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5" windowWidth="11505" windowHeight="10155" activeTab="0"/>
  </bookViews>
  <sheets>
    <sheet name="Instructions" sheetId="1" r:id="rId1"/>
    <sheet name="TRC_CALC" sheetId="2" r:id="rId2"/>
  </sheets>
  <definedNames>
    <definedName name="AFC_tc">'TRC_CALC'!$D$7</definedName>
    <definedName name="AFC_Yc">'TRC_CALC'!$D$5</definedName>
    <definedName name="AML_MULT">'TRC_CALC'!$E$16</definedName>
    <definedName name="av_mon_limit">'TRC_CALC'!$E$17</definedName>
    <definedName name="BAT_BPJ">'TRC_CALC'!$A$8</definedName>
    <definedName name="CFC_tc">'TRC_CALC'!$D$8</definedName>
    <definedName name="CFC_Yc">'TRC_CALC'!$D$6</definedName>
    <definedName name="cvd">'TRC_CALC'!$D$3</definedName>
    <definedName name="cvh">'TRC_CALC'!$D$4</definedName>
    <definedName name="explain_aml">'TRC_CALC'!$F$17</definedName>
    <definedName name="FOS">'TRC_CALC'!$A$9</definedName>
    <definedName name="K">'TRC_CALC'!$D$9</definedName>
    <definedName name="LTA_afc">'TRC_CALC'!$D$13</definedName>
    <definedName name="LTA_cfc">'TRC_CALC'!$G$13</definedName>
    <definedName name="LTAMULT_afc">'TRC_CALC'!$D$12</definedName>
    <definedName name="LTAMULT_cfc">'TRC_CALC'!$G$12</definedName>
    <definedName name="no_samples">'TRC_CALC'!$A$5</definedName>
    <definedName name="_xlnm.Print_Area" localSheetId="1">'TRC_CALC'!$A$1:$G$35</definedName>
    <definedName name="Qd">'TRC_CALC'!$A$4</definedName>
    <definedName name="Qs">'TRC_CALC'!$A$3</definedName>
    <definedName name="tc">'TRC_CALC'!$D$7</definedName>
    <definedName name="wla_afc">'TRC_CALC'!$D$11</definedName>
    <definedName name="wla_cfc">'TRC_CALC'!$G$11</definedName>
    <definedName name="Xd">'TRC_CALC'!$A$7</definedName>
    <definedName name="Xs">'TRC_CALC'!$A$6</definedName>
    <definedName name="Yc">'TRC_CALC'!$D$5</definedName>
  </definedNames>
  <calcPr fullCalcOnLoad="1"/>
</workbook>
</file>

<file path=xl/sharedStrings.xml><?xml version="1.0" encoding="utf-8"?>
<sst xmlns="http://schemas.openxmlformats.org/spreadsheetml/2006/main" count="67" uniqueCount="62">
  <si>
    <t>= Q stream (cfs)</t>
  </si>
  <si>
    <t>= CV Daily</t>
  </si>
  <si>
    <t>= Q discharge (MGD)</t>
  </si>
  <si>
    <t>= CV Hourly</t>
  </si>
  <si>
    <t>= no. samples</t>
  </si>
  <si>
    <t xml:space="preserve">= AFC_Partial Mix Factor </t>
  </si>
  <si>
    <t>= Chlorine Demand of Stream</t>
  </si>
  <si>
    <t>= CFC_Partial Mix Factor</t>
  </si>
  <si>
    <t>= Chlorine Demand of Discharge</t>
  </si>
  <si>
    <t>= AFC_Criteria Compliance Time (min)</t>
  </si>
  <si>
    <t>= BAT/BPJ Value</t>
  </si>
  <si>
    <t>= CFC_Criteria Compliance Time (min)</t>
  </si>
  <si>
    <t>=  % Factor of Safety (FOS)</t>
  </si>
  <si>
    <t>=Decay Coefficient (K)</t>
  </si>
  <si>
    <t>Source</t>
  </si>
  <si>
    <t>Reference</t>
  </si>
  <si>
    <t>AFC Calculations</t>
  </si>
  <si>
    <t>CFC Calculations</t>
  </si>
  <si>
    <t xml:space="preserve">TRC </t>
  </si>
  <si>
    <t>1.3.2.iii</t>
  </si>
  <si>
    <t>WLA afc =</t>
  </si>
  <si>
    <t>WLA cfc =</t>
  </si>
  <si>
    <t xml:space="preserve">PENTOXSD TRG </t>
  </si>
  <si>
    <t>5.1a</t>
  </si>
  <si>
    <t>LTAMULT afc =</t>
  </si>
  <si>
    <t>5.1c</t>
  </si>
  <si>
    <t>LTAMULT cfc =</t>
  </si>
  <si>
    <t>5.1b</t>
  </si>
  <si>
    <t>LTA_afc=</t>
  </si>
  <si>
    <t>5.1d</t>
  </si>
  <si>
    <t>LTA_cfc =</t>
  </si>
  <si>
    <t>Effluent Limit Calculations</t>
  </si>
  <si>
    <t>PENTOXSD TRG</t>
  </si>
  <si>
    <t>5.1f</t>
  </si>
  <si>
    <t>AML MULT =</t>
  </si>
  <si>
    <t>5.1g</t>
  </si>
  <si>
    <t>AVG MON LIMIT (mg/l) =</t>
  </si>
  <si>
    <t>INST MAX LIMIT (mg/l) =</t>
  </si>
  <si>
    <t>WLA afc</t>
  </si>
  <si>
    <t>(.019/e(-k*AFC_tc)) + [(AFC_Yc*Qs*.019/Qd*e(-k*AFC_tc))...</t>
  </si>
  <si>
    <t>...+ Xd + (AFC_Yc*Qs*Xs/Qd)]*(1-FOS/100)</t>
  </si>
  <si>
    <t>LTAMULT afc</t>
  </si>
  <si>
    <t>EXP((0.5*LN(cvh^2+1))-2.326*LN(cvh^2+1)^0.5)</t>
  </si>
  <si>
    <t>LTA_afc</t>
  </si>
  <si>
    <t>wla_afc*LTAMULT_afc</t>
  </si>
  <si>
    <t>WLA_cfc</t>
  </si>
  <si>
    <t>(.011/e(-k*CFC_tc) + [(CFC_Yc*Qs*.011/Qd*e(-k*CFC_tc) )...</t>
  </si>
  <si>
    <t>...+ Xd + (CFC_Yc*Qs*Xs/Qd)]*(1-FOS/100)</t>
  </si>
  <si>
    <t>LTAMULT_cfc</t>
  </si>
  <si>
    <t>EXP((0.5*LN(cvd^2/no_samples+1))-2.326*LN(cvd^2/no_samples+1)^0.5)</t>
  </si>
  <si>
    <t>LTA_cfc</t>
  </si>
  <si>
    <t>wla_cfc*LTAMULT_cfc</t>
  </si>
  <si>
    <t>AML MULT</t>
  </si>
  <si>
    <t>EXP(2.326*LN((cvd^2/no_samples+1)^0.5)-0.5*LN(cvd^2/no_samples+1))</t>
  </si>
  <si>
    <t>AVG MON LIMIT</t>
  </si>
  <si>
    <t>MIN(BAT_BPJ,MIN(LTA_afc,LTA_cfc)*AML_MULT)</t>
  </si>
  <si>
    <t>INST MAX LIMIT</t>
  </si>
  <si>
    <t>1.5*((av_mon_limit/AML_MULT)/LTAMULT_afc)</t>
  </si>
  <si>
    <t>(0.011/EXP(-K*CFC_tc/1440))+(((CFC_Yc*Qs*0.011)/(1.547*Qd)....</t>
  </si>
  <si>
    <t>....*EXP(-K*CFC_tc/1440)))+Xd+(CFC_Yc*Qs*Xs/1.547*Qd))*(1-FOS/100)</t>
  </si>
  <si>
    <t>TRC EVALUATION</t>
  </si>
  <si>
    <t>Input appropriate values in A3:A9 and D3:D9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</si>
</sst>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[$-409]dddd\,\ mmmm\ dd\,\ yyyy"/>
    <numFmt numFmtId="167" formatCode="[$-409]h:mm:ss\ AM/PM"/>
  </numFmts>
  <fonts count="5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9"/>
      <name val="Arial Rounded MT Bold"/>
      <family val="2"/>
    </font>
    <font>
      <sz val="9"/>
      <color indexed="10"/>
      <name val="Arial Rounded MT Bold"/>
      <family val="2"/>
    </font>
    <font>
      <sz val="9"/>
      <color indexed="39"/>
      <name val="Arial Rounded MT Bold"/>
      <family val="2"/>
    </font>
    <font>
      <sz val="12"/>
      <color indexed="10"/>
      <name val="Arial Rounded MT Bold"/>
      <family val="2"/>
    </font>
    <font>
      <sz val="8"/>
      <name val="Arial Rounded MT Bold"/>
      <family val="2"/>
    </font>
    <font>
      <b/>
      <sz val="12"/>
      <color indexed="10"/>
      <name val="Arial Rounded MT Bold"/>
      <family val="2"/>
    </font>
    <font>
      <sz val="12"/>
      <name val="Arial Rounded MT Bold"/>
      <family val="2"/>
    </font>
    <font>
      <sz val="10"/>
      <name val="Arial Rounded MT Bold"/>
      <family val="2"/>
    </font>
    <font>
      <sz val="9"/>
      <color indexed="56"/>
      <name val="Arial Rounded MT Bold"/>
      <family val="2"/>
    </font>
    <font>
      <sz val="9"/>
      <color indexed="8"/>
      <name val="Arial Rounded MT Bold"/>
      <family val="2"/>
    </font>
    <font>
      <b/>
      <sz val="9"/>
      <color indexed="10"/>
      <name val="Arial Rounded MT Bold"/>
      <family val="2"/>
    </font>
    <font>
      <b/>
      <sz val="9"/>
      <name val="Arial Rounded MT Bold"/>
      <family val="2"/>
    </font>
    <font>
      <sz val="10"/>
      <color indexed="10"/>
      <name val="Helv"/>
      <family val="2"/>
    </font>
    <font>
      <b/>
      <sz val="9"/>
      <color indexed="8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9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 Rounded MT Bold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5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NumberFormat="0" applyFill="0" applyBorder="0" applyAlignment="0" applyProtection="0"/>
    <xf numFmtId="38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8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right"/>
      <protection/>
    </xf>
    <xf numFmtId="165" fontId="6" fillId="34" borderId="11" xfId="0" applyNumberFormat="1" applyFont="1" applyFill="1" applyBorder="1" applyAlignment="1" applyProtection="1">
      <alignment horizontal="left"/>
      <protection/>
    </xf>
    <xf numFmtId="165" fontId="6" fillId="34" borderId="0" xfId="0" applyNumberFormat="1" applyFont="1" applyFill="1" applyBorder="1" applyAlignment="1" applyProtection="1">
      <alignment horizontal="left"/>
      <protection/>
    </xf>
    <xf numFmtId="0" fontId="4" fillId="34" borderId="12" xfId="0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 quotePrefix="1">
      <alignment horizontal="right"/>
      <protection/>
    </xf>
    <xf numFmtId="165" fontId="6" fillId="34" borderId="12" xfId="0" applyNumberFormat="1" applyFont="1" applyFill="1" applyBorder="1" applyAlignment="1" applyProtection="1">
      <alignment horizontal="left"/>
      <protection/>
    </xf>
    <xf numFmtId="0" fontId="9" fillId="33" borderId="13" xfId="0" applyFont="1" applyFill="1" applyBorder="1" applyAlignment="1" applyProtection="1">
      <alignment/>
      <protection/>
    </xf>
    <xf numFmtId="0" fontId="10" fillId="33" borderId="10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 horizontal="centerContinuous"/>
      <protection/>
    </xf>
    <xf numFmtId="0" fontId="4" fillId="34" borderId="15" xfId="0" applyFont="1" applyFill="1" applyBorder="1" applyAlignment="1" applyProtection="1">
      <alignment horizontal="centerContinuous"/>
      <protection/>
    </xf>
    <xf numFmtId="165" fontId="6" fillId="34" borderId="0" xfId="0" applyNumberFormat="1" applyFont="1" applyFill="1" applyBorder="1" applyAlignment="1" applyProtection="1" quotePrefix="1">
      <alignment horizontal="left"/>
      <protection/>
    </xf>
    <xf numFmtId="0" fontId="4" fillId="34" borderId="14" xfId="0" applyFont="1" applyFill="1" applyBorder="1" applyAlignment="1" applyProtection="1">
      <alignment horizontal="left"/>
      <protection/>
    </xf>
    <xf numFmtId="0" fontId="4" fillId="34" borderId="15" xfId="0" applyFont="1" applyFill="1" applyBorder="1" applyAlignment="1" applyProtection="1">
      <alignment horizontal="left"/>
      <protection/>
    </xf>
    <xf numFmtId="165" fontId="13" fillId="35" borderId="0" xfId="0" applyNumberFormat="1" applyFont="1" applyFill="1" applyBorder="1" applyAlignment="1" applyProtection="1" quotePrefix="1">
      <alignment horizontal="left"/>
      <protection/>
    </xf>
    <xf numFmtId="165" fontId="6" fillId="34" borderId="11" xfId="0" applyNumberFormat="1" applyFont="1" applyFill="1" applyBorder="1" applyAlignment="1" applyProtection="1" quotePrefix="1">
      <alignment horizontal="left"/>
      <protection/>
    </xf>
    <xf numFmtId="165" fontId="13" fillId="35" borderId="11" xfId="0" applyNumberFormat="1" applyFont="1" applyFill="1" applyBorder="1" applyAlignment="1" applyProtection="1" quotePrefix="1">
      <alignment horizontal="left"/>
      <protection/>
    </xf>
    <xf numFmtId="0" fontId="4" fillId="36" borderId="0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11" fillId="36" borderId="12" xfId="0" applyFont="1" applyFill="1" applyBorder="1" applyAlignment="1" applyProtection="1">
      <alignment/>
      <protection/>
    </xf>
    <xf numFmtId="0" fontId="0" fillId="36" borderId="18" xfId="0" applyFill="1" applyBorder="1" applyAlignment="1" applyProtection="1">
      <alignment/>
      <protection/>
    </xf>
    <xf numFmtId="0" fontId="0" fillId="36" borderId="11" xfId="0" applyFill="1" applyBorder="1" applyAlignment="1" applyProtection="1">
      <alignment/>
      <protection/>
    </xf>
    <xf numFmtId="0" fontId="15" fillId="34" borderId="11" xfId="0" applyFont="1" applyFill="1" applyBorder="1" applyAlignment="1" applyProtection="1">
      <alignment horizontal="center"/>
      <protection/>
    </xf>
    <xf numFmtId="0" fontId="15" fillId="34" borderId="15" xfId="0" applyFont="1" applyFill="1" applyBorder="1" applyAlignment="1" applyProtection="1">
      <alignment horizontal="center"/>
      <protection/>
    </xf>
    <xf numFmtId="0" fontId="11" fillId="34" borderId="19" xfId="0" applyFont="1" applyFill="1" applyBorder="1" applyAlignment="1" applyProtection="1">
      <alignment horizontal="centerContinuous"/>
      <protection/>
    </xf>
    <xf numFmtId="0" fontId="4" fillId="34" borderId="11" xfId="0" applyFont="1" applyFill="1" applyBorder="1" applyAlignment="1" applyProtection="1">
      <alignment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11" fillId="34" borderId="19" xfId="0" applyFont="1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11" fillId="34" borderId="0" xfId="0" applyFont="1" applyFill="1" applyAlignment="1" applyProtection="1">
      <alignment horizontal="center"/>
      <protection/>
    </xf>
    <xf numFmtId="0" fontId="0" fillId="34" borderId="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11" fillId="34" borderId="0" xfId="0" applyFont="1" applyFill="1" applyAlignment="1" applyProtection="1">
      <alignment/>
      <protection/>
    </xf>
    <xf numFmtId="0" fontId="11" fillId="34" borderId="16" xfId="0" applyFont="1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0" fillId="35" borderId="15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8" fillId="35" borderId="15" xfId="0" applyFont="1" applyFill="1" applyBorder="1" applyAlignment="1" applyProtection="1">
      <alignment/>
      <protection/>
    </xf>
    <xf numFmtId="0" fontId="15" fillId="35" borderId="15" xfId="0" applyFont="1" applyFill="1" applyBorder="1" applyAlignment="1" applyProtection="1">
      <alignment/>
      <protection/>
    </xf>
    <xf numFmtId="0" fontId="0" fillId="35" borderId="19" xfId="0" applyFill="1" applyBorder="1" applyAlignment="1" applyProtection="1">
      <alignment/>
      <protection/>
    </xf>
    <xf numFmtId="0" fontId="15" fillId="35" borderId="16" xfId="0" applyFont="1" applyFill="1" applyBorder="1" applyAlignment="1" applyProtection="1" quotePrefix="1">
      <alignment/>
      <protection/>
    </xf>
    <xf numFmtId="0" fontId="15" fillId="35" borderId="16" xfId="0" applyFont="1" applyFill="1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/>
    </xf>
    <xf numFmtId="0" fontId="15" fillId="36" borderId="0" xfId="0" applyFont="1" applyFill="1" applyBorder="1" applyAlignment="1" applyProtection="1" quotePrefix="1">
      <alignment/>
      <protection/>
    </xf>
    <xf numFmtId="0" fontId="0" fillId="36" borderId="11" xfId="0" applyFill="1" applyBorder="1" applyAlignment="1">
      <alignment/>
    </xf>
    <xf numFmtId="0" fontId="15" fillId="36" borderId="12" xfId="0" applyFont="1" applyFill="1" applyBorder="1" applyAlignment="1" applyProtection="1" quotePrefix="1">
      <alignment/>
      <protection/>
    </xf>
    <xf numFmtId="0" fontId="15" fillId="36" borderId="12" xfId="0" applyFont="1" applyFill="1" applyBorder="1" applyAlignment="1" applyProtection="1">
      <alignment/>
      <protection/>
    </xf>
    <xf numFmtId="0" fontId="15" fillId="36" borderId="0" xfId="0" applyFont="1" applyFill="1" applyBorder="1" applyAlignment="1" applyProtection="1">
      <alignment/>
      <protection/>
    </xf>
    <xf numFmtId="0" fontId="15" fillId="36" borderId="0" xfId="0" applyFont="1" applyFill="1" applyAlignment="1" quotePrefix="1">
      <alignment/>
    </xf>
    <xf numFmtId="0" fontId="15" fillId="36" borderId="0" xfId="0" applyFont="1" applyFill="1" applyAlignment="1">
      <alignment/>
    </xf>
    <xf numFmtId="0" fontId="15" fillId="36" borderId="21" xfId="0" applyFont="1" applyFill="1" applyBorder="1" applyAlignment="1" applyProtection="1" quotePrefix="1">
      <alignment/>
      <protection/>
    </xf>
    <xf numFmtId="0" fontId="4" fillId="36" borderId="22" xfId="0" applyFont="1" applyFill="1" applyBorder="1" applyAlignment="1" applyProtection="1">
      <alignment/>
      <protection/>
    </xf>
    <xf numFmtId="0" fontId="4" fillId="36" borderId="11" xfId="0" applyFont="1" applyFill="1" applyBorder="1" applyAlignment="1" applyProtection="1">
      <alignment/>
      <protection/>
    </xf>
    <xf numFmtId="0" fontId="5" fillId="34" borderId="23" xfId="0" applyFont="1" applyFill="1" applyBorder="1" applyAlignment="1" applyProtection="1">
      <alignment horizontal="centerContinuous"/>
      <protection/>
    </xf>
    <xf numFmtId="0" fontId="16" fillId="34" borderId="24" xfId="0" applyFont="1" applyFill="1" applyBorder="1" applyAlignment="1" applyProtection="1">
      <alignment horizontal="left"/>
      <protection/>
    </xf>
    <xf numFmtId="0" fontId="5" fillId="34" borderId="24" xfId="0" applyFont="1" applyFill="1" applyBorder="1" applyAlignment="1" applyProtection="1">
      <alignment horizontal="center"/>
      <protection/>
    </xf>
    <xf numFmtId="0" fontId="5" fillId="34" borderId="25" xfId="0" applyFont="1" applyFill="1" applyBorder="1" applyAlignment="1" applyProtection="1">
      <alignment horizontal="centerContinuous"/>
      <protection/>
    </xf>
    <xf numFmtId="0" fontId="5" fillId="34" borderId="24" xfId="0" applyFont="1" applyFill="1" applyBorder="1" applyAlignment="1" applyProtection="1">
      <alignment horizontal="centerContinuous"/>
      <protection/>
    </xf>
    <xf numFmtId="0" fontId="0" fillId="34" borderId="25" xfId="0" applyFill="1" applyBorder="1" applyAlignment="1" applyProtection="1">
      <alignment/>
      <protection/>
    </xf>
    <xf numFmtId="0" fontId="5" fillId="34" borderId="23" xfId="0" applyFont="1" applyFill="1" applyBorder="1" applyAlignment="1" applyProtection="1">
      <alignment horizontal="center"/>
      <protection/>
    </xf>
    <xf numFmtId="0" fontId="0" fillId="34" borderId="24" xfId="0" applyFill="1" applyBorder="1" applyAlignment="1" applyProtection="1">
      <alignment/>
      <protection/>
    </xf>
    <xf numFmtId="0" fontId="4" fillId="34" borderId="24" xfId="0" applyFont="1" applyFill="1" applyBorder="1" applyAlignment="1" applyProtection="1">
      <alignment horizontal="centerContinuous"/>
      <protection/>
    </xf>
    <xf numFmtId="0" fontId="15" fillId="35" borderId="0" xfId="0" applyFont="1" applyFill="1" applyBorder="1" applyAlignment="1" applyProtection="1">
      <alignment/>
      <protection/>
    </xf>
    <xf numFmtId="0" fontId="15" fillId="35" borderId="11" xfId="0" applyFont="1" applyFill="1" applyBorder="1" applyAlignment="1" applyProtection="1">
      <alignment/>
      <protection/>
    </xf>
    <xf numFmtId="0" fontId="15" fillId="35" borderId="0" xfId="0" applyFont="1" applyFill="1" applyAlignment="1">
      <alignment/>
    </xf>
    <xf numFmtId="165" fontId="17" fillId="35" borderId="11" xfId="0" applyNumberFormat="1" applyFont="1" applyFill="1" applyBorder="1" applyAlignment="1" applyProtection="1" quotePrefix="1">
      <alignment horizontal="left"/>
      <protection/>
    </xf>
    <xf numFmtId="0" fontId="17" fillId="35" borderId="0" xfId="0" applyFont="1" applyFill="1" applyBorder="1" applyAlignment="1" applyProtection="1">
      <alignment/>
      <protection/>
    </xf>
    <xf numFmtId="0" fontId="15" fillId="35" borderId="15" xfId="0" applyFont="1" applyFill="1" applyBorder="1" applyAlignment="1">
      <alignment/>
    </xf>
    <xf numFmtId="0" fontId="15" fillId="35" borderId="11" xfId="0" applyFont="1" applyFill="1" applyBorder="1" applyAlignment="1">
      <alignment/>
    </xf>
    <xf numFmtId="0" fontId="15" fillId="35" borderId="0" xfId="0" applyFont="1" applyFill="1" applyBorder="1" applyAlignment="1" applyProtection="1" quotePrefix="1">
      <alignment/>
      <protection/>
    </xf>
    <xf numFmtId="0" fontId="14" fillId="36" borderId="12" xfId="0" applyFont="1" applyFill="1" applyBorder="1" applyAlignment="1" applyProtection="1">
      <alignment horizontal="left"/>
      <protection locked="0"/>
    </xf>
    <xf numFmtId="0" fontId="5" fillId="37" borderId="26" xfId="0" applyFont="1" applyFill="1" applyBorder="1" applyAlignment="1" applyProtection="1">
      <alignment/>
      <protection locked="0"/>
    </xf>
    <xf numFmtId="0" fontId="14" fillId="37" borderId="27" xfId="0" applyFont="1" applyFill="1" applyBorder="1" applyAlignment="1" applyProtection="1">
      <alignment/>
      <protection locked="0"/>
    </xf>
    <xf numFmtId="0" fontId="5" fillId="37" borderId="26" xfId="0" applyFont="1" applyFill="1" applyBorder="1" applyAlignment="1" applyProtection="1">
      <alignment/>
      <protection locked="0"/>
    </xf>
    <xf numFmtId="0" fontId="14" fillId="37" borderId="28" xfId="0" applyFont="1" applyFill="1" applyBorder="1" applyAlignment="1" applyProtection="1">
      <alignment/>
      <protection locked="0"/>
    </xf>
    <xf numFmtId="0" fontId="14" fillId="37" borderId="29" xfId="0" applyFont="1" applyFill="1" applyBorder="1" applyAlignment="1" applyProtection="1">
      <alignment/>
      <protection locked="0"/>
    </xf>
    <xf numFmtId="0" fontId="14" fillId="37" borderId="30" xfId="0" applyFont="1" applyFill="1" applyBorder="1" applyAlignment="1" applyProtection="1">
      <alignment/>
      <protection locked="0"/>
    </xf>
    <xf numFmtId="0" fontId="14" fillId="37" borderId="31" xfId="0" applyFont="1" applyFill="1" applyBorder="1" applyAlignment="1" applyProtection="1">
      <alignment/>
      <protection locked="0"/>
    </xf>
    <xf numFmtId="0" fontId="14" fillId="37" borderId="31" xfId="0" applyFont="1" applyFill="1" applyBorder="1" applyAlignment="1" applyProtection="1">
      <alignment horizontal="right"/>
      <protection locked="0"/>
    </xf>
    <xf numFmtId="0" fontId="52" fillId="36" borderId="14" xfId="0" applyFont="1" applyFill="1" applyBorder="1" applyAlignment="1" applyProtection="1">
      <alignment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U33" sqref="U33"/>
    </sheetView>
  </sheetViews>
  <sheetFormatPr defaultColWidth="9.140625" defaultRowHeight="12.75"/>
  <sheetData/>
  <sheetProtection password="CC1D" sheet="1" objects="1" scenarios="1"/>
  <printOptions/>
  <pageMargins left="0.7" right="0.7" top="0.75" bottom="0.75" header="0.3" footer="0.3"/>
  <pageSetup horizontalDpi="600" verticalDpi="600" orientation="portrait" r:id="rId3"/>
  <legacyDrawing r:id="rId2"/>
  <oleObjects>
    <oleObject progId="Document" shapeId="48400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3" sqref="A3"/>
    </sheetView>
  </sheetViews>
  <sheetFormatPr defaultColWidth="13.28125" defaultRowHeight="12.75"/>
  <cols>
    <col min="1" max="1" width="14.28125" style="0" customWidth="1"/>
    <col min="2" max="2" width="10.28125" style="0" customWidth="1"/>
    <col min="3" max="3" width="22.140625" style="0" customWidth="1"/>
    <col min="4" max="4" width="10.7109375" style="0" customWidth="1"/>
    <col min="5" max="5" width="13.140625" style="0" customWidth="1"/>
    <col min="6" max="6" width="15.7109375" style="0" customWidth="1"/>
    <col min="7" max="7" width="8.7109375" style="0" customWidth="1"/>
  </cols>
  <sheetData>
    <row r="1" spans="1:7" ht="15.75" thickBot="1">
      <c r="A1" s="8" t="s">
        <v>60</v>
      </c>
      <c r="B1" s="9"/>
      <c r="C1" s="1"/>
      <c r="D1" s="24"/>
      <c r="E1" s="1"/>
      <c r="F1" s="1"/>
      <c r="G1" s="25"/>
    </row>
    <row r="2" spans="1:7" ht="13.5" thickBot="1">
      <c r="A2" s="89" t="s">
        <v>61</v>
      </c>
      <c r="B2" s="26"/>
      <c r="C2" s="26"/>
      <c r="D2" s="80"/>
      <c r="E2" s="26"/>
      <c r="F2" s="26"/>
      <c r="G2" s="27"/>
    </row>
    <row r="3" spans="1:7" ht="13.5" thickBot="1">
      <c r="A3" s="81"/>
      <c r="B3" s="60" t="s">
        <v>0</v>
      </c>
      <c r="C3" s="61"/>
      <c r="D3" s="84">
        <v>0.5</v>
      </c>
      <c r="E3" s="55" t="s">
        <v>1</v>
      </c>
      <c r="F3" s="56"/>
      <c r="G3" s="28"/>
    </row>
    <row r="4" spans="1:7" ht="13.5" thickBot="1">
      <c r="A4" s="81"/>
      <c r="B4" s="53" t="s">
        <v>2</v>
      </c>
      <c r="C4" s="62"/>
      <c r="D4" s="85">
        <v>0.5</v>
      </c>
      <c r="E4" s="53" t="s">
        <v>3</v>
      </c>
      <c r="F4" s="57"/>
      <c r="G4" s="28"/>
    </row>
    <row r="5" spans="1:7" ht="13.5" thickBot="1">
      <c r="A5" s="81">
        <v>30</v>
      </c>
      <c r="B5" s="53" t="s">
        <v>4</v>
      </c>
      <c r="C5" s="62"/>
      <c r="D5" s="85">
        <v>1</v>
      </c>
      <c r="E5" s="53" t="s">
        <v>5</v>
      </c>
      <c r="F5" s="57"/>
      <c r="G5" s="28"/>
    </row>
    <row r="6" spans="1:7" ht="13.5" thickBot="1">
      <c r="A6" s="81">
        <v>0.3</v>
      </c>
      <c r="B6" s="53" t="s">
        <v>6</v>
      </c>
      <c r="C6" s="62"/>
      <c r="D6" s="88">
        <v>1</v>
      </c>
      <c r="E6" s="58" t="s">
        <v>7</v>
      </c>
      <c r="F6" s="59"/>
      <c r="G6" s="28"/>
    </row>
    <row r="7" spans="1:7" ht="13.5" thickBot="1">
      <c r="A7" s="81">
        <v>0</v>
      </c>
      <c r="B7" s="53" t="s">
        <v>8</v>
      </c>
      <c r="C7" s="62"/>
      <c r="D7" s="86">
        <v>15</v>
      </c>
      <c r="E7" s="53" t="s">
        <v>9</v>
      </c>
      <c r="F7" s="57"/>
      <c r="G7" s="28"/>
    </row>
    <row r="8" spans="1:7" ht="13.5" thickBot="1">
      <c r="A8" s="82">
        <v>0.5</v>
      </c>
      <c r="B8" s="53" t="s">
        <v>10</v>
      </c>
      <c r="C8" s="28"/>
      <c r="D8" s="87">
        <v>720</v>
      </c>
      <c r="E8" s="58" t="s">
        <v>11</v>
      </c>
      <c r="F8" s="57"/>
      <c r="G8" s="28"/>
    </row>
    <row r="9" spans="1:7" ht="13.5" thickBot="1">
      <c r="A9" s="83">
        <v>0</v>
      </c>
      <c r="B9" s="53" t="s">
        <v>12</v>
      </c>
      <c r="C9" s="18"/>
      <c r="D9" s="85"/>
      <c r="E9" s="53" t="s">
        <v>13</v>
      </c>
      <c r="F9" s="59"/>
      <c r="G9" s="54"/>
    </row>
    <row r="10" spans="1:7" ht="14.25" thickBot="1" thickTop="1">
      <c r="A10" s="63" t="s">
        <v>14</v>
      </c>
      <c r="B10" s="64" t="s">
        <v>15</v>
      </c>
      <c r="C10" s="65" t="s">
        <v>16</v>
      </c>
      <c r="D10" s="66"/>
      <c r="E10" s="65" t="s">
        <v>15</v>
      </c>
      <c r="F10" s="67" t="s">
        <v>17</v>
      </c>
      <c r="G10" s="68"/>
    </row>
    <row r="11" spans="1:7" ht="12.75">
      <c r="A11" s="10" t="s">
        <v>18</v>
      </c>
      <c r="B11" s="29" t="s">
        <v>19</v>
      </c>
      <c r="C11" s="5" t="s">
        <v>20</v>
      </c>
      <c r="D11" s="12">
        <f>IF(Qd="","",(0.019/EXP(-K*AFC_tc/1440))+(((AFC_Yc*Qs*0.019)/(1.547*(Qd+0.00000000000000000001)*EXP(-K*AFC_tc/1440)))+Xd+((AFC_Yc*Qs*Xs)/(1.547*(Qd+0.00000000000000000001))))*(1-FOS/100))</f>
      </c>
      <c r="E11" s="30" t="s">
        <v>19</v>
      </c>
      <c r="F11" s="5" t="s">
        <v>21</v>
      </c>
      <c r="G11" s="16">
        <f>IF(Qd="","",(0.011/EXP(-K*CFC_tc/1440))+(((CFC_Yc*Qs*0.011)/(1.547*(Qd+0.00000000000000000001)*EXP(-K*CFC_tc/1440)))+Xd+((CFC_Yc*Qs*Xs)/(1.547*(Qd+0.00000000000000000001))))*(1-FOS/100))</f>
      </c>
    </row>
    <row r="12" spans="1:7" ht="12.75">
      <c r="A12" s="14" t="s">
        <v>22</v>
      </c>
      <c r="B12" s="29" t="s">
        <v>23</v>
      </c>
      <c r="C12" s="2" t="s">
        <v>24</v>
      </c>
      <c r="D12" s="4">
        <f>IF(Qd="","",EXP((0.5*LN(cvh^2+1))-2.326*LN(cvh^2+1)^0.5))</f>
      </c>
      <c r="E12" s="30" t="s">
        <v>25</v>
      </c>
      <c r="F12" s="2" t="s">
        <v>26</v>
      </c>
      <c r="G12" s="3">
        <f>IF(Qd="","",EXP((0.5*LN(cvd^2/4+1))-2.326*LN(cvd^2/4+1)^0.5))</f>
      </c>
    </row>
    <row r="13" spans="1:7" ht="12.75">
      <c r="A13" s="14" t="s">
        <v>22</v>
      </c>
      <c r="B13" s="29" t="s">
        <v>27</v>
      </c>
      <c r="C13" s="2" t="s">
        <v>28</v>
      </c>
      <c r="D13" s="4">
        <f>IF(Qd="","",+wla_afc*LTAMULT_afc)</f>
      </c>
      <c r="E13" s="30" t="s">
        <v>29</v>
      </c>
      <c r="F13" s="2" t="s">
        <v>30</v>
      </c>
      <c r="G13" s="3">
        <f>IF(Qd="","",+wla_cfc*LTAMULT_cfc)</f>
      </c>
    </row>
    <row r="14" spans="1:7" ht="13.5" thickBot="1">
      <c r="A14" s="31"/>
      <c r="B14" s="32"/>
      <c r="C14" s="2"/>
      <c r="D14" s="33"/>
      <c r="E14" s="34"/>
      <c r="F14" s="19"/>
      <c r="G14" s="35"/>
    </row>
    <row r="15" spans="1:7" ht="14.25" thickBot="1" thickTop="1">
      <c r="A15" s="69" t="s">
        <v>14</v>
      </c>
      <c r="B15" s="67"/>
      <c r="C15" s="70"/>
      <c r="D15" s="65" t="s">
        <v>31</v>
      </c>
      <c r="E15" s="71"/>
      <c r="F15" s="71"/>
      <c r="G15" s="68"/>
    </row>
    <row r="16" spans="1:7" ht="12.75">
      <c r="A16" s="13" t="s">
        <v>32</v>
      </c>
      <c r="B16" s="36" t="s">
        <v>33</v>
      </c>
      <c r="C16" s="37"/>
      <c r="D16" s="5" t="s">
        <v>34</v>
      </c>
      <c r="E16" s="7">
        <f>IF(Qd="","",EXP(2.326*LN(cvd^2/no_samples+1)^0.5-0.5*LN(cvd^2/no_samples+1)))</f>
      </c>
      <c r="F16" s="20"/>
      <c r="G16" s="38"/>
    </row>
    <row r="17" spans="1:7" ht="12.75">
      <c r="A17" s="14" t="s">
        <v>22</v>
      </c>
      <c r="B17" s="36" t="s">
        <v>35</v>
      </c>
      <c r="C17" s="37"/>
      <c r="D17" s="6" t="s">
        <v>36</v>
      </c>
      <c r="E17" s="4">
        <f>IF(Qd="","",MIN(BAT_BPJ,MIN(LTA_afc,LTA_cfc)*AML_MULT))</f>
      </c>
      <c r="F17" s="21">
        <f>IF(Qd="","",IF(av_mon_limit=BAT_BPJ,"BAT/BPJ",IF(LTA_afc&lt;LTA_cfc,"AFC","CFC")))</f>
      </c>
      <c r="G17" s="38"/>
    </row>
    <row r="18" spans="1:7" ht="12.75">
      <c r="A18" s="11"/>
      <c r="B18" s="39"/>
      <c r="C18" s="37"/>
      <c r="D18" s="2" t="s">
        <v>37</v>
      </c>
      <c r="E18" s="12">
        <f>IF(Qd="","",1.5*((av_mon_limit/AML_MULT)/LTAMULT_afc))</f>
      </c>
      <c r="F18" s="22"/>
      <c r="G18" s="38"/>
    </row>
    <row r="19" spans="1:7" ht="13.5" thickBot="1">
      <c r="A19" s="31"/>
      <c r="B19" s="40"/>
      <c r="C19" s="40"/>
      <c r="D19" s="40"/>
      <c r="E19" s="40"/>
      <c r="F19" s="40"/>
      <c r="G19" s="35"/>
    </row>
    <row r="20" spans="1:7" ht="12.75">
      <c r="A20" s="41"/>
      <c r="B20" s="42"/>
      <c r="C20" s="42"/>
      <c r="D20" s="42"/>
      <c r="E20" s="42"/>
      <c r="F20" s="42"/>
      <c r="G20" s="43"/>
    </row>
    <row r="21" spans="1:7" ht="12.75">
      <c r="A21" s="44"/>
      <c r="B21" s="45"/>
      <c r="C21" s="45"/>
      <c r="D21" s="45"/>
      <c r="E21" s="45"/>
      <c r="F21" s="45"/>
      <c r="G21" s="43"/>
    </row>
    <row r="22" spans="1:7" ht="12.75">
      <c r="A22" s="46" t="s">
        <v>38</v>
      </c>
      <c r="B22" s="75" t="s">
        <v>39</v>
      </c>
      <c r="C22" s="45"/>
      <c r="D22" s="45"/>
      <c r="E22" s="45"/>
      <c r="F22" s="45"/>
      <c r="G22" s="43"/>
    </row>
    <row r="23" spans="1:7" ht="12.75">
      <c r="A23" s="46"/>
      <c r="B23" s="74" t="s">
        <v>40</v>
      </c>
      <c r="C23" s="45"/>
      <c r="D23" s="45"/>
      <c r="E23" s="45"/>
      <c r="F23" s="45"/>
      <c r="G23" s="43"/>
    </row>
    <row r="24" spans="1:7" ht="12.75">
      <c r="A24" s="46" t="s">
        <v>41</v>
      </c>
      <c r="B24" s="15" t="s">
        <v>42</v>
      </c>
      <c r="C24" s="45"/>
      <c r="D24" s="45"/>
      <c r="E24" s="45"/>
      <c r="F24" s="45"/>
      <c r="G24" s="43"/>
    </row>
    <row r="25" spans="1:7" ht="12.75">
      <c r="A25" s="46" t="s">
        <v>43</v>
      </c>
      <c r="B25" s="15" t="s">
        <v>44</v>
      </c>
      <c r="C25" s="45"/>
      <c r="D25" s="45"/>
      <c r="E25" s="45"/>
      <c r="F25" s="45"/>
      <c r="G25" s="43"/>
    </row>
    <row r="26" spans="1:7" ht="12.75">
      <c r="A26" s="46"/>
      <c r="B26" s="15"/>
      <c r="C26" s="45"/>
      <c r="D26" s="45"/>
      <c r="E26" s="45"/>
      <c r="F26" s="45"/>
      <c r="G26" s="43"/>
    </row>
    <row r="27" spans="1:7" ht="12.75">
      <c r="A27" s="47" t="s">
        <v>45</v>
      </c>
      <c r="B27" s="75" t="s">
        <v>46</v>
      </c>
      <c r="C27" s="76"/>
      <c r="D27" s="76"/>
      <c r="E27" s="76"/>
      <c r="F27" s="76"/>
      <c r="G27" s="73"/>
    </row>
    <row r="28" spans="1:7" ht="12.75">
      <c r="A28" s="77"/>
      <c r="B28" s="74" t="s">
        <v>47</v>
      </c>
      <c r="C28" s="74"/>
      <c r="D28" s="74"/>
      <c r="E28" s="74"/>
      <c r="F28" s="74"/>
      <c r="G28" s="78"/>
    </row>
    <row r="29" spans="1:7" ht="12.75">
      <c r="A29" s="46" t="s">
        <v>48</v>
      </c>
      <c r="B29" s="15" t="s">
        <v>49</v>
      </c>
      <c r="C29" s="45"/>
      <c r="D29" s="45"/>
      <c r="E29" s="45"/>
      <c r="F29" s="45"/>
      <c r="G29" s="43"/>
    </row>
    <row r="30" spans="1:7" ht="12.75">
      <c r="A30" s="47" t="s">
        <v>50</v>
      </c>
      <c r="B30" s="17" t="s">
        <v>51</v>
      </c>
      <c r="C30" s="23"/>
      <c r="D30" s="23"/>
      <c r="E30" s="23"/>
      <c r="F30" s="45"/>
      <c r="G30" s="43"/>
    </row>
    <row r="31" spans="1:7" ht="12.75">
      <c r="A31" s="44"/>
      <c r="B31" s="23"/>
      <c r="C31" s="23"/>
      <c r="D31" s="23"/>
      <c r="E31" s="23"/>
      <c r="F31" s="45"/>
      <c r="G31" s="43"/>
    </row>
    <row r="32" spans="1:7" ht="12.75">
      <c r="A32" s="46" t="s">
        <v>52</v>
      </c>
      <c r="B32" s="15" t="s">
        <v>53</v>
      </c>
      <c r="C32" s="23"/>
      <c r="D32" s="23"/>
      <c r="E32" s="23"/>
      <c r="F32" s="45"/>
      <c r="G32" s="43"/>
    </row>
    <row r="33" spans="1:7" ht="12.75">
      <c r="A33" s="46" t="s">
        <v>54</v>
      </c>
      <c r="B33" s="15" t="s">
        <v>55</v>
      </c>
      <c r="C33" s="23"/>
      <c r="D33" s="23"/>
      <c r="E33" s="45"/>
      <c r="F33" s="45"/>
      <c r="G33" s="43"/>
    </row>
    <row r="34" spans="1:7" ht="12.75">
      <c r="A34" s="46" t="s">
        <v>56</v>
      </c>
      <c r="B34" s="79" t="s">
        <v>57</v>
      </c>
      <c r="C34" s="72"/>
      <c r="D34" s="72"/>
      <c r="E34" s="45"/>
      <c r="F34" s="45"/>
      <c r="G34" s="43"/>
    </row>
    <row r="35" spans="1:7" ht="13.5" thickBot="1">
      <c r="A35" s="48"/>
      <c r="B35" s="49"/>
      <c r="C35" s="50"/>
      <c r="D35" s="50"/>
      <c r="E35" s="51"/>
      <c r="F35" s="51"/>
      <c r="G35" s="52"/>
    </row>
    <row r="41" ht="12.75">
      <c r="A41" s="75" t="s">
        <v>58</v>
      </c>
    </row>
    <row r="42" ht="12.75">
      <c r="A42" s="74" t="s">
        <v>59</v>
      </c>
    </row>
  </sheetData>
  <sheetProtection password="CC1D" sheet="1" selectLockedCells="1"/>
  <protectedRanges>
    <protectedRange sqref="D3:D9" name="Range2"/>
    <protectedRange sqref="A3:A9" name="Range1"/>
  </protectedRanges>
  <dataValidations count="9">
    <dataValidation type="decimal" allowBlank="1" showInputMessage="1" showErrorMessage="1" error="Input must be a number." sqref="A8">
      <formula1>0</formula1>
      <formula2>1E+37</formula2>
    </dataValidation>
    <dataValidation type="decimal" allowBlank="1" showInputMessage="1" showErrorMessage="1" sqref="D3:D4">
      <formula1>0</formula1>
      <formula2>1E+28</formula2>
    </dataValidation>
    <dataValidation type="decimal" allowBlank="1" showInputMessage="1" showErrorMessage="1" error="Input must be a number between 0 and 100." sqref="A9">
      <formula1>0</formula1>
      <formula2>100</formula2>
    </dataValidation>
    <dataValidation type="decimal" allowBlank="1" showInputMessage="1" showErrorMessage="1" error="Input must be a number between 0 and 1." sqref="D5:D6">
      <formula1>0</formula1>
      <formula2>1</formula2>
    </dataValidation>
    <dataValidation type="decimal" allowBlank="1" showInputMessage="1" showErrorMessage="1" error="Input must be a number between 0 and 15." sqref="D7">
      <formula1>0</formula1>
      <formula2>15</formula2>
    </dataValidation>
    <dataValidation allowBlank="1" showInputMessage="1" showErrorMessage="1" error="Input must be a number between 0 and 720." sqref="D8"/>
    <dataValidation type="whole" operator="greaterThanOrEqual" allowBlank="1" showInputMessage="1" showErrorMessage="1" error="Input cannot be less than 4." sqref="A5">
      <formula1>4</formula1>
    </dataValidation>
    <dataValidation type="decimal" allowBlank="1" showInputMessage="1" showErrorMessage="1" error="Input must be a number." sqref="D9">
      <formula1>-1E-26</formula1>
      <formula2>1E+25</formula2>
    </dataValidation>
    <dataValidation type="decimal" allowBlank="1" showInputMessage="1" showErrorMessage="1" error="Input must be a number." sqref="A3:A4 A6:A7">
      <formula1>0</formula1>
      <formula2>1E+37</formula2>
    </dataValidation>
  </dataValidations>
  <printOptions horizontalCentered="1"/>
  <pageMargins left="0.3" right="0.3" top="1" bottom="1" header="0.5" footer="0.5"/>
  <pageSetup blackAndWhite="1" horizontalDpi="300" verticalDpi="300" orientation="portrait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2016-12-14T16:13:29Z</dcterms:created>
  <dcterms:modified xsi:type="dcterms:W3CDTF">2017-01-18T15:58:01Z</dcterms:modified>
  <cp:category/>
  <cp:version/>
  <cp:contentType/>
  <cp:contentStatus/>
</cp:coreProperties>
</file>