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328"/>
  <workbookPr showInkAnnotation="0" codeName="ThisWorkbook" defaultThemeVersion="124226"/>
  <mc:AlternateContent xmlns:mc="http://schemas.openxmlformats.org/markup-compatibility/2006">
    <mc:Choice Requires="x15">
      <x15ac:absPath xmlns:x15ac="http://schemas.microsoft.com/office/spreadsheetml/2010/11/ac" url="P:\NPDES_Permitting\NPDES_Permits\Guidance &amp; Resources\WETT\"/>
    </mc:Choice>
  </mc:AlternateContent>
  <xr:revisionPtr revIDLastSave="0" documentId="8_{2E9DC471-D855-424E-9670-43DC937C1E80}" xr6:coauthVersionLast="41" xr6:coauthVersionMax="41" xr10:uidLastSave="{00000000-0000-0000-0000-000000000000}"/>
  <bookViews>
    <workbookView xWindow="-28920" yWindow="-120" windowWidth="29040" windowHeight="15840" xr2:uid="{00000000-000D-0000-FFFF-FFFF00000000}"/>
  </bookViews>
  <sheets>
    <sheet name="Instructions" sheetId="5" r:id="rId1"/>
    <sheet name="Endpoint 1" sheetId="1" r:id="rId2"/>
    <sheet name="Endpoint 2" sheetId="13" r:id="rId3"/>
    <sheet name="Endpoint 3" sheetId="14" r:id="rId4"/>
    <sheet name="Endpoint 4" sheetId="15" r:id="rId5"/>
    <sheet name="Evaluation" sheetId="11" r:id="rId6"/>
  </sheets>
  <definedNames>
    <definedName name="Acute" localSheetId="2">'Endpoint 2'!$Z$2</definedName>
    <definedName name="Acute" localSheetId="3">'Endpoint 3'!$Z$2</definedName>
    <definedName name="Acute" localSheetId="4">'Endpoint 4'!$Z$2</definedName>
    <definedName name="Acute">'Endpoint 1'!$Z$2</definedName>
    <definedName name="Ceriodaphnia" localSheetId="2">'Endpoint 2'!$AA$2:$AA$3</definedName>
    <definedName name="Ceriodaphnia" localSheetId="3">'Endpoint 3'!$AA$2:$AA$3</definedName>
    <definedName name="Ceriodaphnia" localSheetId="4">'Endpoint 4'!$AA$2:$AA$3</definedName>
    <definedName name="Ceriodaphnia">'Endpoint 1'!$AA$2:$AA$3</definedName>
    <definedName name="Pimephales" localSheetId="2">'Endpoint 2'!$AB$2:$AB$3</definedName>
    <definedName name="Pimephales" localSheetId="3">'Endpoint 3'!$AB$2:$AB$3</definedName>
    <definedName name="Pimephales" localSheetId="4">'Endpoint 4'!$AB$2:$AB$3</definedName>
    <definedName name="Pimephales">'Endpoint 1'!$AB$2:$AB$3</definedName>
    <definedName name="_xlnm.Print_Area" localSheetId="1">'Endpoint 1'!$A$1:$V$70</definedName>
    <definedName name="_xlnm.Print_Area" localSheetId="5">Evaluation!$A$1:$V$39</definedName>
    <definedName name="Species" localSheetId="2">'Endpoint 2'!$X$2:$X$3</definedName>
    <definedName name="Species" localSheetId="3">'Endpoint 3'!$X$2:$X$3</definedName>
    <definedName name="Species" localSheetId="4">'Endpoint 4'!$X$2:$X$3</definedName>
    <definedName name="Species">'Endpoint 1'!$X$2:$X$3</definedName>
    <definedName name="TestType" localSheetId="2">'Endpoint 2'!$W$2:$W$3</definedName>
    <definedName name="TestType" localSheetId="3">'Endpoint 3'!$W$2:$W$3</definedName>
    <definedName name="TestType" localSheetId="4">'Endpoint 4'!$W$2:$W$3</definedName>
    <definedName name="TestType">'Endpoint 1'!$W$2:$W$3</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38" i="15" l="1"/>
  <c r="Q69" i="15"/>
  <c r="F69" i="15"/>
  <c r="Q38" i="15"/>
  <c r="Q69" i="14"/>
  <c r="F69" i="14"/>
  <c r="Q38" i="14"/>
  <c r="F38" i="14"/>
  <c r="Q69" i="13"/>
  <c r="F69" i="13"/>
  <c r="Q38" i="13"/>
  <c r="F38" i="13"/>
  <c r="Q69" i="1"/>
  <c r="F69" i="1"/>
  <c r="Q38" i="1"/>
  <c r="F38" i="1"/>
  <c r="E62" i="1" l="1"/>
  <c r="P62" i="1"/>
  <c r="P31" i="1"/>
  <c r="F35" i="13"/>
  <c r="F35" i="1" l="1"/>
  <c r="Q67" i="1" l="1"/>
  <c r="F67" i="1"/>
  <c r="Q66" i="1"/>
  <c r="F66" i="1"/>
  <c r="G7" i="15" l="1"/>
  <c r="G7" i="14"/>
  <c r="G7" i="13"/>
  <c r="G29" i="11"/>
  <c r="G24" i="11"/>
  <c r="G19" i="11"/>
  <c r="G14" i="11"/>
  <c r="B29" i="11"/>
  <c r="B24" i="11"/>
  <c r="B19" i="11"/>
  <c r="S28" i="11"/>
  <c r="P28" i="11"/>
  <c r="M28" i="11"/>
  <c r="J28" i="11"/>
  <c r="S23" i="11"/>
  <c r="P23" i="11"/>
  <c r="M23" i="11"/>
  <c r="J23" i="11"/>
  <c r="S18" i="11"/>
  <c r="P18" i="11"/>
  <c r="M18" i="11"/>
  <c r="J18" i="11"/>
  <c r="B14" i="11"/>
  <c r="N9" i="15"/>
  <c r="N9" i="14"/>
  <c r="N9" i="13"/>
  <c r="N5" i="15"/>
  <c r="N5" i="14"/>
  <c r="N5" i="13"/>
  <c r="S64" i="15"/>
  <c r="P64" i="15"/>
  <c r="H64" i="15"/>
  <c r="E64" i="15"/>
  <c r="S63" i="15"/>
  <c r="P63" i="15"/>
  <c r="H63" i="15"/>
  <c r="E63" i="15"/>
  <c r="S62" i="15"/>
  <c r="P62" i="15"/>
  <c r="H62" i="15"/>
  <c r="E62" i="15"/>
  <c r="AA61" i="15"/>
  <c r="Z61" i="15"/>
  <c r="AA55" i="15"/>
  <c r="Z55" i="15"/>
  <c r="X55" i="15"/>
  <c r="W55" i="15"/>
  <c r="AA54" i="15"/>
  <c r="Z54" i="15"/>
  <c r="X54" i="15"/>
  <c r="W54" i="15"/>
  <c r="AA53" i="15"/>
  <c r="Z53" i="15"/>
  <c r="X53" i="15"/>
  <c r="W53" i="15"/>
  <c r="AA52" i="15"/>
  <c r="Z52" i="15"/>
  <c r="X52" i="15"/>
  <c r="W52" i="15"/>
  <c r="AA51" i="15"/>
  <c r="Z51" i="15"/>
  <c r="X51" i="15"/>
  <c r="W51" i="15"/>
  <c r="AA50" i="15"/>
  <c r="Z50" i="15"/>
  <c r="X50" i="15"/>
  <c r="W50" i="15"/>
  <c r="AA49" i="15"/>
  <c r="Z49" i="15"/>
  <c r="X49" i="15"/>
  <c r="W49" i="15"/>
  <c r="AA48" i="15"/>
  <c r="Z48" i="15"/>
  <c r="X48" i="15"/>
  <c r="W48" i="15"/>
  <c r="AA47" i="15"/>
  <c r="Z47" i="15"/>
  <c r="X47" i="15"/>
  <c r="W47" i="15"/>
  <c r="AA46" i="15"/>
  <c r="AA62" i="15" s="1"/>
  <c r="Z46" i="15"/>
  <c r="Z63" i="15" s="1"/>
  <c r="X46" i="15"/>
  <c r="X63" i="15" s="1"/>
  <c r="W46" i="15"/>
  <c r="W63" i="15" s="1"/>
  <c r="S33" i="15"/>
  <c r="P33" i="15"/>
  <c r="H33" i="15"/>
  <c r="E33" i="15"/>
  <c r="S32" i="15"/>
  <c r="P32" i="15"/>
  <c r="H32" i="15"/>
  <c r="E32" i="15"/>
  <c r="S31" i="15"/>
  <c r="P31" i="15"/>
  <c r="H31" i="15"/>
  <c r="E31" i="15"/>
  <c r="AA30" i="15"/>
  <c r="Z30" i="15"/>
  <c r="AA29" i="15"/>
  <c r="Z29" i="15"/>
  <c r="X29" i="15"/>
  <c r="W29" i="15"/>
  <c r="AA28" i="15"/>
  <c r="Z28" i="15"/>
  <c r="X28" i="15"/>
  <c r="W28" i="15"/>
  <c r="AA27" i="15"/>
  <c r="Z27" i="15"/>
  <c r="X27" i="15"/>
  <c r="W27" i="15"/>
  <c r="AA26" i="15"/>
  <c r="Z26" i="15"/>
  <c r="X26" i="15"/>
  <c r="W26" i="15"/>
  <c r="AA25" i="15"/>
  <c r="Z25" i="15"/>
  <c r="X25" i="15"/>
  <c r="W25" i="15"/>
  <c r="AA24" i="15"/>
  <c r="Z24" i="15"/>
  <c r="X24" i="15"/>
  <c r="W24" i="15"/>
  <c r="AA23" i="15"/>
  <c r="Z23" i="15"/>
  <c r="X23" i="15"/>
  <c r="W23" i="15"/>
  <c r="AA22" i="15"/>
  <c r="Z22" i="15"/>
  <c r="X22" i="15"/>
  <c r="W22" i="15"/>
  <c r="AA21" i="15"/>
  <c r="Z21" i="15"/>
  <c r="X21" i="15"/>
  <c r="W21" i="15"/>
  <c r="AA20" i="15"/>
  <c r="Z20" i="15"/>
  <c r="X20" i="15"/>
  <c r="W20" i="15"/>
  <c r="AA19" i="15"/>
  <c r="Z19" i="15"/>
  <c r="X19" i="15"/>
  <c r="W19" i="15"/>
  <c r="AA18" i="15"/>
  <c r="Z18" i="15"/>
  <c r="X18" i="15"/>
  <c r="W18" i="15"/>
  <c r="AA17" i="15"/>
  <c r="Z17" i="15"/>
  <c r="X17" i="15"/>
  <c r="W17" i="15"/>
  <c r="AA16" i="15"/>
  <c r="Z16" i="15"/>
  <c r="X16" i="15"/>
  <c r="W16" i="15"/>
  <c r="AA15" i="15"/>
  <c r="AA32" i="15" s="1"/>
  <c r="Z15" i="15"/>
  <c r="Z32" i="15" s="1"/>
  <c r="X15" i="15"/>
  <c r="W15" i="15"/>
  <c r="W32" i="15" s="1"/>
  <c r="G10" i="15"/>
  <c r="G9" i="15"/>
  <c r="S64" i="14"/>
  <c r="P64" i="14"/>
  <c r="H64" i="14"/>
  <c r="E64" i="14"/>
  <c r="S63" i="14"/>
  <c r="P63" i="14"/>
  <c r="H63" i="14"/>
  <c r="E63" i="14"/>
  <c r="S62" i="14"/>
  <c r="P62" i="14"/>
  <c r="H62" i="14"/>
  <c r="E62" i="14"/>
  <c r="AA61" i="14"/>
  <c r="Z61" i="14"/>
  <c r="AA55" i="14"/>
  <c r="Z55" i="14"/>
  <c r="X55" i="14"/>
  <c r="W55" i="14"/>
  <c r="AA54" i="14"/>
  <c r="Z54" i="14"/>
  <c r="X54" i="14"/>
  <c r="W54" i="14"/>
  <c r="AA53" i="14"/>
  <c r="Z53" i="14"/>
  <c r="X53" i="14"/>
  <c r="W53" i="14"/>
  <c r="AA52" i="14"/>
  <c r="Z52" i="14"/>
  <c r="X52" i="14"/>
  <c r="W52" i="14"/>
  <c r="AA51" i="14"/>
  <c r="Z51" i="14"/>
  <c r="X51" i="14"/>
  <c r="W51" i="14"/>
  <c r="AA50" i="14"/>
  <c r="Z50" i="14"/>
  <c r="X50" i="14"/>
  <c r="W50" i="14"/>
  <c r="AA49" i="14"/>
  <c r="Z49" i="14"/>
  <c r="X49" i="14"/>
  <c r="W49" i="14"/>
  <c r="AA48" i="14"/>
  <c r="Z48" i="14"/>
  <c r="X48" i="14"/>
  <c r="W48" i="14"/>
  <c r="AA47" i="14"/>
  <c r="Z47" i="14"/>
  <c r="X47" i="14"/>
  <c r="W47" i="14"/>
  <c r="AA46" i="14"/>
  <c r="Z46" i="14"/>
  <c r="Z63" i="14" s="1"/>
  <c r="X46" i="14"/>
  <c r="X63" i="14" s="1"/>
  <c r="W46" i="14"/>
  <c r="W63" i="14" s="1"/>
  <c r="S33" i="14"/>
  <c r="P33" i="14"/>
  <c r="H33" i="14"/>
  <c r="E33" i="14"/>
  <c r="S32" i="14"/>
  <c r="P32" i="14"/>
  <c r="H32" i="14"/>
  <c r="E32" i="14"/>
  <c r="S31" i="14"/>
  <c r="P31" i="14"/>
  <c r="H31" i="14"/>
  <c r="E31" i="14"/>
  <c r="AA30" i="14"/>
  <c r="Z30" i="14"/>
  <c r="AA29" i="14"/>
  <c r="Z29" i="14"/>
  <c r="X29" i="14"/>
  <c r="W29" i="14"/>
  <c r="AA28" i="14"/>
  <c r="Z28" i="14"/>
  <c r="X28" i="14"/>
  <c r="W28" i="14"/>
  <c r="AA27" i="14"/>
  <c r="Z27" i="14"/>
  <c r="X27" i="14"/>
  <c r="W27" i="14"/>
  <c r="AA26" i="14"/>
  <c r="Z26" i="14"/>
  <c r="X26" i="14"/>
  <c r="W26" i="14"/>
  <c r="AA25" i="14"/>
  <c r="Z25" i="14"/>
  <c r="X25" i="14"/>
  <c r="W25" i="14"/>
  <c r="AA24" i="14"/>
  <c r="Z24" i="14"/>
  <c r="X24" i="14"/>
  <c r="W24" i="14"/>
  <c r="AA23" i="14"/>
  <c r="Z23" i="14"/>
  <c r="X23" i="14"/>
  <c r="W23" i="14"/>
  <c r="AA22" i="14"/>
  <c r="Z22" i="14"/>
  <c r="X22" i="14"/>
  <c r="W22" i="14"/>
  <c r="AA21" i="14"/>
  <c r="Z21" i="14"/>
  <c r="X21" i="14"/>
  <c r="W21" i="14"/>
  <c r="AA20" i="14"/>
  <c r="Z20" i="14"/>
  <c r="X20" i="14"/>
  <c r="W20" i="14"/>
  <c r="AA19" i="14"/>
  <c r="Z19" i="14"/>
  <c r="X19" i="14"/>
  <c r="W19" i="14"/>
  <c r="AA18" i="14"/>
  <c r="Z18" i="14"/>
  <c r="X18" i="14"/>
  <c r="W18" i="14"/>
  <c r="AA17" i="14"/>
  <c r="Z17" i="14"/>
  <c r="X17" i="14"/>
  <c r="W17" i="14"/>
  <c r="AA16" i="14"/>
  <c r="Z16" i="14"/>
  <c r="X16" i="14"/>
  <c r="W16" i="14"/>
  <c r="AA15" i="14"/>
  <c r="AA32" i="14" s="1"/>
  <c r="Z15" i="14"/>
  <c r="Z32" i="14" s="1"/>
  <c r="X15" i="14"/>
  <c r="X32" i="14" s="1"/>
  <c r="W15" i="14"/>
  <c r="W32" i="14" s="1"/>
  <c r="G10" i="14"/>
  <c r="G9" i="14"/>
  <c r="S64" i="13"/>
  <c r="P64" i="13"/>
  <c r="H64" i="13"/>
  <c r="E64" i="13"/>
  <c r="S63" i="13"/>
  <c r="P63" i="13"/>
  <c r="H63" i="13"/>
  <c r="E63" i="13"/>
  <c r="S62" i="13"/>
  <c r="P62" i="13"/>
  <c r="H62" i="13"/>
  <c r="E62" i="13"/>
  <c r="AA61" i="13"/>
  <c r="Z61" i="13"/>
  <c r="AA55" i="13"/>
  <c r="Z55" i="13"/>
  <c r="X55" i="13"/>
  <c r="W55" i="13"/>
  <c r="AA54" i="13"/>
  <c r="Z54" i="13"/>
  <c r="X54" i="13"/>
  <c r="W54" i="13"/>
  <c r="AA53" i="13"/>
  <c r="Z53" i="13"/>
  <c r="X53" i="13"/>
  <c r="W53" i="13"/>
  <c r="AA52" i="13"/>
  <c r="Z52" i="13"/>
  <c r="X52" i="13"/>
  <c r="W52" i="13"/>
  <c r="AA51" i="13"/>
  <c r="Z51" i="13"/>
  <c r="X51" i="13"/>
  <c r="W51" i="13"/>
  <c r="AA50" i="13"/>
  <c r="Z50" i="13"/>
  <c r="X50" i="13"/>
  <c r="W50" i="13"/>
  <c r="AA49" i="13"/>
  <c r="Z49" i="13"/>
  <c r="X49" i="13"/>
  <c r="W49" i="13"/>
  <c r="AA48" i="13"/>
  <c r="Z48" i="13"/>
  <c r="X48" i="13"/>
  <c r="W48" i="13"/>
  <c r="AA47" i="13"/>
  <c r="Z47" i="13"/>
  <c r="X47" i="13"/>
  <c r="W47" i="13"/>
  <c r="AA46" i="13"/>
  <c r="AA63" i="13" s="1"/>
  <c r="Z46" i="13"/>
  <c r="X46" i="13"/>
  <c r="X63" i="13" s="1"/>
  <c r="W46" i="13"/>
  <c r="W63" i="13" s="1"/>
  <c r="S33" i="13"/>
  <c r="P33" i="13"/>
  <c r="H33" i="13"/>
  <c r="E33" i="13"/>
  <c r="S32" i="13"/>
  <c r="P32" i="13"/>
  <c r="H32" i="13"/>
  <c r="E32" i="13"/>
  <c r="S31" i="13"/>
  <c r="P31" i="13"/>
  <c r="H31" i="13"/>
  <c r="E31" i="13"/>
  <c r="AA30" i="13"/>
  <c r="Z30" i="13"/>
  <c r="AA29" i="13"/>
  <c r="Z29" i="13"/>
  <c r="X29" i="13"/>
  <c r="W29" i="13"/>
  <c r="AA28" i="13"/>
  <c r="Z28" i="13"/>
  <c r="X28" i="13"/>
  <c r="W28" i="13"/>
  <c r="AA27" i="13"/>
  <c r="Z27" i="13"/>
  <c r="X27" i="13"/>
  <c r="W27" i="13"/>
  <c r="AA26" i="13"/>
  <c r="Z26" i="13"/>
  <c r="X26" i="13"/>
  <c r="W26" i="13"/>
  <c r="AA25" i="13"/>
  <c r="Z25" i="13"/>
  <c r="X25" i="13"/>
  <c r="W25" i="13"/>
  <c r="AA24" i="13"/>
  <c r="Z24" i="13"/>
  <c r="X24" i="13"/>
  <c r="W24" i="13"/>
  <c r="AA23" i="13"/>
  <c r="Z23" i="13"/>
  <c r="X23" i="13"/>
  <c r="W23" i="13"/>
  <c r="AA22" i="13"/>
  <c r="Z22" i="13"/>
  <c r="X22" i="13"/>
  <c r="W22" i="13"/>
  <c r="AA21" i="13"/>
  <c r="Z21" i="13"/>
  <c r="X21" i="13"/>
  <c r="W21" i="13"/>
  <c r="AA20" i="13"/>
  <c r="Z20" i="13"/>
  <c r="X20" i="13"/>
  <c r="W20" i="13"/>
  <c r="AA19" i="13"/>
  <c r="Z19" i="13"/>
  <c r="X19" i="13"/>
  <c r="W19" i="13"/>
  <c r="AA18" i="13"/>
  <c r="Z18" i="13"/>
  <c r="X18" i="13"/>
  <c r="W18" i="13"/>
  <c r="AA17" i="13"/>
  <c r="Z17" i="13"/>
  <c r="X17" i="13"/>
  <c r="W17" i="13"/>
  <c r="AA16" i="13"/>
  <c r="Z16" i="13"/>
  <c r="X16" i="13"/>
  <c r="W16" i="13"/>
  <c r="AA15" i="13"/>
  <c r="Z15" i="13"/>
  <c r="X15" i="13"/>
  <c r="W15" i="13"/>
  <c r="G10" i="13"/>
  <c r="G9" i="13"/>
  <c r="AA63" i="14" l="1"/>
  <c r="X32" i="15"/>
  <c r="Q66" i="15"/>
  <c r="Q35" i="15"/>
  <c r="F66" i="15"/>
  <c r="F35" i="15"/>
  <c r="H40" i="15"/>
  <c r="H41" i="15" s="1"/>
  <c r="F36" i="15" s="1"/>
  <c r="F37" i="15" s="1"/>
  <c r="H71" i="15"/>
  <c r="H72" i="15" s="1"/>
  <c r="F67" i="15" s="1"/>
  <c r="F68" i="15" s="1"/>
  <c r="S40" i="14"/>
  <c r="S41" i="14" s="1"/>
  <c r="Q36" i="14" s="1"/>
  <c r="Q37" i="14" s="1"/>
  <c r="Q35" i="13"/>
  <c r="S71" i="13"/>
  <c r="S72" i="13" s="1"/>
  <c r="Q67" i="13" s="1"/>
  <c r="Q68" i="13" s="1"/>
  <c r="Q66" i="13"/>
  <c r="H71" i="13"/>
  <c r="H72" i="13" s="1"/>
  <c r="F67" i="13" s="1"/>
  <c r="F68" i="13" s="1"/>
  <c r="F66" i="13"/>
  <c r="H40" i="14"/>
  <c r="H41" i="14" s="1"/>
  <c r="F36" i="14" s="1"/>
  <c r="F37" i="14" s="1"/>
  <c r="Z63" i="13"/>
  <c r="AA63" i="15"/>
  <c r="S71" i="15" s="1"/>
  <c r="S72" i="15" s="1"/>
  <c r="Q67" i="15" s="1"/>
  <c r="Q68" i="15" s="1"/>
  <c r="Z69" i="15" s="1"/>
  <c r="S29" i="11" s="1"/>
  <c r="S71" i="14"/>
  <c r="S72" i="14" s="1"/>
  <c r="Q67" i="14" s="1"/>
  <c r="Q68" i="14" s="1"/>
  <c r="AA31" i="15"/>
  <c r="S40" i="15"/>
  <c r="S41" i="15" s="1"/>
  <c r="Q36" i="15" s="1"/>
  <c r="Q37" i="15" s="1"/>
  <c r="Z38" i="15" s="1"/>
  <c r="M29" i="11" s="1"/>
  <c r="H71" i="14"/>
  <c r="H72" i="14" s="1"/>
  <c r="F67" i="14" s="1"/>
  <c r="F68" i="14" s="1"/>
  <c r="AA32" i="13"/>
  <c r="S40" i="13" s="1"/>
  <c r="S41" i="13" s="1"/>
  <c r="Q36" i="13" s="1"/>
  <c r="Q37" i="13" s="1"/>
  <c r="Z32" i="13"/>
  <c r="W32" i="13"/>
  <c r="X32" i="13"/>
  <c r="H40" i="13" s="1"/>
  <c r="H41" i="13" s="1"/>
  <c r="F36" i="13" s="1"/>
  <c r="F37" i="13" s="1"/>
  <c r="Z31" i="15"/>
  <c r="Z62" i="15"/>
  <c r="W31" i="15"/>
  <c r="W62" i="15"/>
  <c r="X31" i="15"/>
  <c r="X62" i="15"/>
  <c r="Z31" i="14"/>
  <c r="Z62" i="14"/>
  <c r="AA31" i="14"/>
  <c r="Q35" i="14" s="1"/>
  <c r="AA62" i="14"/>
  <c r="Q66" i="14" s="1"/>
  <c r="W31" i="14"/>
  <c r="W62" i="14"/>
  <c r="X31" i="14"/>
  <c r="F35" i="14" s="1"/>
  <c r="X62" i="14"/>
  <c r="F66" i="14" s="1"/>
  <c r="Z31" i="13"/>
  <c r="Z62" i="13"/>
  <c r="AA31" i="13"/>
  <c r="AA62" i="13"/>
  <c r="W31" i="13"/>
  <c r="W62" i="13"/>
  <c r="X31" i="13"/>
  <c r="X62" i="13"/>
  <c r="H62" i="1"/>
  <c r="H31" i="1"/>
  <c r="E31" i="1"/>
  <c r="W69" i="15" l="1"/>
  <c r="P29" i="11" s="1"/>
  <c r="W38" i="15"/>
  <c r="J29" i="11" s="1"/>
  <c r="W69" i="14"/>
  <c r="P24" i="11" s="1"/>
  <c r="W38" i="14"/>
  <c r="J24" i="11" s="1"/>
  <c r="Z38" i="14"/>
  <c r="M24" i="11" s="1"/>
  <c r="Z69" i="14"/>
  <c r="S24" i="11" s="1"/>
  <c r="Z69" i="13"/>
  <c r="S19" i="11" s="1"/>
  <c r="W69" i="13"/>
  <c r="P19" i="11" s="1"/>
  <c r="Z38" i="13"/>
  <c r="W38" i="13"/>
  <c r="S31" i="1"/>
  <c r="W29" i="11" l="1"/>
  <c r="Z29" i="11" s="1"/>
  <c r="W24" i="11"/>
  <c r="Y24" i="11" s="1"/>
  <c r="J19" i="11"/>
  <c r="M19" i="11"/>
  <c r="S13" i="11"/>
  <c r="P13" i="11"/>
  <c r="M13" i="11"/>
  <c r="J13" i="11"/>
  <c r="AA29" i="1"/>
  <c r="AA28" i="1"/>
  <c r="AA27" i="1"/>
  <c r="AA26" i="1"/>
  <c r="AA25" i="1"/>
  <c r="AA24" i="1"/>
  <c r="AA23" i="1"/>
  <c r="AA22" i="1"/>
  <c r="AA21" i="1"/>
  <c r="AA20" i="1"/>
  <c r="AA19" i="1"/>
  <c r="AA18" i="1"/>
  <c r="AA17" i="1"/>
  <c r="AA16" i="1"/>
  <c r="AA15" i="1"/>
  <c r="Z29" i="1"/>
  <c r="Z28" i="1"/>
  <c r="Z27" i="1"/>
  <c r="Z26" i="1"/>
  <c r="Z25" i="1"/>
  <c r="Z24" i="1"/>
  <c r="Z23" i="1"/>
  <c r="Z22" i="1"/>
  <c r="Z21" i="1"/>
  <c r="Z20" i="1"/>
  <c r="Z19" i="1"/>
  <c r="Z18" i="1"/>
  <c r="Z17" i="1"/>
  <c r="Z16" i="1"/>
  <c r="Z15" i="1"/>
  <c r="X29" i="1"/>
  <c r="X28" i="1"/>
  <c r="X27" i="1"/>
  <c r="X26" i="1"/>
  <c r="X25" i="1"/>
  <c r="X24" i="1"/>
  <c r="X23" i="1"/>
  <c r="X22" i="1"/>
  <c r="X21" i="1"/>
  <c r="X20" i="1"/>
  <c r="X19" i="1"/>
  <c r="X18" i="1"/>
  <c r="X17" i="1"/>
  <c r="X16" i="1"/>
  <c r="X15" i="1"/>
  <c r="W29" i="1"/>
  <c r="W28" i="1"/>
  <c r="W27" i="1"/>
  <c r="W26" i="1"/>
  <c r="W25" i="1"/>
  <c r="W24" i="1"/>
  <c r="W23" i="1"/>
  <c r="W22" i="1"/>
  <c r="W21" i="1"/>
  <c r="W20" i="1"/>
  <c r="W19" i="1"/>
  <c r="W18" i="1"/>
  <c r="W17" i="1"/>
  <c r="W16" i="1"/>
  <c r="W15" i="1"/>
  <c r="X29" i="11" l="1"/>
  <c r="Y29" i="11"/>
  <c r="Z24" i="11"/>
  <c r="X24" i="11"/>
  <c r="W19" i="11"/>
  <c r="Z19" i="11" s="1"/>
  <c r="G10" i="1"/>
  <c r="Q68" i="1" s="1"/>
  <c r="X19" i="11" l="1"/>
  <c r="Y19" i="11"/>
  <c r="G5" i="11"/>
  <c r="G4" i="11"/>
  <c r="S40" i="11" l="1"/>
  <c r="S41" i="11" s="1"/>
  <c r="H40" i="11"/>
  <c r="H41" i="11" s="1"/>
  <c r="AA55" i="1" l="1"/>
  <c r="Z55" i="1"/>
  <c r="AA54" i="1"/>
  <c r="Z54" i="1"/>
  <c r="AA53" i="1"/>
  <c r="Z53" i="1"/>
  <c r="AA52" i="1"/>
  <c r="Z52" i="1"/>
  <c r="AA51" i="1"/>
  <c r="Z51" i="1"/>
  <c r="AA50" i="1"/>
  <c r="Z50" i="1"/>
  <c r="AA49" i="1"/>
  <c r="Z49" i="1"/>
  <c r="AA48" i="1"/>
  <c r="Z48" i="1"/>
  <c r="AA47" i="1"/>
  <c r="Z47" i="1"/>
  <c r="AA46" i="1"/>
  <c r="Z46" i="1"/>
  <c r="X55" i="1"/>
  <c r="W55" i="1"/>
  <c r="X54" i="1"/>
  <c r="W54" i="1"/>
  <c r="X53" i="1"/>
  <c r="W53" i="1"/>
  <c r="X52" i="1"/>
  <c r="W52" i="1"/>
  <c r="X51" i="1"/>
  <c r="W51" i="1"/>
  <c r="X50" i="1"/>
  <c r="W50" i="1"/>
  <c r="X49" i="1"/>
  <c r="W49" i="1"/>
  <c r="X48" i="1"/>
  <c r="W48" i="1"/>
  <c r="X47" i="1"/>
  <c r="W47" i="1"/>
  <c r="X46" i="1"/>
  <c r="W46" i="1"/>
  <c r="S64" i="1" l="1"/>
  <c r="P64" i="1"/>
  <c r="S63" i="1"/>
  <c r="P63" i="1"/>
  <c r="E63" i="1"/>
  <c r="S62" i="1"/>
  <c r="H64" i="1"/>
  <c r="E64" i="1"/>
  <c r="H63" i="1"/>
  <c r="E32" i="1"/>
  <c r="S33" i="1"/>
  <c r="P33" i="1"/>
  <c r="S32" i="1"/>
  <c r="P32" i="1"/>
  <c r="H32" i="1"/>
  <c r="H33" i="1"/>
  <c r="E33" i="1"/>
  <c r="AA61" i="1" l="1"/>
  <c r="Z61" i="1"/>
  <c r="AA30" i="1"/>
  <c r="Z30" i="1"/>
  <c r="Z63" i="1" l="1"/>
  <c r="W63" i="1"/>
  <c r="AA63" i="1"/>
  <c r="X63" i="1"/>
  <c r="AA32" i="1"/>
  <c r="Z32" i="1"/>
  <c r="W62" i="1"/>
  <c r="Z62" i="1"/>
  <c r="X62" i="1"/>
  <c r="AA62" i="1"/>
  <c r="Z31" i="1"/>
  <c r="AA31" i="1"/>
  <c r="X32" i="1" l="1"/>
  <c r="W32" i="1"/>
  <c r="X31" i="1"/>
  <c r="W31" i="1"/>
  <c r="G9" i="1"/>
  <c r="H71" i="1" s="1"/>
  <c r="H72" i="1" s="1"/>
  <c r="F68" i="1" s="1"/>
  <c r="Q35" i="1" l="1"/>
  <c r="S40" i="1"/>
  <c r="S41" i="1" s="1"/>
  <c r="Q36" i="1" s="1"/>
  <c r="S71" i="1"/>
  <c r="S72" i="1" s="1"/>
  <c r="H40" i="1"/>
  <c r="H41" i="1" s="1"/>
  <c r="F36" i="1" s="1"/>
  <c r="Q37" i="1" l="1"/>
  <c r="Z38" i="1" s="1"/>
  <c r="Z69" i="1"/>
  <c r="W69" i="1"/>
  <c r="F37" i="1"/>
  <c r="P14" i="11" l="1"/>
  <c r="S14" i="11"/>
  <c r="M14" i="11"/>
  <c r="W38" i="1"/>
  <c r="J14" i="11" l="1"/>
  <c r="W14" i="11" l="1"/>
  <c r="H31" i="11" s="1"/>
  <c r="Z14" i="11" l="1"/>
  <c r="X32" i="11" s="1"/>
  <c r="H34" i="11" s="1"/>
  <c r="Y14" i="11"/>
  <c r="X14" i="11"/>
  <c r="B43" i="11" l="1"/>
  <c r="B44" i="11" s="1"/>
  <c r="H35" i="11" s="1"/>
  <c r="X30" i="11"/>
  <c r="X31" i="11"/>
  <c r="J37" i="11"/>
  <c r="L36" i="11"/>
  <c r="H37" i="11" l="1"/>
  <c r="J36" i="11"/>
  <c r="K36" i="11"/>
  <c r="H36" i="11"/>
  <c r="I36" i="11"/>
  <c r="X33" i="11"/>
  <c r="H38" i="11" s="1"/>
</calcChain>
</file>

<file path=xl/sharedStrings.xml><?xml version="1.0" encoding="utf-8"?>
<sst xmlns="http://schemas.openxmlformats.org/spreadsheetml/2006/main" count="430" uniqueCount="75">
  <si>
    <t>Type of Test</t>
  </si>
  <si>
    <t>Species Tested</t>
  </si>
  <si>
    <t>Endpoint</t>
  </si>
  <si>
    <t>Replicate No.</t>
  </si>
  <si>
    <t>Mean</t>
  </si>
  <si>
    <t>T-Test Result</t>
  </si>
  <si>
    <t>Deg. of Freedom</t>
  </si>
  <si>
    <t>Df</t>
  </si>
  <si>
    <t>Critical T Value</t>
  </si>
  <si>
    <t>Pass or Fail</t>
  </si>
  <si>
    <t>TST b value</t>
  </si>
  <si>
    <t>TST alpha value</t>
  </si>
  <si>
    <t>Acute</t>
  </si>
  <si>
    <t>Chronic</t>
  </si>
  <si>
    <t>Survival</t>
  </si>
  <si>
    <t>Growth</t>
  </si>
  <si>
    <t>Reproduction</t>
  </si>
  <si>
    <t>Test Completion Date</t>
  </si>
  <si>
    <t>Alpha_0.2</t>
  </si>
  <si>
    <t>Alpha_0.25</t>
  </si>
  <si>
    <t>Alpha_0.1</t>
  </si>
  <si>
    <t>Control</t>
  </si>
  <si>
    <t>Std Dev.</t>
  </si>
  <si>
    <t># Replicates</t>
  </si>
  <si>
    <t>Deg. of Freedom calc.</t>
  </si>
  <si>
    <t>Deg. of Freedom rounded</t>
  </si>
  <si>
    <t>Test 1 Arcsine Trans</t>
  </si>
  <si>
    <t>Test 2 Arcsine Trans</t>
  </si>
  <si>
    <t>Test 3 Arcsine Trans</t>
  </si>
  <si>
    <t>Test 4 Arcsine Trans</t>
  </si>
  <si>
    <t>Instructions for Using PADEP WET Analysis Spreadsheet</t>
  </si>
  <si>
    <t>Facility Name</t>
  </si>
  <si>
    <t>Permit No.</t>
  </si>
  <si>
    <t>Instructions:</t>
  </si>
  <si>
    <t>TIWC</t>
  </si>
  <si>
    <t>Enter the Facility Name and Permit No. for which the WET test(s) were completed.</t>
  </si>
  <si>
    <t>Enter the Test Completion Date below the cell containing the same name.</t>
  </si>
  <si>
    <t>Enter results for each replicate in the appropriate cells below the "Control" and "TIWC" table headers, corresponding to the number of organisms that survived at the end of the study, growth data, or reproduction data, corresponding to the endpoint selected above.</t>
  </si>
  <si>
    <t>Species</t>
  </si>
  <si>
    <t>Test Date</t>
  </si>
  <si>
    <t>Test Results (Pass/Fail)</t>
  </si>
  <si>
    <t>WET Summary and Evaluation</t>
  </si>
  <si>
    <t>Design Flow (MGD)</t>
  </si>
  <si>
    <r>
      <t>Q</t>
    </r>
    <r>
      <rPr>
        <b/>
        <vertAlign val="subscript"/>
        <sz val="10"/>
        <color theme="1"/>
        <rFont val="Arial"/>
        <family val="2"/>
      </rPr>
      <t>7-10</t>
    </r>
    <r>
      <rPr>
        <b/>
        <sz val="10"/>
        <color theme="1"/>
        <rFont val="Arial"/>
        <family val="2"/>
      </rPr>
      <t xml:space="preserve"> Flow (cfs)</t>
    </r>
  </si>
  <si>
    <r>
      <t>PMF</t>
    </r>
    <r>
      <rPr>
        <b/>
        <vertAlign val="subscript"/>
        <sz val="10"/>
        <color theme="1"/>
        <rFont val="Arial"/>
        <family val="2"/>
      </rPr>
      <t>a</t>
    </r>
  </si>
  <si>
    <r>
      <t>PMF</t>
    </r>
    <r>
      <rPr>
        <b/>
        <vertAlign val="subscript"/>
        <sz val="10"/>
        <color theme="1"/>
        <rFont val="Arial"/>
        <family val="2"/>
      </rPr>
      <t>c</t>
    </r>
  </si>
  <si>
    <t>Reasonable Potential?</t>
  </si>
  <si>
    <t>Test Type</t>
  </si>
  <si>
    <t>Dilution Series</t>
  </si>
  <si>
    <t>Permit Limit</t>
  </si>
  <si>
    <t>% Effluent</t>
  </si>
  <si>
    <t>Dilution_1</t>
  </si>
  <si>
    <t>Dilution_2</t>
  </si>
  <si>
    <t>Dilution_3</t>
  </si>
  <si>
    <t>Dilution_4</t>
  </si>
  <si>
    <t>Permit Limit Species</t>
  </si>
  <si>
    <t>DEP Whole Effluent Toxicity (WET) Analysis Spreadsheet</t>
  </si>
  <si>
    <t>Acute Endpoint</t>
  </si>
  <si>
    <t>Chronic Endpoint 1</t>
  </si>
  <si>
    <t>Chronic Endpoint 2</t>
  </si>
  <si>
    <r>
      <t>Ceriodaphnia</t>
    </r>
    <r>
      <rPr>
        <sz val="10"/>
        <color theme="0"/>
        <rFont val="Arial"/>
        <family val="2"/>
      </rPr>
      <t/>
    </r>
  </si>
  <si>
    <r>
      <t>Pimephales</t>
    </r>
    <r>
      <rPr>
        <sz val="10"/>
        <color theme="0"/>
        <rFont val="Arial"/>
        <family val="2"/>
      </rPr>
      <t/>
    </r>
  </si>
  <si>
    <t xml:space="preserve">Enter the Target Instream Waste Concentration (TIWC) value from the NPDES permit in decimal format.  This is typically contained in the Part C condition for WET.  The value of the TIWC itself is not critical for the TST calculations, but it is important that you enter the correct results associated with the TIWC dilution in the results table. </t>
  </si>
  <si>
    <t>In the cell next to "No. per Replicate", enter the number of organisms used within each test condition replicate.  Note that the numbers used in the results table cannot exceed this number for Survival endpoints.</t>
  </si>
  <si>
    <t>In the event that a test condition that exceeds the TIWC condition would pass, the user may report that condition in lieu of the TIWC condition.  If this is done, change the header above the results table accordingly.  For example, if the TIWC value of 0.5 (50%) would fail, but a higher dilution of 0.75 (75%) would pass, change the table header from "TIWC" to "0.75".</t>
  </si>
  <si>
    <t>The worksheet named "Evaluation" is generally used by DEP to evaluate Reasonable Potential and calculate WET limits, dilution series, and species as applicable for NPDES permits.</t>
  </si>
  <si>
    <t>TIWC (decimal)</t>
  </si>
  <si>
    <t>No. Per Replicate</t>
  </si>
  <si>
    <t>Permit Recommendations</t>
  </si>
  <si>
    <t>Users can enter data into all cells with a green border, and can change the "TIWC" table header to a different value.  Each worksheet is specific to one endpoint and can accommodate up to 4 test results for that endpoint.  Four endpoint worksheets are provided ("Endpoint 1," "Endpoint 2," "Endpoint 3," and "Endpoint 4").  For chronic tests, all four worksheets should be used when reporting the last four consecutive test results for NPDES permit applications, and for acute tests, the first two worksheets should be used.</t>
  </si>
  <si>
    <t>Select, from the dropdown menus, the type of test (Chronic or Acute), the species tested (Ceriodaphnia dubia or Pimephales promelas), and the measured endpoint (survival, reproduction or growth).  If you require a different option for a dropdown menu, contact DEP with your request.</t>
  </si>
  <si>
    <t>The mean, standard deviation and number of replicates are calculated below the results table.  If there is no variability in both conditions, the T-test, degrees of freedom, and critical T-test results are not displayed, and the decision on whether a test passes or fails is based on the mean difference between the control and TIWC conditions (if less than the "b" value calculated above, the test passes, otherwise it fails).  If there is variability in at least one condition, the T-test, degrees of freedom and critical T-test results are displayed, and the decision on whether a test passes or fails is based on a comparison of the T-test and critical T-test results (if the T-test result is greater than or equal to the critical T-test result, the test passes, otherwise it fails).  In any case, if the mean result of the TIWC condition is greater than or equal to the mean result of the control condition, the test passes.  Note that when the endpoint "Survival" is selected by the user, the results are transformed using an arcsine transformation in accordance with EPA's guidance, and the T-test, degrees of freedom, and critical T-test results are based on the arcsine transformed data.</t>
  </si>
  <si>
    <t>Failures?</t>
  </si>
  <si>
    <t>* Updated diltuion series for 100 from the standard series (12/20/18)</t>
  </si>
  <si>
    <t>This spreadsheet is designed to analyze Whole Effluent Toxicity (WET) test data using the statistical approach in EPA's "Test of Significant Toxicity" (TST) guidance document (EPA 833-R-10-003).  Control replicate data are compared statistically with the target instream waste concentration (TIWC) replicate data.  The intent is for permittees to provide an electronic or printed version of this spreadsheet with the NPDES permit renewal application that includes at least 16 endpoint results for chronic tests (4 tests, 4 endpoints each) or 8 endpoint results for acute tests (4 tests, 2 endpoints each) using the last four consecutive WET tests.  The spreadsheet should also be used to determine whether an endpoint PASSES or FAILS specific tests during the permit term.  Questions on the use of this form should be directed to DEP's Bureau of Clean Water at 717-787-5017.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</si>
</sst>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0"/>
    <numFmt numFmtId="165" formatCode="0.0000"/>
    <numFmt numFmtId="166" formatCode="m/d/yy;@"/>
    <numFmt numFmtId="167" formatCode="0.0"/>
  </numFmts>
  <fonts count="7" x14ac:knownFonts="1">
    <font>
      <sz val="11"/>
      <color theme="1"/>
      <name val="Calibri"/>
      <family val="2"/>
      <scheme val="minor"/>
    </font>
    <font>
      <sz val="10"/>
      <color theme="1"/>
      <name val="Arial"/>
      <family val="2"/>
    </font>
    <font>
      <b/>
      <sz val="10"/>
      <color theme="1"/>
      <name val="Arial"/>
      <family val="2"/>
    </font>
    <font>
      <b/>
      <sz val="11"/>
      <color theme="1"/>
      <name val="Arial"/>
      <family val="2"/>
    </font>
    <font>
      <b/>
      <vertAlign val="subscript"/>
      <sz val="10"/>
      <color theme="1"/>
      <name val="Arial"/>
      <family val="2"/>
    </font>
    <font>
      <b/>
      <u/>
      <sz val="10"/>
      <color theme="1"/>
      <name val="Arial"/>
      <family val="2"/>
    </font>
    <font>
      <sz val="10"/>
      <color theme="0"/>
      <name val="Arial"/>
      <family val="2"/>
    </font>
  </fonts>
  <fills count="3">
    <fill>
      <patternFill patternType="none"/>
    </fill>
    <fill>
      <patternFill patternType="gray125"/>
    </fill>
    <fill>
      <patternFill patternType="solid">
        <fgColor theme="0"/>
        <bgColor indexed="64"/>
      </patternFill>
    </fill>
  </fills>
  <borders count="50">
    <border>
      <left/>
      <right/>
      <top/>
      <bottom/>
      <diagonal/>
    </border>
    <border>
      <left style="thin">
        <color rgb="FF00B050"/>
      </left>
      <right style="thin">
        <color rgb="FF00B050"/>
      </right>
      <top style="thin">
        <color rgb="FF00B050"/>
      </top>
      <bottom style="thin">
        <color rgb="FF00B050"/>
      </bottom>
      <diagonal/>
    </border>
    <border>
      <left style="thin">
        <color rgb="FF00B050"/>
      </left>
      <right/>
      <top style="thin">
        <color rgb="FF00B050"/>
      </top>
      <bottom style="thin">
        <color rgb="FF00B050"/>
      </bottom>
      <diagonal/>
    </border>
    <border>
      <left/>
      <right style="thin">
        <color rgb="FF00B050"/>
      </right>
      <top style="thin">
        <color rgb="FF00B050"/>
      </top>
      <bottom style="thin">
        <color rgb="FF00B050"/>
      </bottom>
      <diagonal/>
    </border>
    <border>
      <left/>
      <right/>
      <top style="thin">
        <color rgb="FF00B050"/>
      </top>
      <bottom style="thin">
        <color rgb="FF00B050"/>
      </bottom>
      <diagonal/>
    </border>
    <border>
      <left/>
      <right style="thin">
        <color rgb="FF00B050"/>
      </right>
      <top/>
      <bottom/>
      <diagonal/>
    </border>
    <border>
      <left/>
      <right/>
      <top style="thin">
        <color rgb="FF00B050"/>
      </top>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right style="thick">
        <color auto="1"/>
      </right>
      <top/>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style="thin">
        <color rgb="FF00B050"/>
      </left>
      <right/>
      <top style="thin">
        <color rgb="FF00B050"/>
      </top>
      <bottom/>
      <diagonal/>
    </border>
    <border>
      <left/>
      <right style="thin">
        <color rgb="FF00B050"/>
      </right>
      <top style="thin">
        <color rgb="FF00B050"/>
      </top>
      <bottom/>
      <diagonal/>
    </border>
    <border>
      <left style="thin">
        <color rgb="FF00B050"/>
      </left>
      <right/>
      <top/>
      <bottom style="thin">
        <color rgb="FF00B050"/>
      </bottom>
      <diagonal/>
    </border>
    <border>
      <left/>
      <right/>
      <top/>
      <bottom style="thin">
        <color rgb="FF00B050"/>
      </bottom>
      <diagonal/>
    </border>
    <border>
      <left/>
      <right style="thin">
        <color rgb="FF00B050"/>
      </right>
      <top/>
      <bottom style="thin">
        <color rgb="FF00B050"/>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bottom/>
      <diagonal/>
    </border>
    <border>
      <left style="thin">
        <color auto="1"/>
      </left>
      <right/>
      <top/>
      <bottom style="medium">
        <color auto="1"/>
      </bottom>
      <diagonal/>
    </border>
    <border>
      <left/>
      <right style="thin">
        <color auto="1"/>
      </right>
      <top/>
      <bottom style="medium">
        <color auto="1"/>
      </bottom>
      <diagonal/>
    </border>
    <border>
      <left style="thin">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thin">
        <color theme="3"/>
      </left>
      <right/>
      <top style="thin">
        <color theme="3"/>
      </top>
      <bottom/>
      <diagonal/>
    </border>
    <border>
      <left/>
      <right/>
      <top style="thin">
        <color theme="3"/>
      </top>
      <bottom/>
      <diagonal/>
    </border>
    <border>
      <left/>
      <right style="thin">
        <color theme="3"/>
      </right>
      <top style="thin">
        <color theme="3"/>
      </top>
      <bottom/>
      <diagonal/>
    </border>
    <border>
      <left style="thin">
        <color theme="3"/>
      </left>
      <right/>
      <top/>
      <bottom/>
      <diagonal/>
    </border>
    <border>
      <left/>
      <right style="thin">
        <color theme="3"/>
      </right>
      <top/>
      <bottom/>
      <diagonal/>
    </border>
    <border>
      <left style="thin">
        <color theme="3"/>
      </left>
      <right/>
      <top/>
      <bottom style="thin">
        <color theme="3"/>
      </bottom>
      <diagonal/>
    </border>
    <border>
      <left/>
      <right/>
      <top/>
      <bottom style="thin">
        <color theme="3"/>
      </bottom>
      <diagonal/>
    </border>
    <border>
      <left/>
      <right style="thin">
        <color theme="3"/>
      </right>
      <top/>
      <bottom style="thin">
        <color theme="3"/>
      </bottom>
      <diagonal/>
    </border>
  </borders>
  <cellStyleXfs count="1">
    <xf numFmtId="0" fontId="0" fillId="0" borderId="0"/>
  </cellStyleXfs>
  <cellXfs count="117">
    <xf numFmtId="0" fontId="0" fillId="0" borderId="0" xfId="0"/>
    <xf numFmtId="0" fontId="1" fillId="0" borderId="0" xfId="0" applyFont="1"/>
    <xf numFmtId="0" fontId="1" fillId="0" borderId="0" xfId="0" applyFont="1" applyAlignment="1">
      <alignment horizontal="center"/>
    </xf>
    <xf numFmtId="0" fontId="1" fillId="0" borderId="0" xfId="0" applyNumberFormat="1" applyFont="1" applyAlignment="1">
      <alignment horizontal="center"/>
    </xf>
    <xf numFmtId="0" fontId="1" fillId="0" borderId="0" xfId="0" applyFont="1" applyAlignment="1">
      <alignment horizontal="left"/>
    </xf>
    <xf numFmtId="0" fontId="0" fillId="2" borderId="0" xfId="0" applyFill="1" applyBorder="1"/>
    <xf numFmtId="0" fontId="2" fillId="2" borderId="0" xfId="0" applyFont="1" applyFill="1" applyBorder="1" applyAlignment="1">
      <alignment wrapText="1"/>
    </xf>
    <xf numFmtId="165" fontId="1" fillId="2" borderId="0" xfId="0" applyNumberFormat="1" applyFont="1" applyFill="1" applyBorder="1" applyAlignment="1"/>
    <xf numFmtId="0" fontId="1" fillId="2" borderId="0" xfId="0" applyNumberFormat="1" applyFont="1" applyFill="1" applyBorder="1" applyAlignment="1"/>
    <xf numFmtId="0" fontId="1" fillId="2" borderId="0" xfId="0" applyFont="1" applyFill="1" applyBorder="1" applyAlignment="1"/>
    <xf numFmtId="0" fontId="1" fillId="2" borderId="0" xfId="0" applyFont="1" applyFill="1" applyBorder="1"/>
    <xf numFmtId="0" fontId="1" fillId="2" borderId="0" xfId="0" applyFont="1" applyFill="1" applyBorder="1" applyAlignment="1">
      <alignment horizontal="center"/>
    </xf>
    <xf numFmtId="0" fontId="0" fillId="2" borderId="20" xfId="0" applyFill="1" applyBorder="1"/>
    <xf numFmtId="0" fontId="1" fillId="2" borderId="21" xfId="0" applyFont="1" applyFill="1" applyBorder="1"/>
    <xf numFmtId="0" fontId="0" fillId="2" borderId="22" xfId="0" applyFill="1" applyBorder="1"/>
    <xf numFmtId="0" fontId="0" fillId="2" borderId="23" xfId="0" applyFill="1" applyBorder="1"/>
    <xf numFmtId="0" fontId="0" fillId="2" borderId="24" xfId="0" applyFill="1" applyBorder="1"/>
    <xf numFmtId="0" fontId="2" fillId="2" borderId="0" xfId="0" applyFont="1" applyFill="1" applyBorder="1"/>
    <xf numFmtId="0" fontId="0" fillId="2" borderId="25" xfId="0" applyFill="1" applyBorder="1"/>
    <xf numFmtId="0" fontId="1" fillId="2" borderId="26" xfId="0" applyFont="1" applyFill="1" applyBorder="1"/>
    <xf numFmtId="0" fontId="0" fillId="2" borderId="27" xfId="0" applyFill="1" applyBorder="1"/>
    <xf numFmtId="0" fontId="1" fillId="2" borderId="0" xfId="0" applyFont="1" applyFill="1" applyBorder="1" applyAlignment="1">
      <alignment horizontal="left"/>
    </xf>
    <xf numFmtId="0" fontId="1" fillId="2" borderId="0" xfId="0" applyFont="1" applyFill="1" applyBorder="1" applyAlignment="1">
      <alignment horizontal="center"/>
    </xf>
    <xf numFmtId="0" fontId="2" fillId="2" borderId="0" xfId="0" applyFont="1" applyFill="1" applyBorder="1" applyAlignment="1">
      <alignment horizontal="left"/>
    </xf>
    <xf numFmtId="0" fontId="1" fillId="0" borderId="0" xfId="0" applyFont="1" applyAlignment="1">
      <alignment horizontal="left"/>
    </xf>
    <xf numFmtId="0" fontId="1" fillId="0" borderId="0" xfId="0" applyFont="1" applyAlignment="1">
      <alignment horizontal="center"/>
    </xf>
    <xf numFmtId="0" fontId="0" fillId="2" borderId="0" xfId="0" applyFill="1" applyBorder="1" applyAlignment="1">
      <alignment horizontal="justify" vertical="center" wrapText="1"/>
    </xf>
    <xf numFmtId="0" fontId="1" fillId="2" borderId="0" xfId="0" applyFont="1" applyFill="1" applyBorder="1" applyAlignment="1">
      <alignment horizontal="left"/>
    </xf>
    <xf numFmtId="0" fontId="1" fillId="2" borderId="0" xfId="0" applyFont="1" applyFill="1" applyBorder="1" applyAlignment="1">
      <alignment horizontal="center"/>
    </xf>
    <xf numFmtId="0" fontId="2" fillId="2" borderId="0" xfId="0" applyFont="1" applyFill="1" applyBorder="1" applyAlignment="1">
      <alignment horizontal="left"/>
    </xf>
    <xf numFmtId="0" fontId="1" fillId="2" borderId="0" xfId="0" applyFont="1" applyFill="1" applyBorder="1" applyAlignment="1">
      <alignment horizontal="center"/>
    </xf>
    <xf numFmtId="0" fontId="1" fillId="0" borderId="0" xfId="0" applyFont="1" applyAlignment="1">
      <alignment horizontal="left"/>
    </xf>
    <xf numFmtId="0" fontId="1" fillId="0" borderId="0" xfId="0" applyFont="1" applyAlignment="1">
      <alignment horizontal="center"/>
    </xf>
    <xf numFmtId="0" fontId="1" fillId="2" borderId="0" xfId="0" applyFont="1" applyFill="1" applyBorder="1" applyAlignment="1" applyProtection="1">
      <alignment horizontal="center"/>
      <protection locked="0"/>
    </xf>
    <xf numFmtId="0" fontId="1" fillId="0" borderId="0" xfId="0" applyFont="1" applyAlignment="1">
      <alignment horizontal="left"/>
    </xf>
    <xf numFmtId="0" fontId="2" fillId="0" borderId="0" xfId="0" applyFont="1"/>
    <xf numFmtId="0" fontId="1" fillId="2" borderId="0" xfId="0" applyFont="1" applyFill="1" applyBorder="1" applyAlignment="1">
      <alignment horizontal="justify" vertical="center" wrapText="1"/>
    </xf>
    <xf numFmtId="0" fontId="1" fillId="0" borderId="0" xfId="0" applyFont="1" applyAlignment="1">
      <alignment horizontal="justify" vertical="center" wrapText="1"/>
    </xf>
    <xf numFmtId="0" fontId="0" fillId="2" borderId="0" xfId="0" applyFill="1" applyBorder="1" applyAlignment="1">
      <alignment horizontal="justify" vertical="center" wrapText="1"/>
    </xf>
    <xf numFmtId="0" fontId="1" fillId="2" borderId="0" xfId="0" applyFont="1" applyFill="1" applyBorder="1" applyAlignment="1">
      <alignment horizontal="center" vertical="center" wrapText="1"/>
    </xf>
    <xf numFmtId="0" fontId="0" fillId="2" borderId="0" xfId="0" applyFill="1" applyBorder="1" applyAlignment="1">
      <alignment horizontal="center" vertical="center" wrapText="1"/>
    </xf>
    <xf numFmtId="0" fontId="3" fillId="2" borderId="0" xfId="0" applyFont="1" applyFill="1" applyBorder="1" applyAlignment="1">
      <alignment horizontal="center"/>
    </xf>
    <xf numFmtId="0" fontId="1" fillId="2" borderId="42" xfId="0" applyFont="1" applyFill="1" applyBorder="1" applyAlignment="1">
      <alignment horizontal="justify" vertical="center" wrapText="1"/>
    </xf>
    <xf numFmtId="0" fontId="1" fillId="2" borderId="43" xfId="0" applyFont="1" applyFill="1" applyBorder="1" applyAlignment="1">
      <alignment horizontal="justify" vertical="center" wrapText="1"/>
    </xf>
    <xf numFmtId="0" fontId="1" fillId="2" borderId="44" xfId="0" applyFont="1" applyFill="1" applyBorder="1" applyAlignment="1">
      <alignment horizontal="justify" vertical="center" wrapText="1"/>
    </xf>
    <xf numFmtId="0" fontId="1" fillId="2" borderId="45" xfId="0" applyFont="1" applyFill="1" applyBorder="1" applyAlignment="1">
      <alignment horizontal="justify" vertical="center" wrapText="1"/>
    </xf>
    <xf numFmtId="0" fontId="1" fillId="2" borderId="46" xfId="0" applyFont="1" applyFill="1" applyBorder="1" applyAlignment="1">
      <alignment horizontal="justify" vertical="center" wrapText="1"/>
    </xf>
    <xf numFmtId="0" fontId="1" fillId="2" borderId="47" xfId="0" applyFont="1" applyFill="1" applyBorder="1" applyAlignment="1">
      <alignment horizontal="justify" vertical="center" wrapText="1"/>
    </xf>
    <xf numFmtId="0" fontId="1" fillId="2" borderId="48" xfId="0" applyFont="1" applyFill="1" applyBorder="1" applyAlignment="1">
      <alignment horizontal="justify" vertical="center" wrapText="1"/>
    </xf>
    <xf numFmtId="0" fontId="1" fillId="2" borderId="49" xfId="0" applyFont="1" applyFill="1" applyBorder="1" applyAlignment="1">
      <alignment horizontal="justify" vertical="center" wrapText="1"/>
    </xf>
    <xf numFmtId="0" fontId="1" fillId="2" borderId="0" xfId="0" applyFont="1" applyFill="1" applyBorder="1" applyAlignment="1">
      <alignment horizontal="center"/>
    </xf>
    <xf numFmtId="0" fontId="0" fillId="2" borderId="0" xfId="0" applyFill="1" applyBorder="1" applyAlignment="1">
      <alignment horizontal="center"/>
    </xf>
    <xf numFmtId="0" fontId="1" fillId="2" borderId="1" xfId="0" applyFont="1" applyFill="1" applyBorder="1" applyAlignment="1" applyProtection="1">
      <alignment horizontal="center"/>
      <protection locked="0"/>
    </xf>
    <xf numFmtId="0" fontId="1" fillId="2" borderId="2" xfId="0" applyFont="1" applyFill="1" applyBorder="1" applyAlignment="1" applyProtection="1">
      <alignment horizontal="center"/>
      <protection locked="0"/>
    </xf>
    <xf numFmtId="0" fontId="1" fillId="2" borderId="4" xfId="0" applyFont="1" applyFill="1" applyBorder="1" applyAlignment="1" applyProtection="1">
      <alignment horizontal="center"/>
      <protection locked="0"/>
    </xf>
    <xf numFmtId="0" fontId="1" fillId="2" borderId="3" xfId="0" applyFont="1" applyFill="1" applyBorder="1" applyAlignment="1" applyProtection="1">
      <alignment horizontal="center"/>
      <protection locked="0"/>
    </xf>
    <xf numFmtId="0" fontId="1" fillId="2" borderId="0" xfId="0" applyFont="1" applyFill="1" applyBorder="1" applyAlignment="1">
      <alignment horizontal="left"/>
    </xf>
    <xf numFmtId="164" fontId="1" fillId="2" borderId="0" xfId="0" applyNumberFormat="1" applyFont="1" applyFill="1" applyBorder="1" applyAlignment="1">
      <alignment horizontal="center"/>
    </xf>
    <xf numFmtId="0" fontId="2" fillId="2" borderId="0" xfId="0" applyFont="1" applyFill="1" applyBorder="1" applyAlignment="1">
      <alignment horizontal="center"/>
    </xf>
    <xf numFmtId="0" fontId="2" fillId="2" borderId="0" xfId="0" applyFont="1" applyFill="1" applyBorder="1" applyAlignment="1">
      <alignment horizontal="center" wrapText="1"/>
    </xf>
    <xf numFmtId="0" fontId="2" fillId="2" borderId="0" xfId="0" applyFont="1" applyFill="1" applyBorder="1" applyAlignment="1">
      <alignment horizontal="left"/>
    </xf>
    <xf numFmtId="0" fontId="2" fillId="2" borderId="5" xfId="0" applyFont="1" applyFill="1" applyBorder="1" applyAlignment="1">
      <alignment horizontal="left"/>
    </xf>
    <xf numFmtId="14" fontId="1" fillId="2" borderId="2" xfId="0" applyNumberFormat="1" applyFont="1" applyFill="1" applyBorder="1" applyAlignment="1" applyProtection="1">
      <alignment horizontal="center"/>
      <protection locked="0"/>
    </xf>
    <xf numFmtId="14" fontId="1" fillId="2" borderId="4" xfId="0" applyNumberFormat="1" applyFont="1" applyFill="1" applyBorder="1" applyAlignment="1" applyProtection="1">
      <alignment horizontal="center"/>
      <protection locked="0"/>
    </xf>
    <xf numFmtId="14" fontId="1" fillId="2" borderId="3" xfId="0" applyNumberFormat="1" applyFont="1" applyFill="1" applyBorder="1" applyAlignment="1" applyProtection="1">
      <alignment horizontal="center"/>
      <protection locked="0"/>
    </xf>
    <xf numFmtId="0" fontId="1" fillId="2" borderId="6" xfId="0" applyFont="1" applyFill="1" applyBorder="1" applyAlignment="1">
      <alignment horizontal="left"/>
    </xf>
    <xf numFmtId="0" fontId="1" fillId="2" borderId="2" xfId="0" applyFont="1" applyFill="1" applyBorder="1" applyAlignment="1" applyProtection="1">
      <alignment horizontal="left"/>
      <protection locked="0"/>
    </xf>
    <xf numFmtId="0" fontId="1" fillId="2" borderId="4" xfId="0" applyFont="1" applyFill="1" applyBorder="1" applyAlignment="1" applyProtection="1">
      <alignment horizontal="left"/>
      <protection locked="0"/>
    </xf>
    <xf numFmtId="0" fontId="1" fillId="2" borderId="3" xfId="0" applyFont="1" applyFill="1" applyBorder="1" applyAlignment="1" applyProtection="1">
      <alignment horizontal="left"/>
      <protection locked="0"/>
    </xf>
    <xf numFmtId="1" fontId="1" fillId="2" borderId="2" xfId="0" applyNumberFormat="1" applyFont="1" applyFill="1" applyBorder="1" applyAlignment="1" applyProtection="1">
      <alignment horizontal="left"/>
      <protection locked="0"/>
    </xf>
    <xf numFmtId="1" fontId="1" fillId="2" borderId="4" xfId="0" applyNumberFormat="1" applyFont="1" applyFill="1" applyBorder="1" applyAlignment="1" applyProtection="1">
      <alignment horizontal="left"/>
      <protection locked="0"/>
    </xf>
    <xf numFmtId="1" fontId="1" fillId="2" borderId="3" xfId="0" applyNumberFormat="1" applyFont="1" applyFill="1" applyBorder="1" applyAlignment="1" applyProtection="1">
      <alignment horizontal="left"/>
      <protection locked="0"/>
    </xf>
    <xf numFmtId="0" fontId="2" fillId="2" borderId="0" xfId="0" applyFont="1" applyFill="1" applyBorder="1" applyAlignment="1" applyProtection="1">
      <alignment horizontal="center"/>
      <protection locked="0"/>
    </xf>
    <xf numFmtId="165" fontId="1" fillId="2" borderId="0" xfId="0" applyNumberFormat="1" applyFont="1" applyFill="1" applyBorder="1" applyAlignment="1">
      <alignment horizontal="center"/>
    </xf>
    <xf numFmtId="0" fontId="1" fillId="2" borderId="0" xfId="0" applyNumberFormat="1" applyFont="1" applyFill="1" applyBorder="1" applyAlignment="1">
      <alignment horizontal="center"/>
    </xf>
    <xf numFmtId="0" fontId="1" fillId="0" borderId="0" xfId="0" applyFont="1" applyAlignment="1">
      <alignment horizontal="left"/>
    </xf>
    <xf numFmtId="0" fontId="1" fillId="0" borderId="0" xfId="0" applyFont="1" applyAlignment="1">
      <alignment horizontal="center"/>
    </xf>
    <xf numFmtId="0" fontId="3" fillId="2" borderId="8" xfId="0" applyFont="1" applyFill="1" applyBorder="1" applyAlignment="1">
      <alignment horizontal="center"/>
    </xf>
    <xf numFmtId="0" fontId="1" fillId="2" borderId="9" xfId="0" applyFont="1" applyFill="1" applyBorder="1" applyAlignment="1">
      <alignment horizontal="center"/>
    </xf>
    <xf numFmtId="0" fontId="1" fillId="2" borderId="11" xfId="0" applyFont="1" applyFill="1" applyBorder="1" applyAlignment="1">
      <alignment horizontal="center"/>
    </xf>
    <xf numFmtId="0" fontId="1" fillId="2" borderId="14" xfId="0" applyFont="1" applyFill="1" applyBorder="1" applyAlignment="1">
      <alignment horizontal="center"/>
    </xf>
    <xf numFmtId="0" fontId="1" fillId="2" borderId="13" xfId="0" applyFont="1" applyFill="1" applyBorder="1" applyAlignment="1">
      <alignment horizontal="center"/>
    </xf>
    <xf numFmtId="0" fontId="1" fillId="2" borderId="15" xfId="0" applyFont="1" applyFill="1" applyBorder="1" applyAlignment="1" applyProtection="1">
      <alignment horizontal="center" wrapText="1"/>
      <protection locked="0"/>
    </xf>
    <xf numFmtId="0" fontId="1" fillId="2" borderId="6" xfId="0" applyFont="1" applyFill="1" applyBorder="1" applyAlignment="1" applyProtection="1">
      <alignment horizontal="center" wrapText="1"/>
      <protection locked="0"/>
    </xf>
    <xf numFmtId="0" fontId="1" fillId="2" borderId="16" xfId="0" applyFont="1" applyFill="1" applyBorder="1" applyAlignment="1" applyProtection="1">
      <alignment horizontal="center" wrapText="1"/>
      <protection locked="0"/>
    </xf>
    <xf numFmtId="0" fontId="1" fillId="2" borderId="17" xfId="0" applyFont="1" applyFill="1" applyBorder="1" applyAlignment="1" applyProtection="1">
      <alignment horizontal="center" wrapText="1"/>
      <protection locked="0"/>
    </xf>
    <xf numFmtId="0" fontId="1" fillId="2" borderId="18" xfId="0" applyFont="1" applyFill="1" applyBorder="1" applyAlignment="1" applyProtection="1">
      <alignment horizontal="center" wrapText="1"/>
      <protection locked="0"/>
    </xf>
    <xf numFmtId="0" fontId="1" fillId="2" borderId="19" xfId="0" applyFont="1" applyFill="1" applyBorder="1" applyAlignment="1" applyProtection="1">
      <alignment horizontal="center" wrapText="1"/>
      <protection locked="0"/>
    </xf>
    <xf numFmtId="0" fontId="1" fillId="2" borderId="7" xfId="0" applyFont="1" applyFill="1" applyBorder="1" applyAlignment="1">
      <alignment horizontal="center"/>
    </xf>
    <xf numFmtId="0" fontId="1" fillId="2" borderId="10" xfId="0" applyFont="1" applyFill="1" applyBorder="1" applyAlignment="1">
      <alignment horizontal="center"/>
    </xf>
    <xf numFmtId="0" fontId="1" fillId="2" borderId="12" xfId="0" applyFont="1" applyFill="1" applyBorder="1" applyAlignment="1">
      <alignment horizontal="center"/>
    </xf>
    <xf numFmtId="0" fontId="2" fillId="2" borderId="29" xfId="0" applyFont="1" applyFill="1" applyBorder="1" applyAlignment="1">
      <alignment horizontal="center"/>
    </xf>
    <xf numFmtId="0" fontId="2" fillId="2" borderId="30" xfId="0" applyFont="1" applyFill="1" applyBorder="1" applyAlignment="1">
      <alignment horizontal="center"/>
    </xf>
    <xf numFmtId="0" fontId="2" fillId="2" borderId="31" xfId="0" applyFont="1" applyFill="1" applyBorder="1" applyAlignment="1">
      <alignment horizontal="center"/>
    </xf>
    <xf numFmtId="0" fontId="2" fillId="2" borderId="35" xfId="0" applyFont="1" applyFill="1" applyBorder="1" applyAlignment="1">
      <alignment horizontal="center"/>
    </xf>
    <xf numFmtId="0" fontId="2" fillId="2" borderId="36" xfId="0" applyFont="1" applyFill="1" applyBorder="1" applyAlignment="1">
      <alignment horizontal="center"/>
    </xf>
    <xf numFmtId="0" fontId="2" fillId="2" borderId="37" xfId="0" applyFont="1" applyFill="1" applyBorder="1" applyAlignment="1">
      <alignment horizontal="center"/>
    </xf>
    <xf numFmtId="0" fontId="2" fillId="2" borderId="26" xfId="0" applyFont="1" applyFill="1" applyBorder="1" applyAlignment="1">
      <alignment horizontal="center"/>
    </xf>
    <xf numFmtId="0" fontId="2" fillId="2" borderId="38" xfId="0" applyFont="1" applyFill="1" applyBorder="1" applyAlignment="1">
      <alignment horizontal="center"/>
    </xf>
    <xf numFmtId="0" fontId="1" fillId="2" borderId="32" xfId="0" applyFont="1" applyFill="1" applyBorder="1" applyAlignment="1" applyProtection="1">
      <alignment horizontal="center"/>
      <protection locked="0"/>
    </xf>
    <xf numFmtId="0" fontId="1" fillId="2" borderId="33" xfId="0" applyFont="1" applyFill="1" applyBorder="1" applyAlignment="1" applyProtection="1">
      <alignment horizontal="center"/>
      <protection locked="0"/>
    </xf>
    <xf numFmtId="0" fontId="1" fillId="2" borderId="34" xfId="0" applyFont="1" applyFill="1" applyBorder="1" applyAlignment="1" applyProtection="1">
      <alignment horizontal="center"/>
      <protection locked="0"/>
    </xf>
    <xf numFmtId="167" fontId="2" fillId="2" borderId="0" xfId="0" applyNumberFormat="1" applyFont="1" applyFill="1" applyBorder="1" applyAlignment="1">
      <alignment horizontal="left"/>
    </xf>
    <xf numFmtId="0" fontId="1" fillId="2" borderId="0" xfId="0" applyFont="1" applyFill="1" applyAlignment="1">
      <alignment horizontal="center"/>
    </xf>
    <xf numFmtId="0" fontId="2" fillId="2" borderId="33" xfId="0" applyFont="1" applyFill="1" applyBorder="1" applyAlignment="1">
      <alignment horizontal="center"/>
    </xf>
    <xf numFmtId="0" fontId="5" fillId="2" borderId="0" xfId="0" applyFont="1" applyFill="1" applyBorder="1" applyAlignment="1">
      <alignment horizontal="left"/>
    </xf>
    <xf numFmtId="0" fontId="2" fillId="2" borderId="0" xfId="0" applyNumberFormat="1" applyFont="1" applyFill="1" applyBorder="1" applyAlignment="1">
      <alignment horizontal="left"/>
    </xf>
    <xf numFmtId="1" fontId="1" fillId="2" borderId="0" xfId="0" applyNumberFormat="1" applyFont="1" applyFill="1" applyBorder="1" applyAlignment="1">
      <alignment horizontal="left"/>
    </xf>
    <xf numFmtId="166" fontId="1" fillId="2" borderId="39" xfId="0" applyNumberFormat="1" applyFont="1" applyFill="1" applyBorder="1" applyAlignment="1" applyProtection="1">
      <alignment horizontal="center"/>
      <protection locked="0"/>
    </xf>
    <xf numFmtId="166" fontId="1" fillId="2" borderId="40" xfId="0" applyNumberFormat="1" applyFont="1" applyFill="1" applyBorder="1" applyAlignment="1" applyProtection="1">
      <alignment horizontal="center"/>
      <protection locked="0"/>
    </xf>
    <xf numFmtId="166" fontId="1" fillId="2" borderId="41" xfId="0" applyNumberFormat="1" applyFont="1" applyFill="1" applyBorder="1" applyAlignment="1" applyProtection="1">
      <alignment horizontal="center"/>
      <protection locked="0"/>
    </xf>
    <xf numFmtId="0" fontId="2" fillId="2" borderId="28" xfId="0" applyFont="1" applyFill="1" applyBorder="1" applyAlignment="1">
      <alignment horizontal="center"/>
    </xf>
    <xf numFmtId="0" fontId="0" fillId="0" borderId="0" xfId="0" applyAlignment="1">
      <alignment horizontal="center"/>
    </xf>
    <xf numFmtId="0" fontId="2" fillId="2" borderId="0" xfId="0" applyFont="1" applyFill="1" applyAlignment="1">
      <alignment horizontal="left"/>
    </xf>
    <xf numFmtId="0" fontId="1" fillId="2" borderId="17" xfId="0" applyFont="1" applyFill="1" applyBorder="1" applyAlignment="1" applyProtection="1">
      <alignment horizontal="left"/>
      <protection locked="0"/>
    </xf>
    <xf numFmtId="0" fontId="1" fillId="2" borderId="18" xfId="0" applyFont="1" applyFill="1" applyBorder="1" applyAlignment="1" applyProtection="1">
      <alignment horizontal="left"/>
      <protection locked="0"/>
    </xf>
    <xf numFmtId="0" fontId="1" fillId="2" borderId="19" xfId="0" applyFont="1" applyFill="1" applyBorder="1" applyAlignment="1" applyProtection="1">
      <alignment horizontal="left"/>
      <protection locked="0"/>
    </xf>
  </cellXfs>
  <cellStyles count="1">
    <cellStyle name="Normal" xfId="0" builtinId="0"/>
  </cellStyles>
  <dxfs count="42">
    <dxf>
      <font>
        <b/>
        <i val="0"/>
        <color rgb="FFFF0000"/>
      </font>
    </dxf>
    <dxf>
      <font>
        <b val="0"/>
        <i val="0"/>
        <color rgb="FF00B050"/>
      </font>
      <fill>
        <patternFill patternType="none">
          <bgColor auto="1"/>
        </patternFill>
      </fill>
    </dxf>
    <dxf>
      <font>
        <b/>
        <i val="0"/>
        <color rgb="FFFF0000"/>
      </font>
    </dxf>
    <dxf>
      <font>
        <b val="0"/>
        <i val="0"/>
        <color rgb="FF00B050"/>
      </font>
      <fill>
        <patternFill patternType="none">
          <bgColor auto="1"/>
        </patternFill>
      </fill>
    </dxf>
    <dxf>
      <font>
        <b/>
        <i val="0"/>
        <color rgb="FFFF0000"/>
      </font>
    </dxf>
    <dxf>
      <font>
        <b val="0"/>
        <i val="0"/>
        <color rgb="FF00B050"/>
      </font>
      <fill>
        <patternFill patternType="none">
          <bgColor auto="1"/>
        </patternFill>
      </fill>
    </dxf>
    <dxf>
      <font>
        <b/>
        <i val="0"/>
        <color rgb="FFFF0000"/>
      </font>
    </dxf>
    <dxf>
      <font>
        <b val="0"/>
        <i val="0"/>
        <color rgb="FF00B050"/>
      </font>
      <fill>
        <patternFill patternType="none">
          <bgColor auto="1"/>
        </patternFill>
      </fill>
    </dxf>
    <dxf>
      <font>
        <b/>
        <i val="0"/>
        <color rgb="FFFF0000"/>
      </font>
    </dxf>
    <dxf>
      <font>
        <b val="0"/>
        <i val="0"/>
        <color rgb="FF00B050"/>
      </font>
      <fill>
        <patternFill patternType="none">
          <bgColor auto="1"/>
        </patternFill>
      </fill>
    </dxf>
    <dxf>
      <font>
        <b/>
        <i val="0"/>
        <color auto="1"/>
      </font>
      <fill>
        <patternFill patternType="lightGray">
          <fgColor rgb="FF00B050"/>
          <bgColor auto="1"/>
        </patternFill>
      </fill>
      <border>
        <left/>
        <right/>
        <top/>
        <bottom/>
      </border>
    </dxf>
    <dxf>
      <font>
        <b/>
        <i val="0"/>
      </font>
      <fill>
        <patternFill patternType="lightGray">
          <fgColor rgb="FFFF0000"/>
        </patternFill>
      </fill>
    </dxf>
    <dxf>
      <font>
        <b/>
        <i val="0"/>
        <color auto="1"/>
      </font>
      <fill>
        <patternFill patternType="lightGray">
          <fgColor rgb="FF00B050"/>
          <bgColor auto="1"/>
        </patternFill>
      </fill>
      <border>
        <left/>
        <right/>
        <top/>
        <bottom/>
      </border>
    </dxf>
    <dxf>
      <font>
        <b/>
        <i val="0"/>
      </font>
      <fill>
        <patternFill patternType="lightGray">
          <fgColor rgb="FFFF0000"/>
        </patternFill>
      </fill>
    </dxf>
    <dxf>
      <font>
        <b/>
        <i val="0"/>
        <color auto="1"/>
      </font>
      <fill>
        <patternFill patternType="lightGray">
          <fgColor rgb="FF00B050"/>
          <bgColor auto="1"/>
        </patternFill>
      </fill>
      <border>
        <left/>
        <right/>
        <top/>
        <bottom/>
      </border>
    </dxf>
    <dxf>
      <font>
        <b/>
        <i val="0"/>
      </font>
      <fill>
        <patternFill patternType="lightGray">
          <fgColor rgb="FFFF0000"/>
        </patternFill>
      </fill>
    </dxf>
    <dxf>
      <font>
        <b/>
        <i val="0"/>
        <color auto="1"/>
      </font>
      <fill>
        <patternFill patternType="lightGray">
          <fgColor rgb="FF00B050"/>
          <bgColor auto="1"/>
        </patternFill>
      </fill>
      <border>
        <left/>
        <right/>
        <top/>
        <bottom/>
      </border>
    </dxf>
    <dxf>
      <font>
        <b/>
        <i val="0"/>
      </font>
      <fill>
        <patternFill patternType="lightGray">
          <fgColor rgb="FFFF0000"/>
        </patternFill>
      </fill>
    </dxf>
    <dxf>
      <font>
        <b/>
        <i val="0"/>
        <color auto="1"/>
      </font>
      <fill>
        <patternFill patternType="lightGray">
          <fgColor rgb="FF00B050"/>
          <bgColor auto="1"/>
        </patternFill>
      </fill>
      <border>
        <left/>
        <right/>
        <top/>
        <bottom/>
      </border>
    </dxf>
    <dxf>
      <font>
        <b/>
        <i val="0"/>
      </font>
      <fill>
        <patternFill patternType="lightGray">
          <fgColor rgb="FFFF0000"/>
        </patternFill>
      </fill>
    </dxf>
    <dxf>
      <font>
        <b/>
        <i val="0"/>
        <color auto="1"/>
      </font>
      <fill>
        <patternFill patternType="lightGray">
          <fgColor rgb="FF00B050"/>
          <bgColor auto="1"/>
        </patternFill>
      </fill>
      <border>
        <left/>
        <right/>
        <top/>
        <bottom/>
      </border>
    </dxf>
    <dxf>
      <font>
        <b/>
        <i val="0"/>
      </font>
      <fill>
        <patternFill patternType="lightGray">
          <fgColor rgb="FFFF0000"/>
        </patternFill>
      </fill>
    </dxf>
    <dxf>
      <font>
        <b/>
        <i val="0"/>
        <color auto="1"/>
      </font>
      <fill>
        <patternFill patternType="lightGray">
          <fgColor rgb="FF00B050"/>
          <bgColor auto="1"/>
        </patternFill>
      </fill>
      <border>
        <left/>
        <right/>
        <top/>
        <bottom/>
      </border>
    </dxf>
    <dxf>
      <font>
        <b/>
        <i val="0"/>
      </font>
      <fill>
        <patternFill patternType="lightGray">
          <fgColor rgb="FFFF0000"/>
        </patternFill>
      </fill>
    </dxf>
    <dxf>
      <font>
        <b/>
        <i val="0"/>
        <color auto="1"/>
      </font>
      <fill>
        <patternFill patternType="lightGray">
          <fgColor rgb="FF00B050"/>
          <bgColor auto="1"/>
        </patternFill>
      </fill>
      <border>
        <left/>
        <right/>
        <top/>
        <bottom/>
      </border>
    </dxf>
    <dxf>
      <font>
        <b/>
        <i val="0"/>
      </font>
      <fill>
        <patternFill patternType="lightGray">
          <fgColor rgb="FFFF0000"/>
        </patternFill>
      </fill>
    </dxf>
    <dxf>
      <font>
        <b/>
        <i val="0"/>
        <color auto="1"/>
      </font>
      <fill>
        <patternFill patternType="lightGray">
          <fgColor rgb="FF00B050"/>
          <bgColor auto="1"/>
        </patternFill>
      </fill>
      <border>
        <left/>
        <right/>
        <top/>
        <bottom/>
      </border>
    </dxf>
    <dxf>
      <font>
        <b/>
        <i val="0"/>
      </font>
      <fill>
        <patternFill patternType="lightGray">
          <fgColor rgb="FFFF0000"/>
        </patternFill>
      </fill>
    </dxf>
    <dxf>
      <font>
        <b/>
        <i val="0"/>
        <color auto="1"/>
      </font>
      <fill>
        <patternFill patternType="lightGray">
          <fgColor rgb="FF00B050"/>
          <bgColor auto="1"/>
        </patternFill>
      </fill>
      <border>
        <left/>
        <right/>
        <top/>
        <bottom/>
      </border>
    </dxf>
    <dxf>
      <font>
        <b/>
        <i val="0"/>
      </font>
      <fill>
        <patternFill patternType="lightGray">
          <fgColor rgb="FFFF0000"/>
        </patternFill>
      </fill>
    </dxf>
    <dxf>
      <font>
        <b/>
        <i val="0"/>
        <color auto="1"/>
      </font>
      <fill>
        <patternFill patternType="lightGray">
          <fgColor rgb="FF00B050"/>
          <bgColor auto="1"/>
        </patternFill>
      </fill>
      <border>
        <left/>
        <right/>
        <top/>
        <bottom/>
      </border>
    </dxf>
    <dxf>
      <font>
        <b/>
        <i val="0"/>
      </font>
      <fill>
        <patternFill patternType="lightGray">
          <fgColor rgb="FFFF0000"/>
        </patternFill>
      </fill>
    </dxf>
    <dxf>
      <font>
        <b/>
        <i val="0"/>
        <color auto="1"/>
      </font>
      <fill>
        <patternFill patternType="lightGray">
          <fgColor rgb="FF00B050"/>
          <bgColor auto="1"/>
        </patternFill>
      </fill>
      <border>
        <left/>
        <right/>
        <top/>
        <bottom/>
      </border>
    </dxf>
    <dxf>
      <font>
        <b/>
        <i val="0"/>
      </font>
      <fill>
        <patternFill patternType="lightGray">
          <fgColor rgb="FFFF0000"/>
        </patternFill>
      </fill>
    </dxf>
    <dxf>
      <font>
        <b/>
        <i val="0"/>
        <color auto="1"/>
      </font>
      <fill>
        <patternFill patternType="lightGray">
          <fgColor rgb="FF00B050"/>
          <bgColor auto="1"/>
        </patternFill>
      </fill>
      <border>
        <left/>
        <right/>
        <top/>
        <bottom/>
      </border>
    </dxf>
    <dxf>
      <font>
        <b/>
        <i val="0"/>
      </font>
      <fill>
        <patternFill patternType="lightGray">
          <fgColor rgb="FFFF0000"/>
        </patternFill>
      </fill>
    </dxf>
    <dxf>
      <font>
        <b/>
        <i val="0"/>
        <color auto="1"/>
      </font>
      <fill>
        <patternFill patternType="lightGray">
          <fgColor rgb="FF00B050"/>
          <bgColor auto="1"/>
        </patternFill>
      </fill>
      <border>
        <left/>
        <right/>
        <top/>
        <bottom/>
      </border>
    </dxf>
    <dxf>
      <font>
        <b/>
        <i val="0"/>
      </font>
      <fill>
        <patternFill patternType="lightGray">
          <fgColor rgb="FFFF0000"/>
        </patternFill>
      </fill>
    </dxf>
    <dxf>
      <font>
        <b/>
        <i val="0"/>
        <color auto="1"/>
      </font>
      <fill>
        <patternFill patternType="lightGray">
          <fgColor rgb="FF00B050"/>
          <bgColor auto="1"/>
        </patternFill>
      </fill>
      <border>
        <left/>
        <right/>
        <top/>
        <bottom/>
      </border>
    </dxf>
    <dxf>
      <font>
        <b/>
        <i val="0"/>
      </font>
      <fill>
        <patternFill patternType="lightGray">
          <fgColor rgb="FFFF0000"/>
        </patternFill>
      </fill>
    </dxf>
    <dxf>
      <font>
        <b/>
        <i val="0"/>
        <color auto="1"/>
      </font>
      <fill>
        <patternFill patternType="lightGray">
          <fgColor rgb="FF00B050"/>
          <bgColor auto="1"/>
        </patternFill>
      </fill>
      <border>
        <left/>
        <right/>
        <top/>
        <bottom/>
      </border>
    </dxf>
    <dxf>
      <font>
        <b/>
        <i val="0"/>
      </font>
      <fill>
        <patternFill patternType="lightGray">
          <f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K56"/>
  <sheetViews>
    <sheetView tabSelected="1" workbookViewId="0">
      <selection activeCell="B4" sqref="B4:J13"/>
    </sheetView>
  </sheetViews>
  <sheetFormatPr defaultRowHeight="15" x14ac:dyDescent="0.25"/>
  <cols>
    <col min="1" max="1" width="1.7109375" customWidth="1"/>
    <col min="2" max="10" width="9.140625" style="1"/>
    <col min="11" max="11" width="1.7109375" customWidth="1"/>
  </cols>
  <sheetData>
    <row r="1" spans="1:11" ht="7.5" customHeight="1" x14ac:dyDescent="0.25">
      <c r="A1" s="12"/>
      <c r="B1" s="13"/>
      <c r="C1" s="13"/>
      <c r="D1" s="13"/>
      <c r="E1" s="13"/>
      <c r="F1" s="13"/>
      <c r="G1" s="13"/>
      <c r="H1" s="13"/>
      <c r="I1" s="13"/>
      <c r="J1" s="13"/>
      <c r="K1" s="14"/>
    </row>
    <row r="2" spans="1:11" x14ac:dyDescent="0.25">
      <c r="A2" s="15"/>
      <c r="B2" s="41" t="s">
        <v>30</v>
      </c>
      <c r="C2" s="41"/>
      <c r="D2" s="41"/>
      <c r="E2" s="41"/>
      <c r="F2" s="41"/>
      <c r="G2" s="41"/>
      <c r="H2" s="41"/>
      <c r="I2" s="41"/>
      <c r="J2" s="41"/>
      <c r="K2" s="16"/>
    </row>
    <row r="3" spans="1:11" x14ac:dyDescent="0.25">
      <c r="A3" s="15"/>
      <c r="B3" s="10"/>
      <c r="C3" s="10"/>
      <c r="D3" s="10"/>
      <c r="E3" s="10"/>
      <c r="F3" s="10"/>
      <c r="G3" s="10"/>
      <c r="H3" s="10"/>
      <c r="I3" s="10"/>
      <c r="J3" s="10"/>
      <c r="K3" s="16"/>
    </row>
    <row r="4" spans="1:11" ht="15" customHeight="1" x14ac:dyDescent="0.25">
      <c r="A4" s="15"/>
      <c r="B4" s="42" t="s">
        <v>74</v>
      </c>
      <c r="C4" s="43"/>
      <c r="D4" s="43"/>
      <c r="E4" s="43"/>
      <c r="F4" s="43"/>
      <c r="G4" s="43"/>
      <c r="H4" s="43"/>
      <c r="I4" s="43"/>
      <c r="J4" s="44"/>
      <c r="K4" s="16"/>
    </row>
    <row r="5" spans="1:11" x14ac:dyDescent="0.25">
      <c r="A5" s="15"/>
      <c r="B5" s="45"/>
      <c r="C5" s="36"/>
      <c r="D5" s="36"/>
      <c r="E5" s="36"/>
      <c r="F5" s="36"/>
      <c r="G5" s="36"/>
      <c r="H5" s="36"/>
      <c r="I5" s="36"/>
      <c r="J5" s="46"/>
      <c r="K5" s="16"/>
    </row>
    <row r="6" spans="1:11" x14ac:dyDescent="0.25">
      <c r="A6" s="15"/>
      <c r="B6" s="45"/>
      <c r="C6" s="36"/>
      <c r="D6" s="36"/>
      <c r="E6" s="36"/>
      <c r="F6" s="36"/>
      <c r="G6" s="36"/>
      <c r="H6" s="36"/>
      <c r="I6" s="36"/>
      <c r="J6" s="46"/>
      <c r="K6" s="16"/>
    </row>
    <row r="7" spans="1:11" x14ac:dyDescent="0.25">
      <c r="A7" s="15"/>
      <c r="B7" s="45"/>
      <c r="C7" s="36"/>
      <c r="D7" s="36"/>
      <c r="E7" s="36"/>
      <c r="F7" s="36"/>
      <c r="G7" s="36"/>
      <c r="H7" s="36"/>
      <c r="I7" s="36"/>
      <c r="J7" s="46"/>
      <c r="K7" s="16"/>
    </row>
    <row r="8" spans="1:11" x14ac:dyDescent="0.25">
      <c r="A8" s="15"/>
      <c r="B8" s="45"/>
      <c r="C8" s="36"/>
      <c r="D8" s="36"/>
      <c r="E8" s="36"/>
      <c r="F8" s="36"/>
      <c r="G8" s="36"/>
      <c r="H8" s="36"/>
      <c r="I8" s="36"/>
      <c r="J8" s="46"/>
      <c r="K8" s="16"/>
    </row>
    <row r="9" spans="1:11" x14ac:dyDescent="0.25">
      <c r="A9" s="15"/>
      <c r="B9" s="45"/>
      <c r="C9" s="36"/>
      <c r="D9" s="36"/>
      <c r="E9" s="36"/>
      <c r="F9" s="36"/>
      <c r="G9" s="36"/>
      <c r="H9" s="36"/>
      <c r="I9" s="36"/>
      <c r="J9" s="46"/>
      <c r="K9" s="16"/>
    </row>
    <row r="10" spans="1:11" x14ac:dyDescent="0.25">
      <c r="A10" s="15"/>
      <c r="B10" s="45"/>
      <c r="C10" s="36"/>
      <c r="D10" s="36"/>
      <c r="E10" s="36"/>
      <c r="F10" s="36"/>
      <c r="G10" s="36"/>
      <c r="H10" s="36"/>
      <c r="I10" s="36"/>
      <c r="J10" s="46"/>
      <c r="K10" s="16"/>
    </row>
    <row r="11" spans="1:11" x14ac:dyDescent="0.25">
      <c r="A11" s="15"/>
      <c r="B11" s="45"/>
      <c r="C11" s="36"/>
      <c r="D11" s="36"/>
      <c r="E11" s="36"/>
      <c r="F11" s="36"/>
      <c r="G11" s="36"/>
      <c r="H11" s="36"/>
      <c r="I11" s="36"/>
      <c r="J11" s="46"/>
      <c r="K11" s="16"/>
    </row>
    <row r="12" spans="1:11" x14ac:dyDescent="0.25">
      <c r="A12" s="15"/>
      <c r="B12" s="45"/>
      <c r="C12" s="36"/>
      <c r="D12" s="36"/>
      <c r="E12" s="36"/>
      <c r="F12" s="36"/>
      <c r="G12" s="36"/>
      <c r="H12" s="36"/>
      <c r="I12" s="36"/>
      <c r="J12" s="46"/>
      <c r="K12" s="16"/>
    </row>
    <row r="13" spans="1:11" x14ac:dyDescent="0.25">
      <c r="A13" s="15"/>
      <c r="B13" s="47"/>
      <c r="C13" s="48"/>
      <c r="D13" s="48"/>
      <c r="E13" s="48"/>
      <c r="F13" s="48"/>
      <c r="G13" s="48"/>
      <c r="H13" s="48"/>
      <c r="I13" s="48"/>
      <c r="J13" s="49"/>
      <c r="K13" s="16"/>
    </row>
    <row r="14" spans="1:11" ht="9" customHeight="1" x14ac:dyDescent="0.25">
      <c r="A14" s="15"/>
      <c r="B14" s="10"/>
      <c r="C14" s="10"/>
      <c r="D14" s="10"/>
      <c r="E14" s="10"/>
      <c r="F14" s="10"/>
      <c r="G14" s="10"/>
      <c r="H14" s="10"/>
      <c r="I14" s="10"/>
      <c r="J14" s="10"/>
      <c r="K14" s="16"/>
    </row>
    <row r="15" spans="1:11" x14ac:dyDescent="0.25">
      <c r="A15" s="15"/>
      <c r="B15" s="17" t="s">
        <v>33</v>
      </c>
      <c r="C15" s="10"/>
      <c r="D15" s="10"/>
      <c r="E15" s="10"/>
      <c r="F15" s="10"/>
      <c r="G15" s="10"/>
      <c r="H15" s="10"/>
      <c r="I15" s="10"/>
      <c r="J15" s="10"/>
      <c r="K15" s="16"/>
    </row>
    <row r="16" spans="1:11" ht="15" customHeight="1" x14ac:dyDescent="0.25">
      <c r="A16" s="15"/>
      <c r="B16" s="36" t="s">
        <v>69</v>
      </c>
      <c r="C16" s="36"/>
      <c r="D16" s="36"/>
      <c r="E16" s="36"/>
      <c r="F16" s="36"/>
      <c r="G16" s="36"/>
      <c r="H16" s="36"/>
      <c r="I16" s="36"/>
      <c r="J16" s="36"/>
      <c r="K16" s="16"/>
    </row>
    <row r="17" spans="1:11" x14ac:dyDescent="0.25">
      <c r="A17" s="15"/>
      <c r="B17" s="36"/>
      <c r="C17" s="36"/>
      <c r="D17" s="36"/>
      <c r="E17" s="36"/>
      <c r="F17" s="36"/>
      <c r="G17" s="36"/>
      <c r="H17" s="36"/>
      <c r="I17" s="36"/>
      <c r="J17" s="36"/>
      <c r="K17" s="16"/>
    </row>
    <row r="18" spans="1:11" x14ac:dyDescent="0.25">
      <c r="A18" s="15"/>
      <c r="B18" s="36"/>
      <c r="C18" s="36"/>
      <c r="D18" s="36"/>
      <c r="E18" s="36"/>
      <c r="F18" s="36"/>
      <c r="G18" s="36"/>
      <c r="H18" s="36"/>
      <c r="I18" s="36"/>
      <c r="J18" s="36"/>
      <c r="K18" s="16"/>
    </row>
    <row r="19" spans="1:11" x14ac:dyDescent="0.25">
      <c r="A19" s="15"/>
      <c r="B19" s="36"/>
      <c r="C19" s="36"/>
      <c r="D19" s="36"/>
      <c r="E19" s="36"/>
      <c r="F19" s="36"/>
      <c r="G19" s="36"/>
      <c r="H19" s="36"/>
      <c r="I19" s="36"/>
      <c r="J19" s="36"/>
      <c r="K19" s="16"/>
    </row>
    <row r="20" spans="1:11" x14ac:dyDescent="0.25">
      <c r="A20" s="15"/>
      <c r="B20" s="36"/>
      <c r="C20" s="36"/>
      <c r="D20" s="36"/>
      <c r="E20" s="36"/>
      <c r="F20" s="36"/>
      <c r="G20" s="36"/>
      <c r="H20" s="36"/>
      <c r="I20" s="36"/>
      <c r="J20" s="36"/>
      <c r="K20" s="16"/>
    </row>
    <row r="21" spans="1:11" ht="11.25" customHeight="1" x14ac:dyDescent="0.25">
      <c r="A21" s="15"/>
      <c r="B21" s="36"/>
      <c r="C21" s="36"/>
      <c r="D21" s="36"/>
      <c r="E21" s="36"/>
      <c r="F21" s="36"/>
      <c r="G21" s="36"/>
      <c r="H21" s="36"/>
      <c r="I21" s="36"/>
      <c r="J21" s="36"/>
      <c r="K21" s="16"/>
    </row>
    <row r="22" spans="1:11" x14ac:dyDescent="0.25">
      <c r="A22" s="15"/>
      <c r="B22" s="28">
        <v>1</v>
      </c>
      <c r="C22" s="10" t="s">
        <v>35</v>
      </c>
      <c r="D22" s="10"/>
      <c r="E22" s="10"/>
      <c r="F22" s="10"/>
      <c r="G22" s="10"/>
      <c r="H22" s="10"/>
      <c r="I22" s="10"/>
      <c r="J22" s="10"/>
      <c r="K22" s="16"/>
    </row>
    <row r="23" spans="1:11" ht="15" customHeight="1" x14ac:dyDescent="0.25">
      <c r="A23" s="15"/>
      <c r="B23" s="39">
        <v>2</v>
      </c>
      <c r="C23" s="36" t="s">
        <v>70</v>
      </c>
      <c r="D23" s="36"/>
      <c r="E23" s="36"/>
      <c r="F23" s="36"/>
      <c r="G23" s="36"/>
      <c r="H23" s="36"/>
      <c r="I23" s="36"/>
      <c r="J23" s="36"/>
      <c r="K23" s="16"/>
    </row>
    <row r="24" spans="1:11" x14ac:dyDescent="0.25">
      <c r="A24" s="15"/>
      <c r="B24" s="39"/>
      <c r="C24" s="36"/>
      <c r="D24" s="36"/>
      <c r="E24" s="36"/>
      <c r="F24" s="36"/>
      <c r="G24" s="36"/>
      <c r="H24" s="36"/>
      <c r="I24" s="36"/>
      <c r="J24" s="36"/>
      <c r="K24" s="16"/>
    </row>
    <row r="25" spans="1:11" x14ac:dyDescent="0.25">
      <c r="A25" s="15"/>
      <c r="B25" s="39"/>
      <c r="C25" s="36"/>
      <c r="D25" s="36"/>
      <c r="E25" s="36"/>
      <c r="F25" s="36"/>
      <c r="G25" s="36"/>
      <c r="H25" s="36"/>
      <c r="I25" s="36"/>
      <c r="J25" s="36"/>
      <c r="K25" s="16"/>
    </row>
    <row r="26" spans="1:11" x14ac:dyDescent="0.25">
      <c r="A26" s="15"/>
      <c r="B26" s="39"/>
      <c r="C26" s="36"/>
      <c r="D26" s="36"/>
      <c r="E26" s="36"/>
      <c r="F26" s="36"/>
      <c r="G26" s="36"/>
      <c r="H26" s="36"/>
      <c r="I26" s="36"/>
      <c r="J26" s="36"/>
      <c r="K26" s="16"/>
    </row>
    <row r="27" spans="1:11" x14ac:dyDescent="0.25">
      <c r="A27" s="15"/>
      <c r="B27" s="39">
        <v>3</v>
      </c>
      <c r="C27" s="36" t="s">
        <v>62</v>
      </c>
      <c r="D27" s="36"/>
      <c r="E27" s="36"/>
      <c r="F27" s="36"/>
      <c r="G27" s="36"/>
      <c r="H27" s="36"/>
      <c r="I27" s="36"/>
      <c r="J27" s="36"/>
      <c r="K27" s="16"/>
    </row>
    <row r="28" spans="1:11" x14ac:dyDescent="0.25">
      <c r="A28" s="15"/>
      <c r="B28" s="39"/>
      <c r="C28" s="36"/>
      <c r="D28" s="36"/>
      <c r="E28" s="36"/>
      <c r="F28" s="36"/>
      <c r="G28" s="36"/>
      <c r="H28" s="36"/>
      <c r="I28" s="36"/>
      <c r="J28" s="36"/>
      <c r="K28" s="16"/>
    </row>
    <row r="29" spans="1:11" x14ac:dyDescent="0.25">
      <c r="A29" s="15"/>
      <c r="B29" s="39"/>
      <c r="C29" s="36"/>
      <c r="D29" s="36"/>
      <c r="E29" s="36"/>
      <c r="F29" s="36"/>
      <c r="G29" s="36"/>
      <c r="H29" s="36"/>
      <c r="I29" s="36"/>
      <c r="J29" s="36"/>
      <c r="K29" s="16"/>
    </row>
    <row r="30" spans="1:11" x14ac:dyDescent="0.25">
      <c r="A30" s="15"/>
      <c r="B30" s="40"/>
      <c r="C30" s="38"/>
      <c r="D30" s="38"/>
      <c r="E30" s="38"/>
      <c r="F30" s="38"/>
      <c r="G30" s="38"/>
      <c r="H30" s="38"/>
      <c r="I30" s="38"/>
      <c r="J30" s="38"/>
      <c r="K30" s="16"/>
    </row>
    <row r="31" spans="1:11" x14ac:dyDescent="0.25">
      <c r="A31" s="15"/>
      <c r="B31" s="39">
        <v>4</v>
      </c>
      <c r="C31" s="36" t="s">
        <v>63</v>
      </c>
      <c r="D31" s="36"/>
      <c r="E31" s="36"/>
      <c r="F31" s="36"/>
      <c r="G31" s="36"/>
      <c r="H31" s="36"/>
      <c r="I31" s="36"/>
      <c r="J31" s="36"/>
      <c r="K31" s="16"/>
    </row>
    <row r="32" spans="1:11" ht="28.5" customHeight="1" x14ac:dyDescent="0.25">
      <c r="A32" s="15"/>
      <c r="B32" s="39"/>
      <c r="C32" s="38"/>
      <c r="D32" s="38"/>
      <c r="E32" s="38"/>
      <c r="F32" s="38"/>
      <c r="G32" s="38"/>
      <c r="H32" s="38"/>
      <c r="I32" s="38"/>
      <c r="J32" s="38"/>
      <c r="K32" s="16"/>
    </row>
    <row r="33" spans="1:11" x14ac:dyDescent="0.25">
      <c r="A33" s="15"/>
      <c r="B33" s="28">
        <v>5</v>
      </c>
      <c r="C33" s="10" t="s">
        <v>36</v>
      </c>
      <c r="D33" s="10"/>
      <c r="E33" s="10"/>
      <c r="F33" s="10"/>
      <c r="G33" s="10"/>
      <c r="H33" s="10"/>
      <c r="I33" s="10"/>
      <c r="J33" s="10"/>
      <c r="K33" s="16"/>
    </row>
    <row r="34" spans="1:11" x14ac:dyDescent="0.25">
      <c r="A34" s="15"/>
      <c r="B34" s="39">
        <v>6</v>
      </c>
      <c r="C34" s="36" t="s">
        <v>37</v>
      </c>
      <c r="D34" s="36"/>
      <c r="E34" s="36"/>
      <c r="F34" s="36"/>
      <c r="G34" s="36"/>
      <c r="H34" s="36"/>
      <c r="I34" s="36"/>
      <c r="J34" s="36"/>
      <c r="K34" s="16"/>
    </row>
    <row r="35" spans="1:11" x14ac:dyDescent="0.25">
      <c r="A35" s="15"/>
      <c r="B35" s="40"/>
      <c r="C35" s="36"/>
      <c r="D35" s="36"/>
      <c r="E35" s="36"/>
      <c r="F35" s="36"/>
      <c r="G35" s="36"/>
      <c r="H35" s="36"/>
      <c r="I35" s="36"/>
      <c r="J35" s="36"/>
      <c r="K35" s="16"/>
    </row>
    <row r="36" spans="1:11" x14ac:dyDescent="0.25">
      <c r="A36" s="15"/>
      <c r="B36" s="40"/>
      <c r="C36" s="38"/>
      <c r="D36" s="38"/>
      <c r="E36" s="38"/>
      <c r="F36" s="38"/>
      <c r="G36" s="38"/>
      <c r="H36" s="38"/>
      <c r="I36" s="38"/>
      <c r="J36" s="38"/>
      <c r="K36" s="16"/>
    </row>
    <row r="37" spans="1:11" ht="9" customHeight="1" x14ac:dyDescent="0.25">
      <c r="A37" s="15"/>
      <c r="B37" s="28"/>
      <c r="C37" s="10"/>
      <c r="D37" s="10"/>
      <c r="E37" s="10"/>
      <c r="F37" s="10"/>
      <c r="G37" s="10"/>
      <c r="H37" s="10"/>
      <c r="I37" s="10"/>
      <c r="J37" s="10"/>
      <c r="K37" s="16"/>
    </row>
    <row r="38" spans="1:11" x14ac:dyDescent="0.25">
      <c r="A38" s="15"/>
      <c r="B38" s="36" t="s">
        <v>71</v>
      </c>
      <c r="C38" s="38"/>
      <c r="D38" s="38"/>
      <c r="E38" s="38"/>
      <c r="F38" s="38"/>
      <c r="G38" s="38"/>
      <c r="H38" s="38"/>
      <c r="I38" s="38"/>
      <c r="J38" s="38"/>
      <c r="K38" s="16"/>
    </row>
    <row r="39" spans="1:11" x14ac:dyDescent="0.25">
      <c r="A39" s="15"/>
      <c r="B39" s="38"/>
      <c r="C39" s="38"/>
      <c r="D39" s="38"/>
      <c r="E39" s="38"/>
      <c r="F39" s="38"/>
      <c r="G39" s="38"/>
      <c r="H39" s="38"/>
      <c r="I39" s="38"/>
      <c r="J39" s="38"/>
      <c r="K39" s="16"/>
    </row>
    <row r="40" spans="1:11" x14ac:dyDescent="0.25">
      <c r="A40" s="15"/>
      <c r="B40" s="38"/>
      <c r="C40" s="38"/>
      <c r="D40" s="38"/>
      <c r="E40" s="38"/>
      <c r="F40" s="38"/>
      <c r="G40" s="38"/>
      <c r="H40" s="38"/>
      <c r="I40" s="38"/>
      <c r="J40" s="38"/>
      <c r="K40" s="16"/>
    </row>
    <row r="41" spans="1:11" x14ac:dyDescent="0.25">
      <c r="A41" s="15"/>
      <c r="B41" s="38"/>
      <c r="C41" s="38"/>
      <c r="D41" s="38"/>
      <c r="E41" s="38"/>
      <c r="F41" s="38"/>
      <c r="G41" s="38"/>
      <c r="H41" s="38"/>
      <c r="I41" s="38"/>
      <c r="J41" s="38"/>
      <c r="K41" s="16"/>
    </row>
    <row r="42" spans="1:11" x14ac:dyDescent="0.25">
      <c r="A42" s="15"/>
      <c r="B42" s="38"/>
      <c r="C42" s="38"/>
      <c r="D42" s="38"/>
      <c r="E42" s="38"/>
      <c r="F42" s="38"/>
      <c r="G42" s="38"/>
      <c r="H42" s="38"/>
      <c r="I42" s="38"/>
      <c r="J42" s="38"/>
      <c r="K42" s="16"/>
    </row>
    <row r="43" spans="1:11" x14ac:dyDescent="0.25">
      <c r="A43" s="15"/>
      <c r="B43" s="38"/>
      <c r="C43" s="38"/>
      <c r="D43" s="38"/>
      <c r="E43" s="38"/>
      <c r="F43" s="38"/>
      <c r="G43" s="38"/>
      <c r="H43" s="38"/>
      <c r="I43" s="38"/>
      <c r="J43" s="38"/>
      <c r="K43" s="16"/>
    </row>
    <row r="44" spans="1:11" x14ac:dyDescent="0.25">
      <c r="A44" s="15"/>
      <c r="B44" s="38"/>
      <c r="C44" s="38"/>
      <c r="D44" s="38"/>
      <c r="E44" s="38"/>
      <c r="F44" s="38"/>
      <c r="G44" s="38"/>
      <c r="H44" s="38"/>
      <c r="I44" s="38"/>
      <c r="J44" s="38"/>
      <c r="K44" s="16"/>
    </row>
    <row r="45" spans="1:11" x14ac:dyDescent="0.25">
      <c r="A45" s="15"/>
      <c r="B45" s="38"/>
      <c r="C45" s="38"/>
      <c r="D45" s="38"/>
      <c r="E45" s="38"/>
      <c r="F45" s="38"/>
      <c r="G45" s="38"/>
      <c r="H45" s="38"/>
      <c r="I45" s="38"/>
      <c r="J45" s="38"/>
      <c r="K45" s="16"/>
    </row>
    <row r="46" spans="1:11" x14ac:dyDescent="0.25">
      <c r="A46" s="15"/>
      <c r="B46" s="38"/>
      <c r="C46" s="38"/>
      <c r="D46" s="38"/>
      <c r="E46" s="38"/>
      <c r="F46" s="38"/>
      <c r="G46" s="38"/>
      <c r="H46" s="38"/>
      <c r="I46" s="38"/>
      <c r="J46" s="38"/>
      <c r="K46" s="16"/>
    </row>
    <row r="47" spans="1:11" x14ac:dyDescent="0.25">
      <c r="A47" s="15"/>
      <c r="B47" s="38"/>
      <c r="C47" s="38"/>
      <c r="D47" s="38"/>
      <c r="E47" s="38"/>
      <c r="F47" s="38"/>
      <c r="G47" s="38"/>
      <c r="H47" s="38"/>
      <c r="I47" s="38"/>
      <c r="J47" s="38"/>
      <c r="K47" s="16"/>
    </row>
    <row r="48" spans="1:11" ht="9" customHeight="1" x14ac:dyDescent="0.25">
      <c r="A48" s="15"/>
      <c r="B48" s="10"/>
      <c r="C48" s="10"/>
      <c r="D48" s="10"/>
      <c r="E48" s="10"/>
      <c r="F48" s="10"/>
      <c r="G48" s="10"/>
      <c r="H48" s="10"/>
      <c r="I48" s="10"/>
      <c r="J48" s="10"/>
      <c r="K48" s="16"/>
    </row>
    <row r="49" spans="1:11" x14ac:dyDescent="0.25">
      <c r="A49" s="15"/>
      <c r="B49" s="36" t="s">
        <v>64</v>
      </c>
      <c r="C49" s="38"/>
      <c r="D49" s="38"/>
      <c r="E49" s="38"/>
      <c r="F49" s="38"/>
      <c r="G49" s="38"/>
      <c r="H49" s="38"/>
      <c r="I49" s="38"/>
      <c r="J49" s="38"/>
      <c r="K49" s="16"/>
    </row>
    <row r="50" spans="1:11" x14ac:dyDescent="0.25">
      <c r="A50" s="15"/>
      <c r="B50" s="38"/>
      <c r="C50" s="38"/>
      <c r="D50" s="38"/>
      <c r="E50" s="38"/>
      <c r="F50" s="38"/>
      <c r="G50" s="38"/>
      <c r="H50" s="38"/>
      <c r="I50" s="38"/>
      <c r="J50" s="38"/>
      <c r="K50" s="16"/>
    </row>
    <row r="51" spans="1:11" x14ac:dyDescent="0.25">
      <c r="A51" s="15"/>
      <c r="B51" s="38"/>
      <c r="C51" s="38"/>
      <c r="D51" s="38"/>
      <c r="E51" s="38"/>
      <c r="F51" s="38"/>
      <c r="G51" s="38"/>
      <c r="H51" s="38"/>
      <c r="I51" s="38"/>
      <c r="J51" s="38"/>
      <c r="K51" s="16"/>
    </row>
    <row r="52" spans="1:11" x14ac:dyDescent="0.25">
      <c r="A52" s="15"/>
      <c r="B52" s="38"/>
      <c r="C52" s="38"/>
      <c r="D52" s="38"/>
      <c r="E52" s="38"/>
      <c r="F52" s="38"/>
      <c r="G52" s="38"/>
      <c r="H52" s="38"/>
      <c r="I52" s="38"/>
      <c r="J52" s="38"/>
      <c r="K52" s="16"/>
    </row>
    <row r="53" spans="1:11" ht="9" customHeight="1" x14ac:dyDescent="0.25">
      <c r="A53" s="15"/>
      <c r="B53" s="26"/>
      <c r="C53" s="26"/>
      <c r="D53" s="26"/>
      <c r="E53" s="26"/>
      <c r="F53" s="26"/>
      <c r="G53" s="26"/>
      <c r="H53" s="26"/>
      <c r="I53" s="26"/>
      <c r="J53" s="26"/>
      <c r="K53" s="16"/>
    </row>
    <row r="54" spans="1:11" x14ac:dyDescent="0.25">
      <c r="A54" s="15"/>
      <c r="B54" s="36" t="s">
        <v>65</v>
      </c>
      <c r="C54" s="36"/>
      <c r="D54" s="36"/>
      <c r="E54" s="36"/>
      <c r="F54" s="36"/>
      <c r="G54" s="36"/>
      <c r="H54" s="36"/>
      <c r="I54" s="36"/>
      <c r="J54" s="36"/>
      <c r="K54" s="16"/>
    </row>
    <row r="55" spans="1:11" x14ac:dyDescent="0.25">
      <c r="A55" s="15"/>
      <c r="B55" s="37"/>
      <c r="C55" s="37"/>
      <c r="D55" s="37"/>
      <c r="E55" s="37"/>
      <c r="F55" s="37"/>
      <c r="G55" s="37"/>
      <c r="H55" s="37"/>
      <c r="I55" s="37"/>
      <c r="J55" s="37"/>
      <c r="K55" s="16"/>
    </row>
    <row r="56" spans="1:11" ht="7.5" customHeight="1" thickBot="1" x14ac:dyDescent="0.3">
      <c r="A56" s="18"/>
      <c r="B56" s="19"/>
      <c r="C56" s="19"/>
      <c r="D56" s="19"/>
      <c r="E56" s="19"/>
      <c r="F56" s="19"/>
      <c r="G56" s="19"/>
      <c r="H56" s="19"/>
      <c r="I56" s="19"/>
      <c r="J56" s="19"/>
      <c r="K56" s="20"/>
    </row>
  </sheetData>
  <sheetProtection algorithmName="SHA-512" hashValue="uRWNmteWGwHDMb8YkUPGiaXZNvQEbCZNSajAjpleVQkZj1eifi9TlxQsc4BlHv016MwbyJLs+hy/NNSkEHp1Aw==" saltValue="S3N/qr2PKFpPYapvUr1z/Q==" spinCount="100000" sheet="1" objects="1" scenarios="1" selectLockedCells="1" selectUnlockedCells="1"/>
  <mergeCells count="14">
    <mergeCell ref="C31:J32"/>
    <mergeCell ref="B31:B32"/>
    <mergeCell ref="B2:J2"/>
    <mergeCell ref="C27:J30"/>
    <mergeCell ref="B27:B30"/>
    <mergeCell ref="C23:J26"/>
    <mergeCell ref="B23:B26"/>
    <mergeCell ref="B4:J13"/>
    <mergeCell ref="B16:J21"/>
    <mergeCell ref="B54:J55"/>
    <mergeCell ref="B49:J52"/>
    <mergeCell ref="C34:J36"/>
    <mergeCell ref="B34:B36"/>
    <mergeCell ref="B38:J47"/>
  </mergeCells>
  <printOptions horizontalCentered="1"/>
  <pageMargins left="0.5" right="0.5" top="0.5" bottom="0.5" header="0.25" footer="0.25"/>
  <pageSetup scale="9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AC111"/>
  <sheetViews>
    <sheetView workbookViewId="0">
      <selection activeCell="G4" sqref="G4:K4"/>
    </sheetView>
  </sheetViews>
  <sheetFormatPr defaultRowHeight="15" x14ac:dyDescent="0.25"/>
  <cols>
    <col min="1" max="1" width="1.7109375" customWidth="1"/>
    <col min="2" max="21" width="3.7109375" customWidth="1"/>
    <col min="22" max="22" width="1.7109375" customWidth="1"/>
    <col min="23" max="25" width="9.140625" style="1" hidden="1" customWidth="1"/>
    <col min="26" max="26" width="18.42578125" style="1" hidden="1" customWidth="1"/>
    <col min="27" max="27" width="16.85546875" style="1" hidden="1" customWidth="1"/>
    <col min="28" max="28" width="16.85546875" hidden="1" customWidth="1"/>
    <col min="29" max="29" width="9.140625" hidden="1" customWidth="1"/>
  </cols>
  <sheetData>
    <row r="1" spans="1:28" s="1" customFormat="1" ht="18" customHeight="1" thickTop="1" x14ac:dyDescent="0.25">
      <c r="A1" s="88"/>
      <c r="B1" s="77" t="s">
        <v>56</v>
      </c>
      <c r="C1" s="77"/>
      <c r="D1" s="77"/>
      <c r="E1" s="77"/>
      <c r="F1" s="77"/>
      <c r="G1" s="77"/>
      <c r="H1" s="77"/>
      <c r="I1" s="77"/>
      <c r="J1" s="77"/>
      <c r="K1" s="77"/>
      <c r="L1" s="77"/>
      <c r="M1" s="77"/>
      <c r="N1" s="77"/>
      <c r="O1" s="77"/>
      <c r="P1" s="77"/>
      <c r="Q1" s="77"/>
      <c r="R1" s="77"/>
      <c r="S1" s="77"/>
      <c r="T1" s="77"/>
      <c r="U1" s="77"/>
      <c r="V1" s="78"/>
      <c r="W1" s="1" t="s">
        <v>47</v>
      </c>
      <c r="X1" s="1" t="s">
        <v>38</v>
      </c>
      <c r="Z1" s="1" t="s">
        <v>57</v>
      </c>
      <c r="AA1" s="1" t="s">
        <v>58</v>
      </c>
      <c r="AB1" s="1" t="s">
        <v>59</v>
      </c>
    </row>
    <row r="2" spans="1:28" s="1" customFormat="1" ht="9" customHeight="1" x14ac:dyDescent="0.2">
      <c r="A2" s="89"/>
      <c r="B2" s="50"/>
      <c r="C2" s="50"/>
      <c r="D2" s="50"/>
      <c r="E2" s="50"/>
      <c r="F2" s="50"/>
      <c r="G2" s="50"/>
      <c r="H2" s="50"/>
      <c r="I2" s="50"/>
      <c r="J2" s="50"/>
      <c r="K2" s="50"/>
      <c r="L2" s="50"/>
      <c r="M2" s="50"/>
      <c r="N2" s="50"/>
      <c r="O2" s="50"/>
      <c r="P2" s="50"/>
      <c r="Q2" s="50"/>
      <c r="R2" s="50"/>
      <c r="S2" s="50"/>
      <c r="T2" s="50"/>
      <c r="U2" s="50"/>
      <c r="V2" s="79"/>
      <c r="W2" s="1" t="s">
        <v>12</v>
      </c>
      <c r="X2" s="1" t="s">
        <v>60</v>
      </c>
      <c r="Z2" s="1" t="s">
        <v>14</v>
      </c>
      <c r="AA2" s="1" t="s">
        <v>16</v>
      </c>
      <c r="AB2" s="1" t="s">
        <v>14</v>
      </c>
    </row>
    <row r="3" spans="1:28" s="1" customFormat="1" ht="9" customHeight="1" x14ac:dyDescent="0.2">
      <c r="A3" s="89"/>
      <c r="B3" s="50"/>
      <c r="C3" s="50"/>
      <c r="D3" s="50"/>
      <c r="E3" s="50"/>
      <c r="F3" s="50"/>
      <c r="G3" s="50"/>
      <c r="H3" s="50"/>
      <c r="I3" s="50"/>
      <c r="J3" s="50"/>
      <c r="K3" s="50"/>
      <c r="L3" s="50"/>
      <c r="M3" s="50"/>
      <c r="N3" s="50"/>
      <c r="O3" s="50"/>
      <c r="P3" s="50"/>
      <c r="Q3" s="50"/>
      <c r="R3" s="50"/>
      <c r="S3" s="50"/>
      <c r="T3" s="50"/>
      <c r="U3" s="50"/>
      <c r="V3" s="79"/>
      <c r="W3" s="1" t="s">
        <v>13</v>
      </c>
      <c r="X3" s="1" t="s">
        <v>61</v>
      </c>
      <c r="AA3" s="1" t="s">
        <v>14</v>
      </c>
      <c r="AB3" s="1" t="s">
        <v>15</v>
      </c>
    </row>
    <row r="4" spans="1:28" s="1" customFormat="1" ht="12.75" x14ac:dyDescent="0.2">
      <c r="A4" s="89"/>
      <c r="B4" s="60" t="s">
        <v>0</v>
      </c>
      <c r="C4" s="60"/>
      <c r="D4" s="60"/>
      <c r="E4" s="60"/>
      <c r="F4" s="61"/>
      <c r="G4" s="66"/>
      <c r="H4" s="67"/>
      <c r="I4" s="67"/>
      <c r="J4" s="67"/>
      <c r="K4" s="68"/>
      <c r="L4" s="11"/>
      <c r="M4" s="11"/>
      <c r="N4" s="58" t="s">
        <v>31</v>
      </c>
      <c r="O4" s="58"/>
      <c r="P4" s="58"/>
      <c r="Q4" s="58"/>
      <c r="R4" s="58"/>
      <c r="S4" s="58"/>
      <c r="T4" s="58"/>
      <c r="U4" s="58"/>
      <c r="V4" s="79"/>
    </row>
    <row r="5" spans="1:28" s="1" customFormat="1" ht="12.75" x14ac:dyDescent="0.2">
      <c r="A5" s="89"/>
      <c r="B5" s="60" t="s">
        <v>1</v>
      </c>
      <c r="C5" s="60"/>
      <c r="D5" s="60"/>
      <c r="E5" s="60"/>
      <c r="F5" s="61"/>
      <c r="G5" s="66"/>
      <c r="H5" s="67"/>
      <c r="I5" s="67"/>
      <c r="J5" s="67"/>
      <c r="K5" s="68"/>
      <c r="L5" s="11"/>
      <c r="M5" s="11"/>
      <c r="N5" s="82"/>
      <c r="O5" s="83"/>
      <c r="P5" s="83"/>
      <c r="Q5" s="83"/>
      <c r="R5" s="83"/>
      <c r="S5" s="83"/>
      <c r="T5" s="83"/>
      <c r="U5" s="84"/>
      <c r="V5" s="79"/>
    </row>
    <row r="6" spans="1:28" s="1" customFormat="1" ht="12.75" x14ac:dyDescent="0.2">
      <c r="A6" s="89"/>
      <c r="B6" s="60" t="s">
        <v>2</v>
      </c>
      <c r="C6" s="60"/>
      <c r="D6" s="60"/>
      <c r="E6" s="60"/>
      <c r="F6" s="61"/>
      <c r="G6" s="66"/>
      <c r="H6" s="67"/>
      <c r="I6" s="67"/>
      <c r="J6" s="67"/>
      <c r="K6" s="68"/>
      <c r="L6" s="11"/>
      <c r="M6" s="11"/>
      <c r="N6" s="85"/>
      <c r="O6" s="86"/>
      <c r="P6" s="86"/>
      <c r="Q6" s="86"/>
      <c r="R6" s="86"/>
      <c r="S6" s="86"/>
      <c r="T6" s="86"/>
      <c r="U6" s="87"/>
      <c r="V6" s="79"/>
    </row>
    <row r="7" spans="1:28" s="1" customFormat="1" ht="12.75" x14ac:dyDescent="0.2">
      <c r="A7" s="89"/>
      <c r="B7" s="60" t="s">
        <v>66</v>
      </c>
      <c r="C7" s="60"/>
      <c r="D7" s="60"/>
      <c r="E7" s="60"/>
      <c r="F7" s="61"/>
      <c r="G7" s="66"/>
      <c r="H7" s="67"/>
      <c r="I7" s="67"/>
      <c r="J7" s="67"/>
      <c r="K7" s="68"/>
      <c r="L7" s="11"/>
      <c r="M7" s="11"/>
      <c r="N7" s="11"/>
      <c r="O7" s="11"/>
      <c r="P7" s="11"/>
      <c r="Q7" s="11"/>
      <c r="R7" s="11"/>
      <c r="S7" s="11"/>
      <c r="T7" s="11"/>
      <c r="U7" s="11"/>
      <c r="V7" s="79"/>
    </row>
    <row r="8" spans="1:28" s="1" customFormat="1" ht="12.75" x14ac:dyDescent="0.2">
      <c r="A8" s="89"/>
      <c r="B8" s="60" t="s">
        <v>67</v>
      </c>
      <c r="C8" s="60"/>
      <c r="D8" s="60"/>
      <c r="E8" s="60"/>
      <c r="F8" s="61"/>
      <c r="G8" s="69"/>
      <c r="H8" s="70"/>
      <c r="I8" s="70"/>
      <c r="J8" s="70"/>
      <c r="K8" s="71"/>
      <c r="L8" s="11"/>
      <c r="M8" s="11"/>
      <c r="N8" s="58" t="s">
        <v>32</v>
      </c>
      <c r="O8" s="58"/>
      <c r="P8" s="58"/>
      <c r="Q8" s="58"/>
      <c r="R8" s="58"/>
      <c r="S8" s="58"/>
      <c r="T8" s="58"/>
      <c r="U8" s="58"/>
      <c r="V8" s="79"/>
    </row>
    <row r="9" spans="1:28" s="1" customFormat="1" ht="12.75" x14ac:dyDescent="0.2">
      <c r="A9" s="89"/>
      <c r="B9" s="60" t="s">
        <v>10</v>
      </c>
      <c r="C9" s="60"/>
      <c r="D9" s="60"/>
      <c r="E9" s="60"/>
      <c r="F9" s="60"/>
      <c r="G9" s="65" t="str">
        <f>IF(G4&lt;&gt;"",IF(G4="Acute",0.8,0.75),"")</f>
        <v/>
      </c>
      <c r="H9" s="65"/>
      <c r="I9" s="65"/>
      <c r="J9" s="65"/>
      <c r="K9" s="65"/>
      <c r="L9" s="11"/>
      <c r="M9" s="11"/>
      <c r="N9" s="53"/>
      <c r="O9" s="54"/>
      <c r="P9" s="54"/>
      <c r="Q9" s="54"/>
      <c r="R9" s="54"/>
      <c r="S9" s="54"/>
      <c r="T9" s="54"/>
      <c r="U9" s="55"/>
      <c r="V9" s="79"/>
    </row>
    <row r="10" spans="1:28" s="1" customFormat="1" ht="12.75" x14ac:dyDescent="0.2">
      <c r="A10" s="89"/>
      <c r="B10" s="60" t="s">
        <v>11</v>
      </c>
      <c r="C10" s="60"/>
      <c r="D10" s="60"/>
      <c r="E10" s="60"/>
      <c r="F10" s="60"/>
      <c r="G10" s="56" t="str">
        <f>IF(G4&lt;&gt;"",IF(G4="Acute",0.1,IF(AND(G4="Chronic",G5="Ceriodaphnia"),0.2,0.25)),"")</f>
        <v/>
      </c>
      <c r="H10" s="56"/>
      <c r="I10" s="56"/>
      <c r="J10" s="56"/>
      <c r="K10" s="56"/>
      <c r="L10" s="11"/>
      <c r="M10" s="11"/>
      <c r="N10" s="11"/>
      <c r="O10" s="11"/>
      <c r="P10" s="11"/>
      <c r="Q10" s="11"/>
      <c r="R10" s="11"/>
      <c r="S10" s="11"/>
      <c r="T10" s="11"/>
      <c r="U10" s="11"/>
      <c r="V10" s="79"/>
    </row>
    <row r="11" spans="1:28" x14ac:dyDescent="0.25">
      <c r="A11" s="89"/>
      <c r="B11" s="51"/>
      <c r="C11" s="51"/>
      <c r="D11" s="51"/>
      <c r="E11" s="51"/>
      <c r="F11" s="51"/>
      <c r="G11" s="51"/>
      <c r="H11" s="51"/>
      <c r="I11" s="51"/>
      <c r="J11" s="51"/>
      <c r="K11" s="51"/>
      <c r="L11" s="51"/>
      <c r="M11" s="51"/>
      <c r="N11" s="51"/>
      <c r="O11" s="51"/>
      <c r="P11" s="51"/>
      <c r="Q11" s="51"/>
      <c r="R11" s="51"/>
      <c r="S11" s="51"/>
      <c r="T11" s="51"/>
      <c r="U11" s="51"/>
      <c r="V11" s="79"/>
    </row>
    <row r="12" spans="1:28" ht="15" customHeight="1" x14ac:dyDescent="0.25">
      <c r="A12" s="89"/>
      <c r="B12" s="5"/>
      <c r="C12" s="6"/>
      <c r="D12" s="6"/>
      <c r="E12" s="58" t="s">
        <v>17</v>
      </c>
      <c r="F12" s="58"/>
      <c r="G12" s="58"/>
      <c r="H12" s="58"/>
      <c r="I12" s="58"/>
      <c r="J12" s="58"/>
      <c r="K12" s="5"/>
      <c r="L12" s="5"/>
      <c r="M12" s="5"/>
      <c r="N12" s="6"/>
      <c r="O12" s="6"/>
      <c r="P12" s="58" t="s">
        <v>17</v>
      </c>
      <c r="Q12" s="58"/>
      <c r="R12" s="58"/>
      <c r="S12" s="58"/>
      <c r="T12" s="58"/>
      <c r="U12" s="58"/>
      <c r="V12" s="79"/>
    </row>
    <row r="13" spans="1:28" ht="15" customHeight="1" x14ac:dyDescent="0.25">
      <c r="A13" s="89"/>
      <c r="B13" s="59" t="s">
        <v>3</v>
      </c>
      <c r="C13" s="59"/>
      <c r="D13" s="59"/>
      <c r="E13" s="62"/>
      <c r="F13" s="63"/>
      <c r="G13" s="63"/>
      <c r="H13" s="63"/>
      <c r="I13" s="63"/>
      <c r="J13" s="64"/>
      <c r="K13" s="5"/>
      <c r="L13" s="5"/>
      <c r="M13" s="59" t="s">
        <v>3</v>
      </c>
      <c r="N13" s="59"/>
      <c r="O13" s="59"/>
      <c r="P13" s="62"/>
      <c r="Q13" s="63"/>
      <c r="R13" s="63"/>
      <c r="S13" s="63"/>
      <c r="T13" s="63"/>
      <c r="U13" s="64"/>
      <c r="V13" s="79"/>
      <c r="W13" s="1" t="s">
        <v>26</v>
      </c>
      <c r="X13"/>
      <c r="Y13"/>
      <c r="Z13" s="1" t="s">
        <v>27</v>
      </c>
      <c r="AA13"/>
    </row>
    <row r="14" spans="1:28" x14ac:dyDescent="0.25">
      <c r="A14" s="89"/>
      <c r="B14" s="59"/>
      <c r="C14" s="59"/>
      <c r="D14" s="59"/>
      <c r="E14" s="58" t="s">
        <v>21</v>
      </c>
      <c r="F14" s="58"/>
      <c r="G14" s="58"/>
      <c r="H14" s="72" t="s">
        <v>34</v>
      </c>
      <c r="I14" s="72"/>
      <c r="J14" s="72"/>
      <c r="K14" s="5"/>
      <c r="L14" s="5"/>
      <c r="M14" s="59"/>
      <c r="N14" s="59"/>
      <c r="O14" s="59"/>
      <c r="P14" s="58" t="s">
        <v>21</v>
      </c>
      <c r="Q14" s="58"/>
      <c r="R14" s="58"/>
      <c r="S14" s="72" t="s">
        <v>34</v>
      </c>
      <c r="T14" s="72"/>
      <c r="U14" s="72"/>
      <c r="V14" s="79"/>
      <c r="X14"/>
      <c r="Y14"/>
      <c r="AA14"/>
    </row>
    <row r="15" spans="1:28" x14ac:dyDescent="0.25">
      <c r="A15" s="89"/>
      <c r="B15" s="50">
        <v>1</v>
      </c>
      <c r="C15" s="50"/>
      <c r="D15" s="50"/>
      <c r="E15" s="53"/>
      <c r="F15" s="54"/>
      <c r="G15" s="55"/>
      <c r="H15" s="52"/>
      <c r="I15" s="52"/>
      <c r="J15" s="52"/>
      <c r="K15" s="5"/>
      <c r="L15" s="5"/>
      <c r="M15" s="50">
        <v>1</v>
      </c>
      <c r="N15" s="50"/>
      <c r="O15" s="50"/>
      <c r="P15" s="53"/>
      <c r="Q15" s="54"/>
      <c r="R15" s="55"/>
      <c r="S15" s="52"/>
      <c r="T15" s="52"/>
      <c r="U15" s="52"/>
      <c r="V15" s="79"/>
      <c r="W15" s="1" t="str">
        <f>IF(AND(E15&lt;&gt;"",$G$8&lt;&gt;""),IF(E15/$G$8=1,ASIN(SQRT(1-1/(4*$G$8))),ASIN(SQRT(E15/$G$8))),"")</f>
        <v/>
      </c>
      <c r="X15" t="str">
        <f>IF(AND(H15&lt;&gt;"",$G$8&lt;&gt;""),IF(H15/$G$8=1,ASIN(SQRT(1-1/(4*$G$8))),ASIN(SQRT(H15/$G$8))),"")</f>
        <v/>
      </c>
      <c r="Y15"/>
      <c r="Z15" s="1" t="str">
        <f>IF(AND(P15&lt;&gt;"",$G$8&lt;&gt;""),IF(P15/$G$8=1,ASIN(SQRT(1-1/(4*$G$8))),ASIN(SQRT(P15/$G$8))),"")</f>
        <v/>
      </c>
      <c r="AA15" s="1" t="str">
        <f>IF(AND(S15&lt;&gt;"",$G$8&lt;&gt;""),IF(S15/$G$8=1,ASIN(SQRT(1-1/(4*$G$8))),ASIN(SQRT(S15/$G$8))),"")</f>
        <v/>
      </c>
    </row>
    <row r="16" spans="1:28" x14ac:dyDescent="0.25">
      <c r="A16" s="89"/>
      <c r="B16" s="50">
        <v>2</v>
      </c>
      <c r="C16" s="50"/>
      <c r="D16" s="50"/>
      <c r="E16" s="53"/>
      <c r="F16" s="54"/>
      <c r="G16" s="55"/>
      <c r="H16" s="52"/>
      <c r="I16" s="52"/>
      <c r="J16" s="52"/>
      <c r="K16" s="5"/>
      <c r="L16" s="5"/>
      <c r="M16" s="50">
        <v>2</v>
      </c>
      <c r="N16" s="50"/>
      <c r="O16" s="50"/>
      <c r="P16" s="53"/>
      <c r="Q16" s="54"/>
      <c r="R16" s="55"/>
      <c r="S16" s="52"/>
      <c r="T16" s="52"/>
      <c r="U16" s="52"/>
      <c r="V16" s="79"/>
      <c r="W16" s="1" t="str">
        <f t="shared" ref="W16:W29" si="0">IF(AND(E16&lt;&gt;"",$G$8&lt;&gt;""),IF(E16/$G$8=1,ASIN(SQRT(1-1/(4*$G$8))),ASIN(SQRT(E16/$G$8))),"")</f>
        <v/>
      </c>
      <c r="X16" t="str">
        <f t="shared" ref="X16:X29" si="1">IF(AND(H16&lt;&gt;"",$G$8&lt;&gt;""),IF(H16/$G$8=1,ASIN(SQRT(1-1/(4*$G$8))),ASIN(SQRT(H16/$G$8))),"")</f>
        <v/>
      </c>
      <c r="Y16"/>
      <c r="Z16" s="1" t="str">
        <f t="shared" ref="Z16:Z29" si="2">IF(AND(P16&lt;&gt;"",$G$8&lt;&gt;""),IF(P16/$G$8=1,ASIN(SQRT(1-1/(4*$G$8))),ASIN(SQRT(P16/$G$8))),"")</f>
        <v/>
      </c>
      <c r="AA16" t="str">
        <f t="shared" ref="AA16:AA29" si="3">IF(AND(S16&lt;&gt;"",$G$8&lt;&gt;""),IF(S16/$G$8=1,ASIN(SQRT(1-1/(4*$G$8))),ASIN(SQRT(S16/$G$8))),"")</f>
        <v/>
      </c>
    </row>
    <row r="17" spans="1:27" x14ac:dyDescent="0.25">
      <c r="A17" s="89"/>
      <c r="B17" s="50">
        <v>3</v>
      </c>
      <c r="C17" s="50"/>
      <c r="D17" s="50"/>
      <c r="E17" s="53"/>
      <c r="F17" s="54"/>
      <c r="G17" s="55"/>
      <c r="H17" s="52"/>
      <c r="I17" s="52"/>
      <c r="J17" s="52"/>
      <c r="K17" s="5"/>
      <c r="L17" s="5"/>
      <c r="M17" s="50">
        <v>3</v>
      </c>
      <c r="N17" s="50"/>
      <c r="O17" s="50"/>
      <c r="P17" s="53"/>
      <c r="Q17" s="54"/>
      <c r="R17" s="55"/>
      <c r="S17" s="52"/>
      <c r="T17" s="52"/>
      <c r="U17" s="52"/>
      <c r="V17" s="79"/>
      <c r="W17" s="1" t="str">
        <f t="shared" si="0"/>
        <v/>
      </c>
      <c r="X17" t="str">
        <f t="shared" si="1"/>
        <v/>
      </c>
      <c r="Y17"/>
      <c r="Z17" s="1" t="str">
        <f t="shared" si="2"/>
        <v/>
      </c>
      <c r="AA17" t="str">
        <f t="shared" si="3"/>
        <v/>
      </c>
    </row>
    <row r="18" spans="1:27" x14ac:dyDescent="0.25">
      <c r="A18" s="89"/>
      <c r="B18" s="50">
        <v>4</v>
      </c>
      <c r="C18" s="50"/>
      <c r="D18" s="50"/>
      <c r="E18" s="53"/>
      <c r="F18" s="54"/>
      <c r="G18" s="55"/>
      <c r="H18" s="52"/>
      <c r="I18" s="52"/>
      <c r="J18" s="52"/>
      <c r="K18" s="5"/>
      <c r="L18" s="5"/>
      <c r="M18" s="50">
        <v>4</v>
      </c>
      <c r="N18" s="50"/>
      <c r="O18" s="50"/>
      <c r="P18" s="53"/>
      <c r="Q18" s="54"/>
      <c r="R18" s="55"/>
      <c r="S18" s="52"/>
      <c r="T18" s="52"/>
      <c r="U18" s="52"/>
      <c r="V18" s="79"/>
      <c r="W18" s="1" t="str">
        <f t="shared" si="0"/>
        <v/>
      </c>
      <c r="X18" t="str">
        <f t="shared" si="1"/>
        <v/>
      </c>
      <c r="Y18"/>
      <c r="Z18" s="1" t="str">
        <f t="shared" si="2"/>
        <v/>
      </c>
      <c r="AA18" t="str">
        <f t="shared" si="3"/>
        <v/>
      </c>
    </row>
    <row r="19" spans="1:27" x14ac:dyDescent="0.25">
      <c r="A19" s="89"/>
      <c r="B19" s="50">
        <v>5</v>
      </c>
      <c r="C19" s="50"/>
      <c r="D19" s="50"/>
      <c r="E19" s="53"/>
      <c r="F19" s="54"/>
      <c r="G19" s="55"/>
      <c r="H19" s="52"/>
      <c r="I19" s="52"/>
      <c r="J19" s="52"/>
      <c r="K19" s="5"/>
      <c r="L19" s="5"/>
      <c r="M19" s="50">
        <v>5</v>
      </c>
      <c r="N19" s="50"/>
      <c r="O19" s="50"/>
      <c r="P19" s="53"/>
      <c r="Q19" s="54"/>
      <c r="R19" s="55"/>
      <c r="S19" s="52"/>
      <c r="T19" s="52"/>
      <c r="U19" s="52"/>
      <c r="V19" s="79"/>
      <c r="W19" s="1" t="str">
        <f t="shared" si="0"/>
        <v/>
      </c>
      <c r="X19" t="str">
        <f t="shared" si="1"/>
        <v/>
      </c>
      <c r="Y19"/>
      <c r="Z19" s="1" t="str">
        <f t="shared" si="2"/>
        <v/>
      </c>
      <c r="AA19" t="str">
        <f t="shared" si="3"/>
        <v/>
      </c>
    </row>
    <row r="20" spans="1:27" x14ac:dyDescent="0.25">
      <c r="A20" s="89"/>
      <c r="B20" s="50">
        <v>6</v>
      </c>
      <c r="C20" s="50"/>
      <c r="D20" s="50"/>
      <c r="E20" s="53"/>
      <c r="F20" s="54"/>
      <c r="G20" s="55"/>
      <c r="H20" s="52"/>
      <c r="I20" s="52"/>
      <c r="J20" s="52"/>
      <c r="K20" s="5"/>
      <c r="L20" s="5"/>
      <c r="M20" s="50">
        <v>6</v>
      </c>
      <c r="N20" s="50"/>
      <c r="O20" s="50"/>
      <c r="P20" s="53"/>
      <c r="Q20" s="54"/>
      <c r="R20" s="55"/>
      <c r="S20" s="52"/>
      <c r="T20" s="52"/>
      <c r="U20" s="52"/>
      <c r="V20" s="79"/>
      <c r="W20" s="1" t="str">
        <f t="shared" si="0"/>
        <v/>
      </c>
      <c r="X20" t="str">
        <f t="shared" si="1"/>
        <v/>
      </c>
      <c r="Y20"/>
      <c r="Z20" s="1" t="str">
        <f t="shared" si="2"/>
        <v/>
      </c>
      <c r="AA20" t="str">
        <f t="shared" si="3"/>
        <v/>
      </c>
    </row>
    <row r="21" spans="1:27" x14ac:dyDescent="0.25">
      <c r="A21" s="89"/>
      <c r="B21" s="50">
        <v>7</v>
      </c>
      <c r="C21" s="50"/>
      <c r="D21" s="50"/>
      <c r="E21" s="53"/>
      <c r="F21" s="54"/>
      <c r="G21" s="55"/>
      <c r="H21" s="52"/>
      <c r="I21" s="52"/>
      <c r="J21" s="52"/>
      <c r="K21" s="5"/>
      <c r="L21" s="5"/>
      <c r="M21" s="50">
        <v>7</v>
      </c>
      <c r="N21" s="50"/>
      <c r="O21" s="50"/>
      <c r="P21" s="53"/>
      <c r="Q21" s="54"/>
      <c r="R21" s="55"/>
      <c r="S21" s="52"/>
      <c r="T21" s="52"/>
      <c r="U21" s="52"/>
      <c r="V21" s="79"/>
      <c r="W21" s="1" t="str">
        <f t="shared" si="0"/>
        <v/>
      </c>
      <c r="X21" t="str">
        <f t="shared" si="1"/>
        <v/>
      </c>
      <c r="Y21"/>
      <c r="Z21" s="1" t="str">
        <f t="shared" si="2"/>
        <v/>
      </c>
      <c r="AA21" t="str">
        <f t="shared" si="3"/>
        <v/>
      </c>
    </row>
    <row r="22" spans="1:27" x14ac:dyDescent="0.25">
      <c r="A22" s="89"/>
      <c r="B22" s="50">
        <v>8</v>
      </c>
      <c r="C22" s="50"/>
      <c r="D22" s="50"/>
      <c r="E22" s="53"/>
      <c r="F22" s="54"/>
      <c r="G22" s="55"/>
      <c r="H22" s="52"/>
      <c r="I22" s="52"/>
      <c r="J22" s="52"/>
      <c r="K22" s="5"/>
      <c r="L22" s="5"/>
      <c r="M22" s="50">
        <v>8</v>
      </c>
      <c r="N22" s="50"/>
      <c r="O22" s="50"/>
      <c r="P22" s="53"/>
      <c r="Q22" s="54"/>
      <c r="R22" s="55"/>
      <c r="S22" s="52"/>
      <c r="T22" s="52"/>
      <c r="U22" s="52"/>
      <c r="V22" s="79"/>
      <c r="W22" s="1" t="str">
        <f t="shared" si="0"/>
        <v/>
      </c>
      <c r="X22" t="str">
        <f t="shared" si="1"/>
        <v/>
      </c>
      <c r="Y22"/>
      <c r="Z22" s="1" t="str">
        <f t="shared" si="2"/>
        <v/>
      </c>
      <c r="AA22" t="str">
        <f t="shared" si="3"/>
        <v/>
      </c>
    </row>
    <row r="23" spans="1:27" x14ac:dyDescent="0.25">
      <c r="A23" s="89"/>
      <c r="B23" s="50">
        <v>9</v>
      </c>
      <c r="C23" s="50"/>
      <c r="D23" s="50"/>
      <c r="E23" s="53"/>
      <c r="F23" s="54"/>
      <c r="G23" s="55"/>
      <c r="H23" s="52"/>
      <c r="I23" s="52"/>
      <c r="J23" s="52"/>
      <c r="K23" s="5"/>
      <c r="L23" s="5"/>
      <c r="M23" s="50">
        <v>9</v>
      </c>
      <c r="N23" s="50"/>
      <c r="O23" s="50"/>
      <c r="P23" s="53"/>
      <c r="Q23" s="54"/>
      <c r="R23" s="55"/>
      <c r="S23" s="52"/>
      <c r="T23" s="52"/>
      <c r="U23" s="52"/>
      <c r="V23" s="79"/>
      <c r="W23" s="1" t="str">
        <f t="shared" si="0"/>
        <v/>
      </c>
      <c r="X23" t="str">
        <f t="shared" si="1"/>
        <v/>
      </c>
      <c r="Y23"/>
      <c r="Z23" s="1" t="str">
        <f t="shared" si="2"/>
        <v/>
      </c>
      <c r="AA23" t="str">
        <f t="shared" si="3"/>
        <v/>
      </c>
    </row>
    <row r="24" spans="1:27" x14ac:dyDescent="0.25">
      <c r="A24" s="89"/>
      <c r="B24" s="50">
        <v>10</v>
      </c>
      <c r="C24" s="50"/>
      <c r="D24" s="50"/>
      <c r="E24" s="53"/>
      <c r="F24" s="54"/>
      <c r="G24" s="55"/>
      <c r="H24" s="52"/>
      <c r="I24" s="52"/>
      <c r="J24" s="52"/>
      <c r="K24" s="5"/>
      <c r="L24" s="5"/>
      <c r="M24" s="50">
        <v>10</v>
      </c>
      <c r="N24" s="50"/>
      <c r="O24" s="50"/>
      <c r="P24" s="53"/>
      <c r="Q24" s="54"/>
      <c r="R24" s="55"/>
      <c r="S24" s="52"/>
      <c r="T24" s="52"/>
      <c r="U24" s="52"/>
      <c r="V24" s="79"/>
      <c r="W24" s="1" t="str">
        <f t="shared" si="0"/>
        <v/>
      </c>
      <c r="X24" t="str">
        <f t="shared" si="1"/>
        <v/>
      </c>
      <c r="Y24"/>
      <c r="Z24" s="1" t="str">
        <f t="shared" si="2"/>
        <v/>
      </c>
      <c r="AA24" t="str">
        <f t="shared" si="3"/>
        <v/>
      </c>
    </row>
    <row r="25" spans="1:27" x14ac:dyDescent="0.25">
      <c r="A25" s="89"/>
      <c r="B25" s="50">
        <v>11</v>
      </c>
      <c r="C25" s="50"/>
      <c r="D25" s="50"/>
      <c r="E25" s="53"/>
      <c r="F25" s="54"/>
      <c r="G25" s="55"/>
      <c r="H25" s="52"/>
      <c r="I25" s="52"/>
      <c r="J25" s="52"/>
      <c r="K25" s="5"/>
      <c r="L25" s="5"/>
      <c r="M25" s="50">
        <v>11</v>
      </c>
      <c r="N25" s="50"/>
      <c r="O25" s="50"/>
      <c r="P25" s="53"/>
      <c r="Q25" s="54"/>
      <c r="R25" s="55"/>
      <c r="S25" s="52"/>
      <c r="T25" s="52"/>
      <c r="U25" s="52"/>
      <c r="V25" s="79"/>
      <c r="W25" s="1" t="str">
        <f t="shared" si="0"/>
        <v/>
      </c>
      <c r="X25" t="str">
        <f t="shared" si="1"/>
        <v/>
      </c>
      <c r="Y25"/>
      <c r="Z25" s="1" t="str">
        <f t="shared" si="2"/>
        <v/>
      </c>
      <c r="AA25" t="str">
        <f t="shared" si="3"/>
        <v/>
      </c>
    </row>
    <row r="26" spans="1:27" x14ac:dyDescent="0.25">
      <c r="A26" s="89"/>
      <c r="B26" s="50">
        <v>12</v>
      </c>
      <c r="C26" s="50"/>
      <c r="D26" s="50"/>
      <c r="E26" s="53"/>
      <c r="F26" s="54"/>
      <c r="G26" s="55"/>
      <c r="H26" s="52"/>
      <c r="I26" s="52"/>
      <c r="J26" s="52"/>
      <c r="K26" s="5"/>
      <c r="L26" s="5"/>
      <c r="M26" s="50">
        <v>12</v>
      </c>
      <c r="N26" s="50"/>
      <c r="O26" s="50"/>
      <c r="P26" s="53"/>
      <c r="Q26" s="54"/>
      <c r="R26" s="55"/>
      <c r="S26" s="52"/>
      <c r="T26" s="52"/>
      <c r="U26" s="52"/>
      <c r="V26" s="79"/>
      <c r="W26" s="1" t="str">
        <f t="shared" si="0"/>
        <v/>
      </c>
      <c r="X26" t="str">
        <f t="shared" si="1"/>
        <v/>
      </c>
      <c r="Y26"/>
      <c r="Z26" s="1" t="str">
        <f t="shared" si="2"/>
        <v/>
      </c>
      <c r="AA26" t="str">
        <f t="shared" si="3"/>
        <v/>
      </c>
    </row>
    <row r="27" spans="1:27" x14ac:dyDescent="0.25">
      <c r="A27" s="89"/>
      <c r="B27" s="50">
        <v>13</v>
      </c>
      <c r="C27" s="50"/>
      <c r="D27" s="50"/>
      <c r="E27" s="53"/>
      <c r="F27" s="54"/>
      <c r="G27" s="55"/>
      <c r="H27" s="52"/>
      <c r="I27" s="52"/>
      <c r="J27" s="52"/>
      <c r="K27" s="5"/>
      <c r="L27" s="5"/>
      <c r="M27" s="50">
        <v>13</v>
      </c>
      <c r="N27" s="50"/>
      <c r="O27" s="50"/>
      <c r="P27" s="53"/>
      <c r="Q27" s="54"/>
      <c r="R27" s="55"/>
      <c r="S27" s="52"/>
      <c r="T27" s="52"/>
      <c r="U27" s="52"/>
      <c r="V27" s="79"/>
      <c r="W27" s="1" t="str">
        <f t="shared" si="0"/>
        <v/>
      </c>
      <c r="X27" t="str">
        <f t="shared" si="1"/>
        <v/>
      </c>
      <c r="Y27"/>
      <c r="Z27" s="1" t="str">
        <f t="shared" si="2"/>
        <v/>
      </c>
      <c r="AA27" t="str">
        <f t="shared" si="3"/>
        <v/>
      </c>
    </row>
    <row r="28" spans="1:27" x14ac:dyDescent="0.25">
      <c r="A28" s="89"/>
      <c r="B28" s="50">
        <v>14</v>
      </c>
      <c r="C28" s="50"/>
      <c r="D28" s="50"/>
      <c r="E28" s="53"/>
      <c r="F28" s="54"/>
      <c r="G28" s="55"/>
      <c r="H28" s="52"/>
      <c r="I28" s="52"/>
      <c r="J28" s="52"/>
      <c r="K28" s="5"/>
      <c r="L28" s="5"/>
      <c r="M28" s="50">
        <v>14</v>
      </c>
      <c r="N28" s="50"/>
      <c r="O28" s="50"/>
      <c r="P28" s="53"/>
      <c r="Q28" s="54"/>
      <c r="R28" s="55"/>
      <c r="S28" s="52"/>
      <c r="T28" s="52"/>
      <c r="U28" s="52"/>
      <c r="V28" s="79"/>
      <c r="W28" s="1" t="str">
        <f t="shared" si="0"/>
        <v/>
      </c>
      <c r="X28" t="str">
        <f t="shared" si="1"/>
        <v/>
      </c>
      <c r="Y28"/>
      <c r="Z28" s="1" t="str">
        <f t="shared" si="2"/>
        <v/>
      </c>
      <c r="AA28" t="str">
        <f t="shared" si="3"/>
        <v/>
      </c>
    </row>
    <row r="29" spans="1:27" x14ac:dyDescent="0.25">
      <c r="A29" s="89"/>
      <c r="B29" s="50">
        <v>15</v>
      </c>
      <c r="C29" s="50"/>
      <c r="D29" s="50"/>
      <c r="E29" s="53"/>
      <c r="F29" s="54"/>
      <c r="G29" s="55"/>
      <c r="H29" s="52"/>
      <c r="I29" s="52"/>
      <c r="J29" s="52"/>
      <c r="K29" s="5"/>
      <c r="L29" s="5"/>
      <c r="M29" s="50">
        <v>15</v>
      </c>
      <c r="N29" s="50"/>
      <c r="O29" s="50"/>
      <c r="P29" s="53"/>
      <c r="Q29" s="54"/>
      <c r="R29" s="55"/>
      <c r="S29" s="52"/>
      <c r="T29" s="52"/>
      <c r="U29" s="52"/>
      <c r="V29" s="79"/>
      <c r="W29" s="1" t="str">
        <f t="shared" si="0"/>
        <v/>
      </c>
      <c r="X29" t="str">
        <f t="shared" si="1"/>
        <v/>
      </c>
      <c r="Y29"/>
      <c r="Z29" s="1" t="str">
        <f t="shared" si="2"/>
        <v/>
      </c>
      <c r="AA29" t="str">
        <f t="shared" si="3"/>
        <v/>
      </c>
    </row>
    <row r="30" spans="1:27" x14ac:dyDescent="0.25">
      <c r="A30" s="89"/>
      <c r="B30" s="51"/>
      <c r="C30" s="51"/>
      <c r="D30" s="51"/>
      <c r="E30" s="51"/>
      <c r="F30" s="51"/>
      <c r="G30" s="51"/>
      <c r="H30" s="51"/>
      <c r="I30" s="51"/>
      <c r="J30" s="51"/>
      <c r="K30" s="51"/>
      <c r="L30" s="51"/>
      <c r="M30" s="51"/>
      <c r="N30" s="51"/>
      <c r="O30" s="51"/>
      <c r="P30" s="51"/>
      <c r="Q30" s="51"/>
      <c r="R30" s="51"/>
      <c r="S30" s="51"/>
      <c r="T30" s="51"/>
      <c r="U30" s="51"/>
      <c r="V30" s="79"/>
      <c r="X30"/>
      <c r="Y30"/>
      <c r="Z30" s="1" t="str">
        <f t="shared" ref="Z30" si="4">IF(P30&lt;&gt;"",ASIN(SQRT(P30/$G$8)),"")</f>
        <v/>
      </c>
      <c r="AA30" t="str">
        <f t="shared" ref="AA30" si="5">IF(S30&lt;&gt;"",ASIN(SQRT(S30/$G$8)),"")</f>
        <v/>
      </c>
    </row>
    <row r="31" spans="1:27" x14ac:dyDescent="0.25">
      <c r="A31" s="89"/>
      <c r="B31" s="50" t="s">
        <v>4</v>
      </c>
      <c r="C31" s="50"/>
      <c r="D31" s="50"/>
      <c r="E31" s="57">
        <f>IF(SUM(E15:E30)&lt;&gt;0,AVERAGE(E15:E30),SUM(E15:E30))</f>
        <v>0</v>
      </c>
      <c r="F31" s="57"/>
      <c r="G31" s="57"/>
      <c r="H31" s="57">
        <f>IF(SUM(H15:H30)&lt;&gt;0,AVERAGE(H15:H30),SUM(H15:H30))</f>
        <v>0</v>
      </c>
      <c r="I31" s="57"/>
      <c r="J31" s="57"/>
      <c r="K31" s="5"/>
      <c r="L31" s="5"/>
      <c r="M31" s="50" t="s">
        <v>4</v>
      </c>
      <c r="N31" s="50"/>
      <c r="O31" s="50"/>
      <c r="P31" s="57">
        <f>IF(SUM(P15:P30)&lt;&gt;0,AVERAGE(P15:P30),SUM(P15:P30))</f>
        <v>0</v>
      </c>
      <c r="Q31" s="57"/>
      <c r="R31" s="57"/>
      <c r="S31" s="57">
        <f>IF(SUM(S15:S30)&lt;&gt;0,AVERAGE(S15:S30),SUM(S15:S30))</f>
        <v>0</v>
      </c>
      <c r="T31" s="57"/>
      <c r="U31" s="57"/>
      <c r="V31" s="79"/>
      <c r="W31" s="1" t="e">
        <f>AVERAGE(W15:W24)</f>
        <v>#DIV/0!</v>
      </c>
      <c r="X31" s="1" t="e">
        <f>AVERAGE(X15:X24)</f>
        <v>#DIV/0!</v>
      </c>
      <c r="Y31"/>
      <c r="Z31" s="1" t="e">
        <f>AVERAGE(Z15:Z24)</f>
        <v>#DIV/0!</v>
      </c>
      <c r="AA31" s="1" t="e">
        <f>AVERAGE(AA15:AA24)</f>
        <v>#DIV/0!</v>
      </c>
    </row>
    <row r="32" spans="1:27" x14ac:dyDescent="0.25">
      <c r="A32" s="89"/>
      <c r="B32" s="50" t="s">
        <v>22</v>
      </c>
      <c r="C32" s="50"/>
      <c r="D32" s="50"/>
      <c r="E32" s="57" t="str">
        <f>IF(AND(SUM(E15:E30)&lt;&gt;0,COUNTA(E15:E30)&gt;1),STDEV(E15:E30),"")</f>
        <v/>
      </c>
      <c r="F32" s="57"/>
      <c r="G32" s="57"/>
      <c r="H32" s="57" t="str">
        <f>IF(AND(SUM(H15:H30)&lt;&gt;0,COUNTA(H15:H30)&gt;1),STDEV(H15:H30),"")</f>
        <v/>
      </c>
      <c r="I32" s="57"/>
      <c r="J32" s="57"/>
      <c r="K32" s="5"/>
      <c r="L32" s="5"/>
      <c r="M32" s="50" t="s">
        <v>22</v>
      </c>
      <c r="N32" s="50"/>
      <c r="O32" s="50"/>
      <c r="P32" s="57" t="str">
        <f>IF(AND(SUM(P15:P30)&lt;&gt;0,COUNTA(P15:P30)&gt;1),STDEV(P15:P30),"")</f>
        <v/>
      </c>
      <c r="Q32" s="57"/>
      <c r="R32" s="57"/>
      <c r="S32" s="57" t="str">
        <f>IF(AND(SUM(S15:S30)&lt;&gt;0,COUNTA(S15:S30)&gt;1),STDEV(S15:S30),"")</f>
        <v/>
      </c>
      <c r="T32" s="57"/>
      <c r="U32" s="57"/>
      <c r="V32" s="79"/>
      <c r="W32" s="1" t="e">
        <f>STDEV(W15:W24)</f>
        <v>#DIV/0!</v>
      </c>
      <c r="X32" t="e">
        <f>STDEV(X15:X24)</f>
        <v>#DIV/0!</v>
      </c>
      <c r="Y32"/>
      <c r="Z32" s="1" t="e">
        <f>STDEV(Z15:Z24)</f>
        <v>#DIV/0!</v>
      </c>
      <c r="AA32" t="e">
        <f>STDEV(AA15:AA24)</f>
        <v>#DIV/0!</v>
      </c>
    </row>
    <row r="33" spans="1:27" x14ac:dyDescent="0.25">
      <c r="A33" s="89"/>
      <c r="B33" s="50" t="s">
        <v>23</v>
      </c>
      <c r="C33" s="50"/>
      <c r="D33" s="50"/>
      <c r="E33" s="50" t="str">
        <f>IF(SUM(E15:E30)&lt;&gt;0,COUNTA(E15:E30),"")</f>
        <v/>
      </c>
      <c r="F33" s="50"/>
      <c r="G33" s="50"/>
      <c r="H33" s="50" t="str">
        <f>IF(SUM(H15:H30)&lt;&gt;0,COUNTA(H15:H30),"")</f>
        <v/>
      </c>
      <c r="I33" s="50"/>
      <c r="J33" s="50"/>
      <c r="K33" s="5"/>
      <c r="L33" s="5"/>
      <c r="M33" s="50" t="s">
        <v>23</v>
      </c>
      <c r="N33" s="50"/>
      <c r="O33" s="50"/>
      <c r="P33" s="50" t="str">
        <f>IF(SUM(P15:P30)&lt;&gt;0,COUNTA(P15:P30),"")</f>
        <v/>
      </c>
      <c r="Q33" s="50"/>
      <c r="R33" s="50"/>
      <c r="S33" s="50" t="str">
        <f>IF(SUM(S15:S30)&lt;&gt;0,COUNTA(S15:S30),"")</f>
        <v/>
      </c>
      <c r="T33" s="50"/>
      <c r="U33" s="50"/>
      <c r="V33" s="79"/>
      <c r="X33"/>
      <c r="Y33"/>
      <c r="Z33"/>
      <c r="AA33"/>
    </row>
    <row r="34" spans="1:27" x14ac:dyDescent="0.25">
      <c r="A34" s="89"/>
      <c r="B34" s="50"/>
      <c r="C34" s="50"/>
      <c r="D34" s="50"/>
      <c r="E34" s="50"/>
      <c r="F34" s="50"/>
      <c r="G34" s="50"/>
      <c r="H34" s="50"/>
      <c r="I34" s="50"/>
      <c r="J34" s="50"/>
      <c r="K34" s="50"/>
      <c r="L34" s="50"/>
      <c r="M34" s="50"/>
      <c r="N34" s="50"/>
      <c r="O34" s="50"/>
      <c r="P34" s="50"/>
      <c r="Q34" s="50"/>
      <c r="R34" s="50"/>
      <c r="S34" s="50"/>
      <c r="T34" s="50"/>
      <c r="U34" s="50"/>
      <c r="V34" s="79"/>
      <c r="X34"/>
      <c r="Y34"/>
      <c r="Z34"/>
      <c r="AA34"/>
    </row>
    <row r="35" spans="1:27" x14ac:dyDescent="0.25">
      <c r="A35" s="89"/>
      <c r="B35" s="56" t="s">
        <v>5</v>
      </c>
      <c r="C35" s="56"/>
      <c r="D35" s="56"/>
      <c r="E35" s="56"/>
      <c r="F35" s="73" t="str">
        <f>IF(AND($G$4="Chronic",$G$5="Ceriodaphnia",$G$6="Survival"),"",IF(AND(COUNTA(E15:E30)&gt;1,COUNTA(H15:H30)&gt;1,G8&lt;&gt;""),IF(SUM(E32:H32)&lt;&gt;0,IF($G$6&lt;&gt;"Survival",(H31-($G$9*E31))/SQRT((H32^2/H33)+(($G$9^2)*(E32^2))/E33),(X31-($G$9*W31))/SQRT((X32^2/H33)+((($G$9^2)*W32^2))/E33)),""),""))</f>
        <v/>
      </c>
      <c r="G35" s="73"/>
      <c r="H35" s="73"/>
      <c r="I35" s="73"/>
      <c r="J35" s="7"/>
      <c r="K35" s="5"/>
      <c r="L35" s="5"/>
      <c r="M35" s="56" t="s">
        <v>5</v>
      </c>
      <c r="N35" s="56"/>
      <c r="O35" s="56"/>
      <c r="P35" s="56"/>
      <c r="Q35" s="73" t="str">
        <f>IF(AND($G$4="Chronic",$G$5="Ceriodaphnia",$G$6="Survival"),"",IF(AND(COUNTA(P15:P30)&gt;1,COUNTA(S15:S30)&gt;1),IF(SUM(P32:S32)&lt;&gt;0,IF($G$6&lt;&gt;"Survival",(S31-($G$9*P31))/SQRT((S32^2/S33)+(($G$9^2)*(P32^2))/P33),(AA31-($G$9*Z31))/SQRT((AA32^2/S33)+((($G$9^2)*Z32^2))/P33)),""),""))</f>
        <v/>
      </c>
      <c r="R35" s="73"/>
      <c r="S35" s="73"/>
      <c r="T35" s="73"/>
      <c r="U35" s="7"/>
      <c r="V35" s="79"/>
      <c r="X35"/>
      <c r="Y35"/>
      <c r="Z35"/>
      <c r="AA35"/>
    </row>
    <row r="36" spans="1:27" x14ac:dyDescent="0.25">
      <c r="A36" s="89"/>
      <c r="B36" s="56" t="s">
        <v>6</v>
      </c>
      <c r="C36" s="56"/>
      <c r="D36" s="56"/>
      <c r="E36" s="56"/>
      <c r="F36" s="74" t="str">
        <f>IF(AND($G$4="Chronic",$G$5="Ceriodaphnia",$G$6="Survival"),"",IF(AND(COUNTA(E15:E30)&gt;1,COUNTA(H15:H30)&gt;1),H41,""))</f>
        <v/>
      </c>
      <c r="G36" s="74"/>
      <c r="H36" s="74"/>
      <c r="I36" s="74"/>
      <c r="J36" s="8"/>
      <c r="K36" s="5"/>
      <c r="L36" s="5"/>
      <c r="M36" s="56" t="s">
        <v>6</v>
      </c>
      <c r="N36" s="56"/>
      <c r="O36" s="56"/>
      <c r="P36" s="56"/>
      <c r="Q36" s="74" t="str">
        <f>IF(AND($G$4="Chronic",$G$5="Ceriodaphnia",$G$6="Survival"),"",IF(AND(COUNTA(P15:P30)&gt;1,COUNTA(S15:S30)&gt;1),S41,""))</f>
        <v/>
      </c>
      <c r="R36" s="74"/>
      <c r="S36" s="74"/>
      <c r="T36" s="74"/>
      <c r="U36" s="8"/>
      <c r="V36" s="79"/>
      <c r="X36"/>
      <c r="Y36"/>
      <c r="Z36"/>
      <c r="AA36"/>
    </row>
    <row r="37" spans="1:27" x14ac:dyDescent="0.25">
      <c r="A37" s="89"/>
      <c r="B37" s="56" t="s">
        <v>8</v>
      </c>
      <c r="C37" s="56"/>
      <c r="D37" s="56"/>
      <c r="E37" s="56"/>
      <c r="F37" s="50" t="str">
        <f>IF(F36&lt;&gt;"",IF($G$10=0.1,INDEX($H$81:$I$110,MATCH(VALUE(F36),$H$81:$H$110,),MATCH("Alpha_0.1",$H$80:$I$80,)),IF($G$10=0.2,INDEX($B$81:$C$110,MATCH(VALUE(F36),$B$81:$B$110,),MATCH("Alpha_0.2",$B$80:$C$80,)),IF($G$10=0.25,INDEX($E$81:$F$110,MATCH(VALUE(F36),$E$81:$E$110,),MATCH("Alpha_0.25",$E$80:$F$80,))))),"")</f>
        <v/>
      </c>
      <c r="G37" s="50"/>
      <c r="H37" s="50"/>
      <c r="I37" s="50"/>
      <c r="J37" s="9"/>
      <c r="K37" s="5"/>
      <c r="L37" s="5"/>
      <c r="M37" s="56" t="s">
        <v>8</v>
      </c>
      <c r="N37" s="56"/>
      <c r="O37" s="56"/>
      <c r="P37" s="56"/>
      <c r="Q37" s="50" t="str">
        <f>IF(Q36&lt;&gt;"",IF($G$10=0.1,INDEX($H$81:$I$110,MATCH(VALUE(Q36),$H$81:$H$110,),MATCH("Alpha_0.1",$H$80:$I$80,)),IF($G$10=0.2,INDEX($B$81:$C$110,MATCH(VALUE(Q36),$B$81:$B$110,),MATCH("Alpha_0.2",$B$80:$C$80,)),IF($G$10=0.25,INDEX($E$81:$F$110,MATCH(VALUE(Q36),$E$81:$E$110,),MATCH("Alpha_0.25",$E$80:$F$80,))))),"")</f>
        <v/>
      </c>
      <c r="R37" s="50"/>
      <c r="S37" s="50"/>
      <c r="T37" s="50"/>
      <c r="U37" s="9"/>
      <c r="V37" s="79"/>
      <c r="X37"/>
      <c r="Y37"/>
      <c r="Z37"/>
      <c r="AA37"/>
    </row>
    <row r="38" spans="1:27" x14ac:dyDescent="0.25">
      <c r="A38" s="89"/>
      <c r="B38" s="56" t="s">
        <v>9</v>
      </c>
      <c r="C38" s="56"/>
      <c r="D38" s="56"/>
      <c r="E38" s="56"/>
      <c r="F38" s="58" t="str">
        <f>IF(SUM(E15:E30)&lt;&gt;0,IF(AND($G$4="Chronic",$G$5="Ceriodaphnia",$G$6="Survival"),IF(((E31-H31)*100)&lt;25,"PASS","FAIL"),IF(SUM(H15:H30)&lt;&gt;0,W38,)),"")</f>
        <v/>
      </c>
      <c r="G38" s="58"/>
      <c r="H38" s="58"/>
      <c r="I38" s="58"/>
      <c r="J38" s="9"/>
      <c r="K38" s="5"/>
      <c r="L38" s="5"/>
      <c r="M38" s="56" t="s">
        <v>9</v>
      </c>
      <c r="N38" s="56"/>
      <c r="O38" s="56"/>
      <c r="P38" s="56"/>
      <c r="Q38" s="58" t="str">
        <f>IF(SUM(P15:P30)&lt;&gt;0,IF(AND($G$4="Chronic",$G$5="Ceriodaphnia",$G$6="Survival"),IF(((P31-S31)*100)&lt;25,"PASS","FAIL"),IF(SUM(S15:S30)&lt;&gt;0,Z38,)),"")</f>
        <v/>
      </c>
      <c r="R38" s="58"/>
      <c r="S38" s="58"/>
      <c r="T38" s="58"/>
      <c r="U38" s="9"/>
      <c r="V38" s="79"/>
      <c r="W38" s="1" t="str">
        <f>IF(H31&gt;=E31,"PASS",IF(OR(AND(SUM(E32:H32)&lt;&gt;0,F35&lt;F37),AND(SUM(E32:H32)=0,((E31-H31)/E31)&gt;=(1-G9))),"FAIL","PASS"))</f>
        <v>PASS</v>
      </c>
      <c r="X38"/>
      <c r="Y38"/>
      <c r="Z38" t="str">
        <f>IF(S31&gt;=P31,"PASS",IF(OR(AND(SUM(P32:S32)&lt;&gt;0,Q35&lt;Q37),AND(SUM(P32:S32)=0,((P31-S31)/P31)&gt;=(1-G9))),"FAIL","PASS"))</f>
        <v>PASS</v>
      </c>
      <c r="AA38"/>
    </row>
    <row r="39" spans="1:27" hidden="1" x14ac:dyDescent="0.25">
      <c r="A39" s="89"/>
      <c r="B39" s="50"/>
      <c r="C39" s="50"/>
      <c r="D39" s="50"/>
      <c r="E39" s="50"/>
      <c r="F39" s="50"/>
      <c r="G39" s="50"/>
      <c r="H39" s="50"/>
      <c r="I39" s="50"/>
      <c r="J39" s="50"/>
      <c r="K39" s="50"/>
      <c r="L39" s="50"/>
      <c r="M39" s="50"/>
      <c r="N39" s="50"/>
      <c r="O39" s="50"/>
      <c r="P39" s="50"/>
      <c r="Q39" s="50"/>
      <c r="R39" s="50"/>
      <c r="S39" s="50"/>
      <c r="T39" s="50"/>
      <c r="U39" s="50"/>
      <c r="V39" s="79"/>
      <c r="X39"/>
      <c r="Y39"/>
      <c r="Z39"/>
      <c r="AA39"/>
    </row>
    <row r="40" spans="1:27" ht="15" hidden="1" customHeight="1" x14ac:dyDescent="0.25">
      <c r="A40" s="89"/>
      <c r="B40" s="9" t="s">
        <v>24</v>
      </c>
      <c r="C40" s="9"/>
      <c r="D40" s="9"/>
      <c r="E40" s="9"/>
      <c r="F40" s="9"/>
      <c r="G40" s="9"/>
      <c r="H40" s="50" t="str">
        <f>IF(SUM(E32:H32)&lt;&gt;0,IF($G$6&lt;&gt;"Survival",(($H$32/$H$33)+(($G$9^2)*$E$32)/$E$33)^2/((($H$32/$H$33)^2)/($H$33-1)+(((($G$9^2)*$E$32)/$E$33)^2)/($E$33-1)),(($X$32/$H$33)+(($G$9^2)*$W$32)/$E$33)^2/((($X$32/$H$33)^2)/($H$33-1)+(((($G$9^2)*$W$32)/$E$33)^2)/($E$33-1))),"")</f>
        <v/>
      </c>
      <c r="I40" s="50"/>
      <c r="J40" s="9"/>
      <c r="K40" s="5"/>
      <c r="L40" s="5"/>
      <c r="M40" s="9" t="s">
        <v>24</v>
      </c>
      <c r="N40" s="9"/>
      <c r="O40" s="9"/>
      <c r="P40" s="9"/>
      <c r="Q40" s="9"/>
      <c r="R40" s="9"/>
      <c r="S40" s="50" t="str">
        <f>IF(SUM(P32:S32)&lt;&gt;0,IF($G$6&lt;&gt;"Survival",(($S$32/$S$33)+(($G$9^2)*$P$32)/$P$33)^2/((($S$32/$S$33)^2)/($S$33-1)+(((($G$9^2)*$P$32)/$P$33)^2)/($P$33-1)),(($AA$32/$S$33)+(($G$9^2)*$Z$32)/$P$33)^2/((($AA$32/$S$33)^2)/($S$33-1)+(((($G$9^2)*$Z$32)/$P$33)^2)/($P$33-1))),"")</f>
        <v/>
      </c>
      <c r="T40" s="50"/>
      <c r="U40" s="9"/>
      <c r="V40" s="79"/>
      <c r="X40"/>
      <c r="Y40"/>
      <c r="Z40"/>
      <c r="AA40"/>
    </row>
    <row r="41" spans="1:27" ht="15" hidden="1" customHeight="1" x14ac:dyDescent="0.25">
      <c r="A41" s="89"/>
      <c r="B41" s="9" t="s">
        <v>25</v>
      </c>
      <c r="C41" s="9"/>
      <c r="D41" s="9"/>
      <c r="E41" s="9"/>
      <c r="F41" s="9"/>
      <c r="G41" s="9"/>
      <c r="H41" s="50" t="str">
        <f>IF(H40&lt;&gt;"",ROUNDDOWN(H40,0),"")</f>
        <v/>
      </c>
      <c r="I41" s="50"/>
      <c r="J41" s="9"/>
      <c r="K41" s="5"/>
      <c r="L41" s="5"/>
      <c r="M41" s="9" t="s">
        <v>25</v>
      </c>
      <c r="N41" s="9"/>
      <c r="O41" s="9"/>
      <c r="P41" s="9"/>
      <c r="Q41" s="9"/>
      <c r="R41" s="9"/>
      <c r="S41" s="50" t="str">
        <f>IF(S40&lt;&gt;"",ROUNDDOWN(S40,0),"")</f>
        <v/>
      </c>
      <c r="T41" s="50"/>
      <c r="U41" s="9"/>
      <c r="V41" s="79"/>
      <c r="X41"/>
      <c r="Y41"/>
      <c r="Z41"/>
      <c r="AA41"/>
    </row>
    <row r="42" spans="1:27" x14ac:dyDescent="0.25">
      <c r="A42" s="89"/>
      <c r="B42" s="51"/>
      <c r="C42" s="51"/>
      <c r="D42" s="51"/>
      <c r="E42" s="51"/>
      <c r="F42" s="51"/>
      <c r="G42" s="51"/>
      <c r="H42" s="51"/>
      <c r="I42" s="51"/>
      <c r="J42" s="51"/>
      <c r="K42" s="51"/>
      <c r="L42" s="51"/>
      <c r="M42" s="51"/>
      <c r="N42" s="51"/>
      <c r="O42" s="51"/>
      <c r="P42" s="51"/>
      <c r="Q42" s="51"/>
      <c r="R42" s="51"/>
      <c r="S42" s="51"/>
      <c r="T42" s="51"/>
      <c r="U42" s="51"/>
      <c r="V42" s="79"/>
      <c r="X42"/>
      <c r="Y42"/>
      <c r="Z42"/>
      <c r="AA42"/>
    </row>
    <row r="43" spans="1:27" x14ac:dyDescent="0.25">
      <c r="A43" s="89"/>
      <c r="B43" s="5"/>
      <c r="C43" s="6"/>
      <c r="D43" s="6"/>
      <c r="E43" s="58" t="s">
        <v>17</v>
      </c>
      <c r="F43" s="58"/>
      <c r="G43" s="58"/>
      <c r="H43" s="58"/>
      <c r="I43" s="58"/>
      <c r="J43" s="58"/>
      <c r="K43" s="5"/>
      <c r="L43" s="5"/>
      <c r="M43" s="5"/>
      <c r="N43" s="6"/>
      <c r="O43" s="6"/>
      <c r="P43" s="58" t="s">
        <v>17</v>
      </c>
      <c r="Q43" s="58"/>
      <c r="R43" s="58"/>
      <c r="S43" s="58"/>
      <c r="T43" s="58"/>
      <c r="U43" s="58"/>
      <c r="V43" s="79"/>
      <c r="X43"/>
      <c r="Y43"/>
      <c r="Z43"/>
      <c r="AA43"/>
    </row>
    <row r="44" spans="1:27" x14ac:dyDescent="0.25">
      <c r="A44" s="89"/>
      <c r="B44" s="59" t="s">
        <v>3</v>
      </c>
      <c r="C44" s="59"/>
      <c r="D44" s="59"/>
      <c r="E44" s="62"/>
      <c r="F44" s="63"/>
      <c r="G44" s="63"/>
      <c r="H44" s="63"/>
      <c r="I44" s="63"/>
      <c r="J44" s="64"/>
      <c r="K44" s="5"/>
      <c r="L44" s="5"/>
      <c r="M44" s="59" t="s">
        <v>3</v>
      </c>
      <c r="N44" s="59"/>
      <c r="O44" s="59"/>
      <c r="P44" s="62"/>
      <c r="Q44" s="63"/>
      <c r="R44" s="63"/>
      <c r="S44" s="63"/>
      <c r="T44" s="63"/>
      <c r="U44" s="64"/>
      <c r="V44" s="79"/>
      <c r="W44" s="1" t="s">
        <v>28</v>
      </c>
      <c r="X44"/>
      <c r="Y44"/>
      <c r="Z44" s="1" t="s">
        <v>29</v>
      </c>
      <c r="AA44"/>
    </row>
    <row r="45" spans="1:27" x14ac:dyDescent="0.25">
      <c r="A45" s="89"/>
      <c r="B45" s="59"/>
      <c r="C45" s="59"/>
      <c r="D45" s="59"/>
      <c r="E45" s="58" t="s">
        <v>21</v>
      </c>
      <c r="F45" s="58"/>
      <c r="G45" s="58"/>
      <c r="H45" s="72" t="s">
        <v>34</v>
      </c>
      <c r="I45" s="72"/>
      <c r="J45" s="72"/>
      <c r="K45" s="5"/>
      <c r="L45" s="5"/>
      <c r="M45" s="59"/>
      <c r="N45" s="59"/>
      <c r="O45" s="59"/>
      <c r="P45" s="58" t="s">
        <v>21</v>
      </c>
      <c r="Q45" s="58"/>
      <c r="R45" s="58"/>
      <c r="S45" s="72" t="s">
        <v>34</v>
      </c>
      <c r="T45" s="72"/>
      <c r="U45" s="72"/>
      <c r="V45" s="79"/>
      <c r="X45"/>
      <c r="Y45"/>
      <c r="AA45"/>
    </row>
    <row r="46" spans="1:27" x14ac:dyDescent="0.25">
      <c r="A46" s="89"/>
      <c r="B46" s="50">
        <v>1</v>
      </c>
      <c r="C46" s="50"/>
      <c r="D46" s="50"/>
      <c r="E46" s="52"/>
      <c r="F46" s="52"/>
      <c r="G46" s="52"/>
      <c r="H46" s="52"/>
      <c r="I46" s="52"/>
      <c r="J46" s="52"/>
      <c r="K46" s="5"/>
      <c r="L46" s="5"/>
      <c r="M46" s="50">
        <v>1</v>
      </c>
      <c r="N46" s="50"/>
      <c r="O46" s="50"/>
      <c r="P46" s="52"/>
      <c r="Q46" s="52"/>
      <c r="R46" s="52"/>
      <c r="S46" s="52"/>
      <c r="T46" s="52"/>
      <c r="U46" s="52"/>
      <c r="V46" s="79"/>
      <c r="W46" s="1" t="str">
        <f>IF(E46&lt;&gt;"",IF(E46/$G$8=1,ASIN(SQRT(1-1/(4*$G$8))),ASIN(SQRT(E46/$G$8))),"")</f>
        <v/>
      </c>
      <c r="X46" t="str">
        <f>IF(H46&lt;&gt;"",IF(H46/$G$8=1,ASIN(SQRT(1-1/(4*$G$8))),ASIN(SQRT(H46/$G$8))),"")</f>
        <v/>
      </c>
      <c r="Y46"/>
      <c r="Z46" s="1" t="str">
        <f>IF(P46&lt;&gt;"",IF(P46/$G$8=1,ASIN(SQRT(1-1/(4*$G$8))),ASIN(SQRT(P46/$G$8))),"")</f>
        <v/>
      </c>
      <c r="AA46" s="1" t="str">
        <f>IF(S46&lt;&gt;"",IF(S46/$G$8=1,ASIN(SQRT(1-1/(4*$G$8))),ASIN(SQRT(S46/$G$8))),"")</f>
        <v/>
      </c>
    </row>
    <row r="47" spans="1:27" x14ac:dyDescent="0.25">
      <c r="A47" s="89"/>
      <c r="B47" s="50">
        <v>2</v>
      </c>
      <c r="C47" s="50"/>
      <c r="D47" s="50"/>
      <c r="E47" s="52"/>
      <c r="F47" s="52"/>
      <c r="G47" s="52"/>
      <c r="H47" s="52"/>
      <c r="I47" s="52"/>
      <c r="J47" s="52"/>
      <c r="K47" s="5"/>
      <c r="L47" s="5"/>
      <c r="M47" s="50">
        <v>2</v>
      </c>
      <c r="N47" s="50"/>
      <c r="O47" s="50"/>
      <c r="P47" s="52"/>
      <c r="Q47" s="52"/>
      <c r="R47" s="52"/>
      <c r="S47" s="52"/>
      <c r="T47" s="52"/>
      <c r="U47" s="52"/>
      <c r="V47" s="79"/>
      <c r="W47" s="1" t="str">
        <f t="shared" ref="W47:W55" si="6">IF(E47&lt;&gt;"",IF(E47/$G$8=1,ASIN(SQRT(1-1/(4*$G$8))),ASIN(SQRT(E47/$G$8))),"")</f>
        <v/>
      </c>
      <c r="X47" t="str">
        <f t="shared" ref="X47:X55" si="7">IF(H47&lt;&gt;"",IF(H47/$G$8=1,ASIN(SQRT(1-1/(4*$G$8))),ASIN(SQRT(H47/$G$8))),"")</f>
        <v/>
      </c>
      <c r="Y47"/>
      <c r="Z47" s="1" t="str">
        <f t="shared" ref="Z47:Z55" si="8">IF(P47&lt;&gt;"",IF(P47/$G$8=1,ASIN(SQRT(1-1/(4*$G$8))),ASIN(SQRT(P47/$G$8))),"")</f>
        <v/>
      </c>
      <c r="AA47" t="str">
        <f t="shared" ref="AA47:AA55" si="9">IF(S47&lt;&gt;"",IF(S47/$G$8=1,ASIN(SQRT(1-1/(4*$G$8))),ASIN(SQRT(S47/$G$8))),"")</f>
        <v/>
      </c>
    </row>
    <row r="48" spans="1:27" x14ac:dyDescent="0.25">
      <c r="A48" s="89"/>
      <c r="B48" s="50">
        <v>3</v>
      </c>
      <c r="C48" s="50"/>
      <c r="D48" s="50"/>
      <c r="E48" s="52"/>
      <c r="F48" s="52"/>
      <c r="G48" s="52"/>
      <c r="H48" s="52"/>
      <c r="I48" s="52"/>
      <c r="J48" s="52"/>
      <c r="K48" s="5"/>
      <c r="L48" s="5"/>
      <c r="M48" s="50">
        <v>3</v>
      </c>
      <c r="N48" s="50"/>
      <c r="O48" s="50"/>
      <c r="P48" s="52"/>
      <c r="Q48" s="52"/>
      <c r="R48" s="52"/>
      <c r="S48" s="52"/>
      <c r="T48" s="52"/>
      <c r="U48" s="52"/>
      <c r="V48" s="79"/>
      <c r="W48" s="1" t="str">
        <f t="shared" si="6"/>
        <v/>
      </c>
      <c r="X48" t="str">
        <f t="shared" si="7"/>
        <v/>
      </c>
      <c r="Y48"/>
      <c r="Z48" s="1" t="str">
        <f t="shared" si="8"/>
        <v/>
      </c>
      <c r="AA48" t="str">
        <f t="shared" si="9"/>
        <v/>
      </c>
    </row>
    <row r="49" spans="1:27" x14ac:dyDescent="0.25">
      <c r="A49" s="89"/>
      <c r="B49" s="50">
        <v>4</v>
      </c>
      <c r="C49" s="50"/>
      <c r="D49" s="50"/>
      <c r="E49" s="52"/>
      <c r="F49" s="52"/>
      <c r="G49" s="52"/>
      <c r="H49" s="52"/>
      <c r="I49" s="52"/>
      <c r="J49" s="52"/>
      <c r="K49" s="5"/>
      <c r="L49" s="5"/>
      <c r="M49" s="50">
        <v>4</v>
      </c>
      <c r="N49" s="50"/>
      <c r="O49" s="50"/>
      <c r="P49" s="52"/>
      <c r="Q49" s="52"/>
      <c r="R49" s="52"/>
      <c r="S49" s="52"/>
      <c r="T49" s="52"/>
      <c r="U49" s="52"/>
      <c r="V49" s="79"/>
      <c r="W49" s="1" t="str">
        <f t="shared" si="6"/>
        <v/>
      </c>
      <c r="X49" t="str">
        <f t="shared" si="7"/>
        <v/>
      </c>
      <c r="Y49"/>
      <c r="Z49" s="1" t="str">
        <f t="shared" si="8"/>
        <v/>
      </c>
      <c r="AA49" t="str">
        <f t="shared" si="9"/>
        <v/>
      </c>
    </row>
    <row r="50" spans="1:27" x14ac:dyDescent="0.25">
      <c r="A50" s="89"/>
      <c r="B50" s="50">
        <v>5</v>
      </c>
      <c r="C50" s="50"/>
      <c r="D50" s="50"/>
      <c r="E50" s="52"/>
      <c r="F50" s="52"/>
      <c r="G50" s="52"/>
      <c r="H50" s="52"/>
      <c r="I50" s="52"/>
      <c r="J50" s="52"/>
      <c r="K50" s="5"/>
      <c r="L50" s="5"/>
      <c r="M50" s="50">
        <v>5</v>
      </c>
      <c r="N50" s="50"/>
      <c r="O50" s="50"/>
      <c r="P50" s="52"/>
      <c r="Q50" s="52"/>
      <c r="R50" s="52"/>
      <c r="S50" s="52"/>
      <c r="T50" s="52"/>
      <c r="U50" s="52"/>
      <c r="V50" s="79"/>
      <c r="W50" s="1" t="str">
        <f t="shared" si="6"/>
        <v/>
      </c>
      <c r="X50" t="str">
        <f t="shared" si="7"/>
        <v/>
      </c>
      <c r="Y50"/>
      <c r="Z50" s="1" t="str">
        <f t="shared" si="8"/>
        <v/>
      </c>
      <c r="AA50" t="str">
        <f t="shared" si="9"/>
        <v/>
      </c>
    </row>
    <row r="51" spans="1:27" x14ac:dyDescent="0.25">
      <c r="A51" s="89"/>
      <c r="B51" s="50">
        <v>6</v>
      </c>
      <c r="C51" s="50"/>
      <c r="D51" s="50"/>
      <c r="E51" s="52"/>
      <c r="F51" s="52"/>
      <c r="G51" s="52"/>
      <c r="H51" s="52"/>
      <c r="I51" s="52"/>
      <c r="J51" s="52"/>
      <c r="K51" s="5"/>
      <c r="L51" s="5"/>
      <c r="M51" s="50">
        <v>6</v>
      </c>
      <c r="N51" s="50"/>
      <c r="O51" s="50"/>
      <c r="P51" s="52"/>
      <c r="Q51" s="52"/>
      <c r="R51" s="52"/>
      <c r="S51" s="52"/>
      <c r="T51" s="52"/>
      <c r="U51" s="52"/>
      <c r="V51" s="79"/>
      <c r="W51" s="1" t="str">
        <f t="shared" si="6"/>
        <v/>
      </c>
      <c r="X51" t="str">
        <f t="shared" si="7"/>
        <v/>
      </c>
      <c r="Y51"/>
      <c r="Z51" s="1" t="str">
        <f t="shared" si="8"/>
        <v/>
      </c>
      <c r="AA51" t="str">
        <f t="shared" si="9"/>
        <v/>
      </c>
    </row>
    <row r="52" spans="1:27" x14ac:dyDescent="0.25">
      <c r="A52" s="89"/>
      <c r="B52" s="50">
        <v>7</v>
      </c>
      <c r="C52" s="50"/>
      <c r="D52" s="50"/>
      <c r="E52" s="52"/>
      <c r="F52" s="52"/>
      <c r="G52" s="52"/>
      <c r="H52" s="52"/>
      <c r="I52" s="52"/>
      <c r="J52" s="52"/>
      <c r="K52" s="5"/>
      <c r="L52" s="5"/>
      <c r="M52" s="50">
        <v>7</v>
      </c>
      <c r="N52" s="50"/>
      <c r="O52" s="50"/>
      <c r="P52" s="52"/>
      <c r="Q52" s="52"/>
      <c r="R52" s="52"/>
      <c r="S52" s="52"/>
      <c r="T52" s="52"/>
      <c r="U52" s="52"/>
      <c r="V52" s="79"/>
      <c r="W52" s="1" t="str">
        <f t="shared" si="6"/>
        <v/>
      </c>
      <c r="X52" t="str">
        <f t="shared" si="7"/>
        <v/>
      </c>
      <c r="Y52"/>
      <c r="Z52" s="1" t="str">
        <f t="shared" si="8"/>
        <v/>
      </c>
      <c r="AA52" t="str">
        <f t="shared" si="9"/>
        <v/>
      </c>
    </row>
    <row r="53" spans="1:27" x14ac:dyDescent="0.25">
      <c r="A53" s="89"/>
      <c r="B53" s="50">
        <v>8</v>
      </c>
      <c r="C53" s="50"/>
      <c r="D53" s="50"/>
      <c r="E53" s="52"/>
      <c r="F53" s="52"/>
      <c r="G53" s="52"/>
      <c r="H53" s="52"/>
      <c r="I53" s="52"/>
      <c r="J53" s="52"/>
      <c r="K53" s="5"/>
      <c r="L53" s="5"/>
      <c r="M53" s="50">
        <v>8</v>
      </c>
      <c r="N53" s="50"/>
      <c r="O53" s="50"/>
      <c r="P53" s="52"/>
      <c r="Q53" s="52"/>
      <c r="R53" s="52"/>
      <c r="S53" s="52"/>
      <c r="T53" s="52"/>
      <c r="U53" s="52"/>
      <c r="V53" s="79"/>
      <c r="W53" s="1" t="str">
        <f t="shared" si="6"/>
        <v/>
      </c>
      <c r="X53" t="str">
        <f t="shared" si="7"/>
        <v/>
      </c>
      <c r="Y53"/>
      <c r="Z53" s="1" t="str">
        <f t="shared" si="8"/>
        <v/>
      </c>
      <c r="AA53" t="str">
        <f t="shared" si="9"/>
        <v/>
      </c>
    </row>
    <row r="54" spans="1:27" x14ac:dyDescent="0.25">
      <c r="A54" s="89"/>
      <c r="B54" s="50">
        <v>9</v>
      </c>
      <c r="C54" s="50"/>
      <c r="D54" s="50"/>
      <c r="E54" s="52"/>
      <c r="F54" s="52"/>
      <c r="G54" s="52"/>
      <c r="H54" s="52"/>
      <c r="I54" s="52"/>
      <c r="J54" s="52"/>
      <c r="K54" s="5"/>
      <c r="L54" s="5"/>
      <c r="M54" s="50">
        <v>9</v>
      </c>
      <c r="N54" s="50"/>
      <c r="O54" s="50"/>
      <c r="P54" s="52"/>
      <c r="Q54" s="52"/>
      <c r="R54" s="52"/>
      <c r="S54" s="52"/>
      <c r="T54" s="52"/>
      <c r="U54" s="52"/>
      <c r="V54" s="79"/>
      <c r="W54" s="1" t="str">
        <f t="shared" si="6"/>
        <v/>
      </c>
      <c r="X54" t="str">
        <f t="shared" si="7"/>
        <v/>
      </c>
      <c r="Y54"/>
      <c r="Z54" s="1" t="str">
        <f t="shared" si="8"/>
        <v/>
      </c>
      <c r="AA54" t="str">
        <f t="shared" si="9"/>
        <v/>
      </c>
    </row>
    <row r="55" spans="1:27" x14ac:dyDescent="0.25">
      <c r="A55" s="89"/>
      <c r="B55" s="50">
        <v>10</v>
      </c>
      <c r="C55" s="50"/>
      <c r="D55" s="50"/>
      <c r="E55" s="52"/>
      <c r="F55" s="52"/>
      <c r="G55" s="52"/>
      <c r="H55" s="52"/>
      <c r="I55" s="52"/>
      <c r="J55" s="52"/>
      <c r="K55" s="5"/>
      <c r="L55" s="5"/>
      <c r="M55" s="50">
        <v>10</v>
      </c>
      <c r="N55" s="50"/>
      <c r="O55" s="50"/>
      <c r="P55" s="52"/>
      <c r="Q55" s="52"/>
      <c r="R55" s="52"/>
      <c r="S55" s="52"/>
      <c r="T55" s="52"/>
      <c r="U55" s="52"/>
      <c r="V55" s="79"/>
      <c r="W55" s="1" t="str">
        <f t="shared" si="6"/>
        <v/>
      </c>
      <c r="X55" t="str">
        <f t="shared" si="7"/>
        <v/>
      </c>
      <c r="Y55"/>
      <c r="Z55" s="1" t="str">
        <f t="shared" si="8"/>
        <v/>
      </c>
      <c r="AA55" t="str">
        <f t="shared" si="9"/>
        <v/>
      </c>
    </row>
    <row r="56" spans="1:27" x14ac:dyDescent="0.25">
      <c r="A56" s="89"/>
      <c r="B56" s="50">
        <v>11</v>
      </c>
      <c r="C56" s="50"/>
      <c r="D56" s="50"/>
      <c r="E56" s="52"/>
      <c r="F56" s="52"/>
      <c r="G56" s="52"/>
      <c r="H56" s="52"/>
      <c r="I56" s="52"/>
      <c r="J56" s="52"/>
      <c r="K56" s="5"/>
      <c r="L56" s="5"/>
      <c r="M56" s="50">
        <v>11</v>
      </c>
      <c r="N56" s="50"/>
      <c r="O56" s="50"/>
      <c r="P56" s="52"/>
      <c r="Q56" s="52"/>
      <c r="R56" s="52"/>
      <c r="S56" s="52"/>
      <c r="T56" s="52"/>
      <c r="U56" s="52"/>
      <c r="V56" s="79"/>
      <c r="X56"/>
      <c r="Y56"/>
      <c r="AA56"/>
    </row>
    <row r="57" spans="1:27" x14ac:dyDescent="0.25">
      <c r="A57" s="89"/>
      <c r="B57" s="50">
        <v>12</v>
      </c>
      <c r="C57" s="50"/>
      <c r="D57" s="50"/>
      <c r="E57" s="52"/>
      <c r="F57" s="52"/>
      <c r="G57" s="52"/>
      <c r="H57" s="52"/>
      <c r="I57" s="52"/>
      <c r="J57" s="52"/>
      <c r="K57" s="5"/>
      <c r="L57" s="5"/>
      <c r="M57" s="50">
        <v>12</v>
      </c>
      <c r="N57" s="50"/>
      <c r="O57" s="50"/>
      <c r="P57" s="52"/>
      <c r="Q57" s="52"/>
      <c r="R57" s="52"/>
      <c r="S57" s="52"/>
      <c r="T57" s="52"/>
      <c r="U57" s="52"/>
      <c r="V57" s="79"/>
      <c r="X57"/>
      <c r="Y57"/>
      <c r="AA57"/>
    </row>
    <row r="58" spans="1:27" x14ac:dyDescent="0.25">
      <c r="A58" s="89"/>
      <c r="B58" s="50">
        <v>13</v>
      </c>
      <c r="C58" s="50"/>
      <c r="D58" s="50"/>
      <c r="E58" s="52"/>
      <c r="F58" s="52"/>
      <c r="G58" s="52"/>
      <c r="H58" s="52"/>
      <c r="I58" s="52"/>
      <c r="J58" s="52"/>
      <c r="K58" s="5"/>
      <c r="L58" s="5"/>
      <c r="M58" s="50">
        <v>13</v>
      </c>
      <c r="N58" s="50"/>
      <c r="O58" s="50"/>
      <c r="P58" s="52"/>
      <c r="Q58" s="52"/>
      <c r="R58" s="52"/>
      <c r="S58" s="52"/>
      <c r="T58" s="52"/>
      <c r="U58" s="52"/>
      <c r="V58" s="79"/>
      <c r="X58"/>
      <c r="Y58"/>
      <c r="AA58"/>
    </row>
    <row r="59" spans="1:27" x14ac:dyDescent="0.25">
      <c r="A59" s="89"/>
      <c r="B59" s="50">
        <v>14</v>
      </c>
      <c r="C59" s="50"/>
      <c r="D59" s="50"/>
      <c r="E59" s="52"/>
      <c r="F59" s="52"/>
      <c r="G59" s="52"/>
      <c r="H59" s="52"/>
      <c r="I59" s="52"/>
      <c r="J59" s="52"/>
      <c r="K59" s="5"/>
      <c r="L59" s="5"/>
      <c r="M59" s="50">
        <v>14</v>
      </c>
      <c r="N59" s="50"/>
      <c r="O59" s="50"/>
      <c r="P59" s="52"/>
      <c r="Q59" s="52"/>
      <c r="R59" s="52"/>
      <c r="S59" s="52"/>
      <c r="T59" s="52"/>
      <c r="U59" s="52"/>
      <c r="V59" s="79"/>
      <c r="X59"/>
      <c r="Y59"/>
      <c r="AA59"/>
    </row>
    <row r="60" spans="1:27" x14ac:dyDescent="0.25">
      <c r="A60" s="89"/>
      <c r="B60" s="50">
        <v>15</v>
      </c>
      <c r="C60" s="50"/>
      <c r="D60" s="50"/>
      <c r="E60" s="52"/>
      <c r="F60" s="52"/>
      <c r="G60" s="52"/>
      <c r="H60" s="52"/>
      <c r="I60" s="52"/>
      <c r="J60" s="52"/>
      <c r="K60" s="5"/>
      <c r="L60" s="5"/>
      <c r="M60" s="50">
        <v>15</v>
      </c>
      <c r="N60" s="50"/>
      <c r="O60" s="50"/>
      <c r="P60" s="52"/>
      <c r="Q60" s="52"/>
      <c r="R60" s="52"/>
      <c r="S60" s="52"/>
      <c r="T60" s="52"/>
      <c r="U60" s="52"/>
      <c r="V60" s="79"/>
      <c r="X60"/>
      <c r="Y60"/>
      <c r="AA60"/>
    </row>
    <row r="61" spans="1:27" x14ac:dyDescent="0.25">
      <c r="A61" s="89"/>
      <c r="B61" s="51"/>
      <c r="C61" s="51"/>
      <c r="D61" s="51"/>
      <c r="E61" s="51"/>
      <c r="F61" s="51"/>
      <c r="G61" s="51"/>
      <c r="H61" s="51"/>
      <c r="I61" s="51"/>
      <c r="J61" s="51"/>
      <c r="K61" s="51"/>
      <c r="L61" s="51"/>
      <c r="M61" s="51"/>
      <c r="N61" s="51"/>
      <c r="O61" s="51"/>
      <c r="P61" s="51"/>
      <c r="Q61" s="51"/>
      <c r="R61" s="51"/>
      <c r="S61" s="51"/>
      <c r="T61" s="51"/>
      <c r="U61" s="51"/>
      <c r="V61" s="79"/>
      <c r="X61"/>
      <c r="Y61"/>
      <c r="Z61" s="1" t="str">
        <f t="shared" ref="Z61" si="10">IF(P61&lt;&gt;"",ASIN(SQRT(P61/$G$8)),"")</f>
        <v/>
      </c>
      <c r="AA61" t="str">
        <f t="shared" ref="AA61" si="11">IF(S61&lt;&gt;"",ASIN(SQRT(S61/$G$8)),"")</f>
        <v/>
      </c>
    </row>
    <row r="62" spans="1:27" x14ac:dyDescent="0.25">
      <c r="A62" s="89"/>
      <c r="B62" s="50" t="s">
        <v>4</v>
      </c>
      <c r="C62" s="50"/>
      <c r="D62" s="50"/>
      <c r="E62" s="57">
        <f>IF(SUM(E46:E61)&lt;&gt;0,AVERAGE(E46:E61),SUM(E46:E61))</f>
        <v>0</v>
      </c>
      <c r="F62" s="57"/>
      <c r="G62" s="57"/>
      <c r="H62" s="57">
        <f>IF(SUM(H46:H61)&lt;&gt;0,AVERAGE(H46:H61),SUM(H46:H61))</f>
        <v>0</v>
      </c>
      <c r="I62" s="57"/>
      <c r="J62" s="57"/>
      <c r="K62" s="5"/>
      <c r="L62" s="5"/>
      <c r="M62" s="50" t="s">
        <v>4</v>
      </c>
      <c r="N62" s="50"/>
      <c r="O62" s="50"/>
      <c r="P62" s="57" t="str">
        <f>IF(SUM(P46:P61)&lt;&gt;0,AVERAGE(P46:P61),"")</f>
        <v/>
      </c>
      <c r="Q62" s="57"/>
      <c r="R62" s="57"/>
      <c r="S62" s="57" t="str">
        <f>IF(SUM(S46:S61)&lt;&gt;0,AVERAGE(S46:S61),"")</f>
        <v/>
      </c>
      <c r="T62" s="57"/>
      <c r="U62" s="57"/>
      <c r="V62" s="79"/>
      <c r="W62" s="1" t="e">
        <f>AVERAGE(W46:W55)</f>
        <v>#DIV/0!</v>
      </c>
      <c r="X62" s="1" t="e">
        <f>AVERAGE(X46:X55)</f>
        <v>#DIV/0!</v>
      </c>
      <c r="Y62"/>
      <c r="Z62" s="1" t="e">
        <f>AVERAGE(Z46:Z55)</f>
        <v>#DIV/0!</v>
      </c>
      <c r="AA62" s="1" t="e">
        <f>AVERAGE(AA46:AA55)</f>
        <v>#DIV/0!</v>
      </c>
    </row>
    <row r="63" spans="1:27" x14ac:dyDescent="0.25">
      <c r="A63" s="89"/>
      <c r="B63" s="50" t="s">
        <v>22</v>
      </c>
      <c r="C63" s="50"/>
      <c r="D63" s="50"/>
      <c r="E63" s="57" t="str">
        <f>IF(AND(SUM(E46:E61)&lt;&gt;0,COUNTA(E46:E61)&gt;1),STDEV(E46:E61),"")</f>
        <v/>
      </c>
      <c r="F63" s="57"/>
      <c r="G63" s="57"/>
      <c r="H63" s="57" t="str">
        <f>IF(AND(SUM(H46:H61)&lt;&gt;0,COUNTA(H46:H61)&gt;1),STDEV(H46:H61),"")</f>
        <v/>
      </c>
      <c r="I63" s="57"/>
      <c r="J63" s="57"/>
      <c r="K63" s="5"/>
      <c r="L63" s="5"/>
      <c r="M63" s="50" t="s">
        <v>22</v>
      </c>
      <c r="N63" s="50"/>
      <c r="O63" s="50"/>
      <c r="P63" s="57" t="str">
        <f>IF(AND(SUM(P46:P61)&lt;&gt;0,COUNTA(P46:P61)&gt;1),STDEV(P46:P61),"")</f>
        <v/>
      </c>
      <c r="Q63" s="57"/>
      <c r="R63" s="57"/>
      <c r="S63" s="57" t="str">
        <f>IF(AND(SUM(S46:S61)&lt;&gt;0,COUNTA(S46:S61)&gt;1),STDEV(S46:S61),"")</f>
        <v/>
      </c>
      <c r="T63" s="57"/>
      <c r="U63" s="57"/>
      <c r="V63" s="79"/>
      <c r="W63" s="1" t="e">
        <f>STDEV(W46:W55)</f>
        <v>#DIV/0!</v>
      </c>
      <c r="X63" t="e">
        <f>STDEV(X46:X55)</f>
        <v>#DIV/0!</v>
      </c>
      <c r="Y63"/>
      <c r="Z63" s="1" t="e">
        <f>STDEV(Z46:Z55)</f>
        <v>#DIV/0!</v>
      </c>
      <c r="AA63" t="e">
        <f>STDEV(AA46:AA55)</f>
        <v>#DIV/0!</v>
      </c>
    </row>
    <row r="64" spans="1:27" x14ac:dyDescent="0.25">
      <c r="A64" s="89"/>
      <c r="B64" s="50" t="s">
        <v>23</v>
      </c>
      <c r="C64" s="50"/>
      <c r="D64" s="50"/>
      <c r="E64" s="50" t="str">
        <f>IF(SUM(E46:E61)&lt;&gt;0,COUNTA(E46:E61),"")</f>
        <v/>
      </c>
      <c r="F64" s="50"/>
      <c r="G64" s="50"/>
      <c r="H64" s="50" t="str">
        <f>IF(SUM(H46:H61)&lt;&gt;0,COUNTA(H46:H61),"")</f>
        <v/>
      </c>
      <c r="I64" s="50"/>
      <c r="J64" s="50"/>
      <c r="K64" s="5"/>
      <c r="L64" s="5"/>
      <c r="M64" s="50" t="s">
        <v>23</v>
      </c>
      <c r="N64" s="50"/>
      <c r="O64" s="50"/>
      <c r="P64" s="50" t="str">
        <f>IF(SUM(P46:P61)&lt;&gt;0,COUNTA(P46:P61),"")</f>
        <v/>
      </c>
      <c r="Q64" s="50"/>
      <c r="R64" s="50"/>
      <c r="S64" s="50" t="str">
        <f>IF(SUM(S46:S61)&lt;&gt;0,COUNTA(S46:S61),"")</f>
        <v/>
      </c>
      <c r="T64" s="50"/>
      <c r="U64" s="50"/>
      <c r="V64" s="79"/>
    </row>
    <row r="65" spans="1:26" x14ac:dyDescent="0.25">
      <c r="A65" s="89"/>
      <c r="B65" s="50"/>
      <c r="C65" s="50"/>
      <c r="D65" s="50"/>
      <c r="E65" s="50"/>
      <c r="F65" s="50"/>
      <c r="G65" s="50"/>
      <c r="H65" s="50"/>
      <c r="I65" s="50"/>
      <c r="J65" s="50"/>
      <c r="K65" s="50"/>
      <c r="L65" s="50"/>
      <c r="M65" s="50"/>
      <c r="N65" s="50"/>
      <c r="O65" s="50"/>
      <c r="P65" s="50"/>
      <c r="Q65" s="50"/>
      <c r="R65" s="50"/>
      <c r="S65" s="50"/>
      <c r="T65" s="50"/>
      <c r="U65" s="50"/>
      <c r="V65" s="79"/>
    </row>
    <row r="66" spans="1:26" x14ac:dyDescent="0.25">
      <c r="A66" s="89"/>
      <c r="B66" s="56" t="s">
        <v>5</v>
      </c>
      <c r="C66" s="56"/>
      <c r="D66" s="56"/>
      <c r="E66" s="56"/>
      <c r="F66" s="73" t="str">
        <f>IF(AND($G$4="Chronic",$G$5="Ceriodaphnia",$G$6="Survival"),"",IF(AND(COUNTA(E46:E61)&gt;1,COUNTA(H46:H61)&gt;1),IF(SUM(E63:H63)&lt;&gt;0,IF($G$6&lt;&gt;"Survival",(H62-($G$9*E62))/SQRT((H63^2/H64)+(($G$9^2)*(E63^2))/E64),(X62-($G$9*W62))/SQRT((X63^2/H64)+((($G$9^2)*W63^2))/E64)),""),""))</f>
        <v/>
      </c>
      <c r="G66" s="73"/>
      <c r="H66" s="73"/>
      <c r="I66" s="73"/>
      <c r="J66" s="7"/>
      <c r="K66" s="5"/>
      <c r="L66" s="5"/>
      <c r="M66" s="56" t="s">
        <v>5</v>
      </c>
      <c r="N66" s="56"/>
      <c r="O66" s="56"/>
      <c r="P66" s="56"/>
      <c r="Q66" s="73" t="str">
        <f>IF(AND($G$4="Chronic",$G$5="Ceriodaphnia",$G$6="Survival"),"",IF(AND(COUNTA(P46:P61)&gt;1,COUNTA(S46:S61)&gt;1),IF(SUM(P63:S63)&lt;&gt;0,IF($G$6&lt;&gt;"Survival",(S62-($G$9*P62))/SQRT((S63^2/S64)+(($G$9^2)*(P63^2))/P64),(AA62-($G$9*Z62))/SQRT((AA63^2/S64)+((($G$9^2)*Z63^2))/P64)),""),""))</f>
        <v/>
      </c>
      <c r="R66" s="73"/>
      <c r="S66" s="73"/>
      <c r="T66" s="73"/>
      <c r="U66" s="7"/>
      <c r="V66" s="79"/>
    </row>
    <row r="67" spans="1:26" x14ac:dyDescent="0.25">
      <c r="A67" s="89"/>
      <c r="B67" s="56" t="s">
        <v>6</v>
      </c>
      <c r="C67" s="56"/>
      <c r="D67" s="56"/>
      <c r="E67" s="56"/>
      <c r="F67" s="74" t="str">
        <f>IF(AND($G$4="Chronic",$G$5="Ceriodaphnia",$G$6="Survival"),"",IF(AND(COUNTA(E46:E61)&gt;1,COUNTA(H46:H61)&gt;1),H72,""))</f>
        <v/>
      </c>
      <c r="G67" s="74"/>
      <c r="H67" s="74"/>
      <c r="I67" s="74"/>
      <c r="J67" s="8"/>
      <c r="K67" s="5"/>
      <c r="L67" s="5"/>
      <c r="M67" s="56" t="s">
        <v>6</v>
      </c>
      <c r="N67" s="56"/>
      <c r="O67" s="56"/>
      <c r="P67" s="56"/>
      <c r="Q67" s="74" t="str">
        <f>IF(AND($G$4="Chronic",$G$5="Ceriodaphnia",$G$6="Survival"),"",IF(AND(COUNTA(P46:P61)&gt;1,COUNTA(S46:S61)&gt;1),S72,""))</f>
        <v/>
      </c>
      <c r="R67" s="74"/>
      <c r="S67" s="74"/>
      <c r="T67" s="74"/>
      <c r="U67" s="8"/>
      <c r="V67" s="79"/>
    </row>
    <row r="68" spans="1:26" x14ac:dyDescent="0.25">
      <c r="A68" s="89"/>
      <c r="B68" s="56" t="s">
        <v>8</v>
      </c>
      <c r="C68" s="56"/>
      <c r="D68" s="56"/>
      <c r="E68" s="56"/>
      <c r="F68" s="50" t="str">
        <f>IF(F67&lt;&gt;"",IF($G$10=0.1,INDEX($H$81:$I$110,MATCH(VALUE(F67),$H$81:$H$110,),MATCH("Alpha_0.1",$H$80:$I$80,)),IF($G$10=0.2,INDEX($B$81:$C$110,MATCH(VALUE(F67),$B$81:$B$110,),MATCH("Alpha_0.2",$B$80:$C$80,)),IF($G$10=0.25,INDEX($E$81:$F$110,MATCH(VALUE(F67),$E$81:$E$110,),MATCH("Alpha_0.25",$E$80:$F$80,))))),"")</f>
        <v/>
      </c>
      <c r="G68" s="50"/>
      <c r="H68" s="50"/>
      <c r="I68" s="50"/>
      <c r="J68" s="9"/>
      <c r="K68" s="5"/>
      <c r="L68" s="5"/>
      <c r="M68" s="56" t="s">
        <v>8</v>
      </c>
      <c r="N68" s="56"/>
      <c r="O68" s="56"/>
      <c r="P68" s="56"/>
      <c r="Q68" s="50" t="str">
        <f>IF(Q67&lt;&gt;"",IF($G$10=0.1,INDEX($H$81:$I$110,MATCH(VALUE(Q67),$H$81:$H$110,),MATCH("Alpha_0.1",$H$80:$I$80,)),IF($G$10=0.2,INDEX($B$81:$C$110,MATCH(VALUE(Q67),$B$81:$B$110,),MATCH("Alpha_0.2",$B$80:$C$80,)),IF($G$10=0.25,INDEX($E$81:$F$110,MATCH(VALUE(Q67),$E$81:$E$110,),MATCH("Alpha_0.25",$E$80:$F$80,))))),"")</f>
        <v/>
      </c>
      <c r="R68" s="50"/>
      <c r="S68" s="50"/>
      <c r="T68" s="50"/>
      <c r="U68" s="9"/>
      <c r="V68" s="79"/>
    </row>
    <row r="69" spans="1:26" x14ac:dyDescent="0.25">
      <c r="A69" s="89"/>
      <c r="B69" s="56" t="s">
        <v>9</v>
      </c>
      <c r="C69" s="56"/>
      <c r="D69" s="56"/>
      <c r="E69" s="56"/>
      <c r="F69" s="58" t="str">
        <f>IF(SUM(E46:E60)&lt;&gt;0,IF(AND($G$4="Chronic",$G$5="Ceriodaphnia",$G$6="Survival"),IF(((E62-H62)*100)&lt;25,"PASS","FAIL"),IF(SUM(H46:H60)&lt;&gt;0,W69,)),"")</f>
        <v/>
      </c>
      <c r="G69" s="58"/>
      <c r="H69" s="58"/>
      <c r="I69" s="58"/>
      <c r="J69" s="9"/>
      <c r="K69" s="5"/>
      <c r="L69" s="5"/>
      <c r="M69" s="56" t="s">
        <v>9</v>
      </c>
      <c r="N69" s="56"/>
      <c r="O69" s="56"/>
      <c r="P69" s="56"/>
      <c r="Q69" s="58" t="str">
        <f>IF(SUM(P46:P60)&lt;&gt;0,IF(AND($G$4="Chronic",$G$5="Ceriodaphnia",$G$6="Survival"),IF(((P62-S62)*100)&lt;25,"PASS","FAIL"),IF(SUM(S46:S60)&lt;&gt;0,Z69,)),"")</f>
        <v/>
      </c>
      <c r="R69" s="58"/>
      <c r="S69" s="58"/>
      <c r="T69" s="58"/>
      <c r="U69" s="9"/>
      <c r="V69" s="79"/>
      <c r="W69" s="1" t="str">
        <f>IF(H62&gt;=E62,"PASS",IF(OR(AND(SUM(E63:H63)&lt;&gt;0,F66&lt;F68),AND(SUM(E63:H63)=0,((E62-H62)/E62)&gt;=(1-G9))),"FAIL","PASS"))</f>
        <v>PASS</v>
      </c>
      <c r="Z69" s="1" t="str">
        <f>IF(S62&gt;=P62,"PASS",IF(OR(AND(SUM(P63:S63)&lt;&gt;0,Q66&lt;Q68),AND(SUM(P63:S63)=0,((P62-S62)/P62)&gt;=(1-G9))),"FAIL","PASS"))</f>
        <v>PASS</v>
      </c>
    </row>
    <row r="70" spans="1:26" ht="9" customHeight="1" thickBot="1" x14ac:dyDescent="0.3">
      <c r="A70" s="90"/>
      <c r="B70" s="81"/>
      <c r="C70" s="81"/>
      <c r="D70" s="81"/>
      <c r="E70" s="81"/>
      <c r="F70" s="81"/>
      <c r="G70" s="81"/>
      <c r="H70" s="81"/>
      <c r="I70" s="81"/>
      <c r="J70" s="81"/>
      <c r="K70" s="81"/>
      <c r="L70" s="81"/>
      <c r="M70" s="81"/>
      <c r="N70" s="81"/>
      <c r="O70" s="81"/>
      <c r="P70" s="81"/>
      <c r="Q70" s="81"/>
      <c r="R70" s="81"/>
      <c r="S70" s="81"/>
      <c r="T70" s="81"/>
      <c r="U70" s="81"/>
      <c r="V70" s="80"/>
    </row>
    <row r="71" spans="1:26" ht="15.75" hidden="1" thickTop="1" x14ac:dyDescent="0.25">
      <c r="B71" s="75" t="s">
        <v>24</v>
      </c>
      <c r="C71" s="75"/>
      <c r="D71" s="75"/>
      <c r="E71" s="75"/>
      <c r="F71" s="75"/>
      <c r="G71" s="75"/>
      <c r="H71" s="76" t="str">
        <f>IF(SUM(E63:H63)&lt;&gt;0,IF($G$6&lt;&gt;"Survival",(($H$63/$H$64)+(($G$9^2)*$E$63)/$E$64)^2/((($H$63/$H$64)^2)/($H$64-1)+(((($G$9^2)*$E$63)/$E$64)^2)/($E$64-1)),(($X$63/$H$64)+(($G$9^2)*$W$63)/$E$64)^2/((($X$63/$H$64)^2)/($H$64-1)+(((($G$9^2)*$W$63)/$E$64)^2)/($E$64-1))),"")</f>
        <v/>
      </c>
      <c r="I71" s="76"/>
      <c r="J71" s="76"/>
      <c r="M71" s="75" t="s">
        <v>24</v>
      </c>
      <c r="N71" s="75"/>
      <c r="O71" s="75"/>
      <c r="P71" s="75"/>
      <c r="Q71" s="75"/>
      <c r="R71" s="75"/>
      <c r="S71" s="76" t="str">
        <f>IF(SUM(P63:S63)&lt;&gt;0,IF($G$6&lt;&gt;"Survival",(($S$63/$S$64)+(($G$9^2)*$P$63)/$P$64)^2/((($S$63/$S$64)^2)/($S$64-1)+(((($G$9^2)*$P$63)/$P$64)^2)/($P$64-1)),(($AA$63/$S$64)+(($G$9^2)*$Z$63)/$P$64)^2/((($AA$63/$S$64)^2)/($S$64-1)+(((($G$9^2)*$Z$63)/$P$64)^2)/($P$64-1))),"")</f>
        <v/>
      </c>
      <c r="T71" s="76"/>
      <c r="U71" s="76"/>
    </row>
    <row r="72" spans="1:26" hidden="1" x14ac:dyDescent="0.25">
      <c r="B72" s="75" t="s">
        <v>25</v>
      </c>
      <c r="C72" s="75"/>
      <c r="D72" s="75"/>
      <c r="E72" s="75"/>
      <c r="F72" s="75"/>
      <c r="G72" s="75"/>
      <c r="H72" s="76" t="str">
        <f>IF(H71&lt;&gt;"",ROUNDDOWN(H71,0),"")</f>
        <v/>
      </c>
      <c r="I72" s="76"/>
      <c r="J72" s="76"/>
      <c r="M72" s="75" t="s">
        <v>25</v>
      </c>
      <c r="N72" s="75"/>
      <c r="O72" s="75"/>
      <c r="P72" s="75"/>
      <c r="Q72" s="75"/>
      <c r="R72" s="75"/>
      <c r="S72" s="76" t="str">
        <f>IF(S71&lt;&gt;"",ROUNDDOWN(S71,0),"")</f>
        <v/>
      </c>
      <c r="T72" s="76"/>
      <c r="U72" s="76"/>
    </row>
    <row r="73" spans="1:26" hidden="1" x14ac:dyDescent="0.25"/>
    <row r="74" spans="1:26" hidden="1" x14ac:dyDescent="0.25"/>
    <row r="75" spans="1:26" hidden="1" x14ac:dyDescent="0.25"/>
    <row r="76" spans="1:26" hidden="1" x14ac:dyDescent="0.25"/>
    <row r="77" spans="1:26" hidden="1" x14ac:dyDescent="0.25"/>
    <row r="78" spans="1:26" hidden="1" x14ac:dyDescent="0.25"/>
    <row r="79" spans="1:26" hidden="1" x14ac:dyDescent="0.25"/>
    <row r="80" spans="1:26" hidden="1" x14ac:dyDescent="0.25">
      <c r="B80" s="2" t="s">
        <v>7</v>
      </c>
      <c r="C80" s="4" t="s">
        <v>18</v>
      </c>
      <c r="E80" s="2" t="s">
        <v>7</v>
      </c>
      <c r="F80" s="4" t="s">
        <v>19</v>
      </c>
      <c r="H80" s="2" t="s">
        <v>7</v>
      </c>
      <c r="I80" s="4" t="s">
        <v>20</v>
      </c>
    </row>
    <row r="81" spans="2:9" hidden="1" x14ac:dyDescent="0.25">
      <c r="B81" s="3">
        <v>1</v>
      </c>
      <c r="C81" s="3">
        <v>1.3764000000000001</v>
      </c>
      <c r="E81" s="3">
        <v>1</v>
      </c>
      <c r="F81" s="2">
        <v>1</v>
      </c>
      <c r="H81" s="3">
        <v>1</v>
      </c>
      <c r="I81">
        <v>3.0777000000000001</v>
      </c>
    </row>
    <row r="82" spans="2:9" hidden="1" x14ac:dyDescent="0.25">
      <c r="B82" s="3">
        <v>2</v>
      </c>
      <c r="C82" s="3">
        <v>1.0607</v>
      </c>
      <c r="E82" s="3">
        <v>2</v>
      </c>
      <c r="F82" s="2">
        <v>0.8165</v>
      </c>
      <c r="H82" s="3">
        <v>2</v>
      </c>
      <c r="I82">
        <v>1.8855999999999999</v>
      </c>
    </row>
    <row r="83" spans="2:9" hidden="1" x14ac:dyDescent="0.25">
      <c r="B83" s="3">
        <v>3</v>
      </c>
      <c r="C83" s="3">
        <v>0.97850000000000004</v>
      </c>
      <c r="E83" s="3">
        <v>3</v>
      </c>
      <c r="F83" s="2">
        <v>0.76490000000000002</v>
      </c>
      <c r="H83" s="3">
        <v>3</v>
      </c>
      <c r="I83">
        <v>1.6376999999999999</v>
      </c>
    </row>
    <row r="84" spans="2:9" hidden="1" x14ac:dyDescent="0.25">
      <c r="B84" s="3">
        <v>4</v>
      </c>
      <c r="C84" s="3">
        <v>0.94099999999999995</v>
      </c>
      <c r="E84" s="3">
        <v>4</v>
      </c>
      <c r="F84" s="2">
        <v>0.74070000000000003</v>
      </c>
      <c r="H84" s="3">
        <v>4</v>
      </c>
      <c r="I84">
        <v>1.5331999999999999</v>
      </c>
    </row>
    <row r="85" spans="2:9" hidden="1" x14ac:dyDescent="0.25">
      <c r="B85" s="3">
        <v>5</v>
      </c>
      <c r="C85" s="3">
        <v>0.91949999999999998</v>
      </c>
      <c r="E85" s="3">
        <v>5</v>
      </c>
      <c r="F85" s="2">
        <v>0.72670000000000001</v>
      </c>
      <c r="H85" s="3">
        <v>5</v>
      </c>
      <c r="I85">
        <v>1.4759</v>
      </c>
    </row>
    <row r="86" spans="2:9" hidden="1" x14ac:dyDescent="0.25">
      <c r="B86" s="3">
        <v>6</v>
      </c>
      <c r="C86" s="3">
        <v>0.90569999999999995</v>
      </c>
      <c r="E86" s="3">
        <v>6</v>
      </c>
      <c r="F86" s="2">
        <v>0.71760000000000002</v>
      </c>
      <c r="H86" s="3">
        <v>6</v>
      </c>
      <c r="I86">
        <v>1.4398</v>
      </c>
    </row>
    <row r="87" spans="2:9" hidden="1" x14ac:dyDescent="0.25">
      <c r="B87" s="3">
        <v>7</v>
      </c>
      <c r="C87" s="3">
        <v>0.89600000000000002</v>
      </c>
      <c r="E87" s="3">
        <v>7</v>
      </c>
      <c r="F87" s="2">
        <v>0.71109999999999995</v>
      </c>
      <c r="H87" s="3">
        <v>7</v>
      </c>
      <c r="I87">
        <v>1.4149</v>
      </c>
    </row>
    <row r="88" spans="2:9" hidden="1" x14ac:dyDescent="0.25">
      <c r="B88" s="3">
        <v>8</v>
      </c>
      <c r="C88" s="3">
        <v>0.88890000000000002</v>
      </c>
      <c r="E88" s="3">
        <v>8</v>
      </c>
      <c r="F88" s="2">
        <v>0.70640000000000003</v>
      </c>
      <c r="H88" s="3">
        <v>8</v>
      </c>
      <c r="I88">
        <v>1.3968</v>
      </c>
    </row>
    <row r="89" spans="2:9" hidden="1" x14ac:dyDescent="0.25">
      <c r="B89" s="3">
        <v>9</v>
      </c>
      <c r="C89" s="3">
        <v>0.88339999999999996</v>
      </c>
      <c r="E89" s="3">
        <v>9</v>
      </c>
      <c r="F89" s="2">
        <v>0.70269999999999999</v>
      </c>
      <c r="H89" s="3">
        <v>9</v>
      </c>
      <c r="I89">
        <v>1.383</v>
      </c>
    </row>
    <row r="90" spans="2:9" hidden="1" x14ac:dyDescent="0.25">
      <c r="B90" s="3">
        <v>10</v>
      </c>
      <c r="C90" s="3">
        <v>0.87909999999999999</v>
      </c>
      <c r="E90" s="3">
        <v>10</v>
      </c>
      <c r="F90" s="2">
        <v>0.69979999999999998</v>
      </c>
      <c r="H90" s="3">
        <v>10</v>
      </c>
      <c r="I90">
        <v>1.3722000000000001</v>
      </c>
    </row>
    <row r="91" spans="2:9" hidden="1" x14ac:dyDescent="0.25">
      <c r="B91" s="3">
        <v>11</v>
      </c>
      <c r="C91" s="3">
        <v>0.87549999999999994</v>
      </c>
      <c r="E91" s="3">
        <v>11</v>
      </c>
      <c r="F91" s="2">
        <v>0.69740000000000002</v>
      </c>
      <c r="H91" s="3">
        <v>11</v>
      </c>
      <c r="I91">
        <v>1.3633999999999999</v>
      </c>
    </row>
    <row r="92" spans="2:9" hidden="1" x14ac:dyDescent="0.25">
      <c r="B92" s="3">
        <v>12</v>
      </c>
      <c r="C92" s="3">
        <v>0.87260000000000004</v>
      </c>
      <c r="E92" s="3">
        <v>12</v>
      </c>
      <c r="F92" s="2">
        <v>0.69550000000000001</v>
      </c>
      <c r="H92" s="3">
        <v>12</v>
      </c>
      <c r="I92">
        <v>1.3562000000000001</v>
      </c>
    </row>
    <row r="93" spans="2:9" hidden="1" x14ac:dyDescent="0.25">
      <c r="B93" s="3">
        <v>13</v>
      </c>
      <c r="C93" s="3">
        <v>0.87019999999999997</v>
      </c>
      <c r="E93" s="3">
        <v>13</v>
      </c>
      <c r="F93" s="2">
        <v>0.69379999999999997</v>
      </c>
      <c r="H93" s="3">
        <v>13</v>
      </c>
      <c r="I93">
        <v>1.3502000000000001</v>
      </c>
    </row>
    <row r="94" spans="2:9" hidden="1" x14ac:dyDescent="0.25">
      <c r="B94" s="3">
        <v>14</v>
      </c>
      <c r="C94" s="3">
        <v>0.86809999999999998</v>
      </c>
      <c r="E94" s="3">
        <v>14</v>
      </c>
      <c r="F94" s="2">
        <v>0.69240000000000002</v>
      </c>
      <c r="H94" s="3">
        <v>14</v>
      </c>
      <c r="I94">
        <v>1.345</v>
      </c>
    </row>
    <row r="95" spans="2:9" hidden="1" x14ac:dyDescent="0.25">
      <c r="B95" s="3">
        <v>15</v>
      </c>
      <c r="C95" s="3">
        <v>0.86619999999999997</v>
      </c>
      <c r="E95" s="3">
        <v>15</v>
      </c>
      <c r="F95" s="2">
        <v>0.69120000000000004</v>
      </c>
      <c r="H95" s="3">
        <v>15</v>
      </c>
      <c r="I95">
        <v>1.3406</v>
      </c>
    </row>
    <row r="96" spans="2:9" hidden="1" x14ac:dyDescent="0.25">
      <c r="B96" s="3">
        <v>16</v>
      </c>
      <c r="C96" s="3">
        <v>0.86470000000000002</v>
      </c>
      <c r="E96" s="3">
        <v>16</v>
      </c>
      <c r="F96" s="2">
        <v>0.69010000000000005</v>
      </c>
      <c r="H96" s="3">
        <v>16</v>
      </c>
      <c r="I96">
        <v>1.3368</v>
      </c>
    </row>
    <row r="97" spans="2:9" hidden="1" x14ac:dyDescent="0.25">
      <c r="B97" s="3">
        <v>17</v>
      </c>
      <c r="C97" s="3">
        <v>0.86329999999999996</v>
      </c>
      <c r="E97" s="3">
        <v>17</v>
      </c>
      <c r="F97" s="2">
        <v>0.68920000000000003</v>
      </c>
      <c r="H97" s="3">
        <v>17</v>
      </c>
      <c r="I97">
        <v>1.3340000000000001</v>
      </c>
    </row>
    <row r="98" spans="2:9" hidden="1" x14ac:dyDescent="0.25">
      <c r="B98" s="3">
        <v>18</v>
      </c>
      <c r="C98" s="3">
        <v>0.86199999999999999</v>
      </c>
      <c r="E98" s="3">
        <v>18</v>
      </c>
      <c r="F98" s="2">
        <v>0.68840000000000001</v>
      </c>
      <c r="H98" s="3">
        <v>18</v>
      </c>
      <c r="I98">
        <v>1.3304</v>
      </c>
    </row>
    <row r="99" spans="2:9" hidden="1" x14ac:dyDescent="0.25">
      <c r="B99" s="3">
        <v>19</v>
      </c>
      <c r="C99" s="3">
        <v>0.86099999999999999</v>
      </c>
      <c r="E99" s="3">
        <v>19</v>
      </c>
      <c r="F99" s="2">
        <v>0.68759999999999999</v>
      </c>
      <c r="H99" s="3">
        <v>19</v>
      </c>
      <c r="I99">
        <v>1.3277000000000001</v>
      </c>
    </row>
    <row r="100" spans="2:9" hidden="1" x14ac:dyDescent="0.25">
      <c r="B100" s="3">
        <v>20</v>
      </c>
      <c r="C100" s="3">
        <v>0.86</v>
      </c>
      <c r="E100" s="3">
        <v>20</v>
      </c>
      <c r="F100" s="2">
        <v>0.68700000000000006</v>
      </c>
      <c r="H100" s="3">
        <v>20</v>
      </c>
      <c r="I100">
        <v>1.3252999999999999</v>
      </c>
    </row>
    <row r="101" spans="2:9" hidden="1" x14ac:dyDescent="0.25">
      <c r="B101" s="3">
        <v>21</v>
      </c>
      <c r="C101" s="3">
        <v>0.85909999999999997</v>
      </c>
      <c r="E101" s="3">
        <v>21</v>
      </c>
      <c r="F101" s="2">
        <v>0.68640000000000001</v>
      </c>
      <c r="H101" s="3">
        <v>21</v>
      </c>
      <c r="I101">
        <v>1.3231999999999999</v>
      </c>
    </row>
    <row r="102" spans="2:9" hidden="1" x14ac:dyDescent="0.25">
      <c r="B102" s="3">
        <v>22</v>
      </c>
      <c r="C102" s="3">
        <v>0.85829999999999995</v>
      </c>
      <c r="E102" s="3">
        <v>22</v>
      </c>
      <c r="F102" s="2">
        <v>0.68579999999999997</v>
      </c>
      <c r="H102" s="3">
        <v>22</v>
      </c>
      <c r="I102">
        <v>1.3211999999999999</v>
      </c>
    </row>
    <row r="103" spans="2:9" hidden="1" x14ac:dyDescent="0.25">
      <c r="B103" s="3">
        <v>23</v>
      </c>
      <c r="C103" s="3">
        <v>0.85750000000000004</v>
      </c>
      <c r="E103" s="3">
        <v>23</v>
      </c>
      <c r="F103" s="2">
        <v>0.68530000000000002</v>
      </c>
      <c r="H103" s="3">
        <v>23</v>
      </c>
      <c r="I103">
        <v>1.3194999999999999</v>
      </c>
    </row>
    <row r="104" spans="2:9" hidden="1" x14ac:dyDescent="0.25">
      <c r="B104" s="3">
        <v>24</v>
      </c>
      <c r="C104" s="3">
        <v>0.8569</v>
      </c>
      <c r="E104" s="3">
        <v>24</v>
      </c>
      <c r="F104" s="2">
        <v>0.68489999999999995</v>
      </c>
      <c r="H104" s="3">
        <v>24</v>
      </c>
      <c r="I104">
        <v>1.3178000000000001</v>
      </c>
    </row>
    <row r="105" spans="2:9" hidden="1" x14ac:dyDescent="0.25">
      <c r="B105" s="3">
        <v>25</v>
      </c>
      <c r="C105" s="3">
        <v>0.85619999999999996</v>
      </c>
      <c r="E105" s="3">
        <v>25</v>
      </c>
      <c r="F105" s="2">
        <v>0.68440000000000001</v>
      </c>
      <c r="H105" s="3">
        <v>25</v>
      </c>
      <c r="I105">
        <v>1.3163</v>
      </c>
    </row>
    <row r="106" spans="2:9" hidden="1" x14ac:dyDescent="0.25">
      <c r="B106" s="3">
        <v>26</v>
      </c>
      <c r="C106" s="3">
        <v>0.85570000000000002</v>
      </c>
      <c r="E106" s="3">
        <v>26</v>
      </c>
      <c r="F106" s="2">
        <v>0.68400000000000005</v>
      </c>
      <c r="H106" s="3">
        <v>26</v>
      </c>
      <c r="I106">
        <v>1.3149999999999999</v>
      </c>
    </row>
    <row r="107" spans="2:9" hidden="1" x14ac:dyDescent="0.25">
      <c r="B107" s="3">
        <v>27</v>
      </c>
      <c r="C107" s="3">
        <v>0.85509999999999997</v>
      </c>
      <c r="E107" s="3">
        <v>27</v>
      </c>
      <c r="F107" s="2">
        <v>0.68369999999999997</v>
      </c>
      <c r="H107" s="3">
        <v>27</v>
      </c>
      <c r="I107">
        <v>1.3137000000000001</v>
      </c>
    </row>
    <row r="108" spans="2:9" hidden="1" x14ac:dyDescent="0.25">
      <c r="B108" s="3">
        <v>28</v>
      </c>
      <c r="C108" s="3">
        <v>0.85460000000000003</v>
      </c>
      <c r="E108" s="3">
        <v>28</v>
      </c>
      <c r="F108" s="2">
        <v>0.68340000000000001</v>
      </c>
      <c r="H108" s="3">
        <v>28</v>
      </c>
      <c r="I108">
        <v>1.3125</v>
      </c>
    </row>
    <row r="109" spans="2:9" hidden="1" x14ac:dyDescent="0.25">
      <c r="B109" s="3">
        <v>29</v>
      </c>
      <c r="C109" s="3">
        <v>0.85419999999999996</v>
      </c>
      <c r="E109" s="3">
        <v>29</v>
      </c>
      <c r="F109" s="2">
        <v>0.68300000000000005</v>
      </c>
      <c r="H109" s="3">
        <v>29</v>
      </c>
      <c r="I109">
        <v>1.3113999999999999</v>
      </c>
    </row>
    <row r="110" spans="2:9" hidden="1" x14ac:dyDescent="0.25">
      <c r="B110" s="3">
        <v>30</v>
      </c>
      <c r="C110" s="3">
        <v>0.8538</v>
      </c>
      <c r="E110" s="3">
        <v>30</v>
      </c>
      <c r="F110" s="2">
        <v>0.68279999999999996</v>
      </c>
      <c r="H110" s="3">
        <v>30</v>
      </c>
      <c r="I110">
        <v>1.3104</v>
      </c>
    </row>
    <row r="111" spans="2:9" ht="15.75" thickTop="1" x14ac:dyDescent="0.25"/>
  </sheetData>
  <sheetProtection algorithmName="SHA-512" hashValue="fuABTbYJ2UUwgiPVZ3aYGvteq8LyB0pC9+k0cmjZ+Xd8GNTP07EOtSWNx/lBYzSEZD/UYrVj1yZb3t7XBkJrlA==" saltValue="Q0a/hPvVuvxG/6BwmtuN2Q==" spinCount="100000" sheet="1" selectLockedCells="1"/>
  <mergeCells count="310">
    <mergeCell ref="N4:U4"/>
    <mergeCell ref="N5:U6"/>
    <mergeCell ref="N8:U8"/>
    <mergeCell ref="N9:U9"/>
    <mergeCell ref="S40:T40"/>
    <mergeCell ref="H40:I40"/>
    <mergeCell ref="H41:I41"/>
    <mergeCell ref="S41:T41"/>
    <mergeCell ref="A1:A70"/>
    <mergeCell ref="M62:O62"/>
    <mergeCell ref="P62:R62"/>
    <mergeCell ref="S62:U62"/>
    <mergeCell ref="S54:U54"/>
    <mergeCell ref="B55:D55"/>
    <mergeCell ref="E55:G55"/>
    <mergeCell ref="H55:J55"/>
    <mergeCell ref="M55:O55"/>
    <mergeCell ref="P55:R55"/>
    <mergeCell ref="S55:U55"/>
    <mergeCell ref="B54:D54"/>
    <mergeCell ref="E54:G54"/>
    <mergeCell ref="H54:J54"/>
    <mergeCell ref="M54:O54"/>
    <mergeCell ref="P54:R54"/>
    <mergeCell ref="V1:V70"/>
    <mergeCell ref="B70:U70"/>
    <mergeCell ref="B65:U65"/>
    <mergeCell ref="B61:U61"/>
    <mergeCell ref="B30:U30"/>
    <mergeCell ref="B34:U34"/>
    <mergeCell ref="B11:U11"/>
    <mergeCell ref="M66:P66"/>
    <mergeCell ref="Q66:T66"/>
    <mergeCell ref="S63:U63"/>
    <mergeCell ref="B64:D64"/>
    <mergeCell ref="E64:G64"/>
    <mergeCell ref="H64:J64"/>
    <mergeCell ref="M64:O64"/>
    <mergeCell ref="P64:R64"/>
    <mergeCell ref="S64:U64"/>
    <mergeCell ref="B63:D63"/>
    <mergeCell ref="E63:G63"/>
    <mergeCell ref="H63:J63"/>
    <mergeCell ref="M63:O63"/>
    <mergeCell ref="P63:R63"/>
    <mergeCell ref="B62:D62"/>
    <mergeCell ref="E62:G62"/>
    <mergeCell ref="H62:J62"/>
    <mergeCell ref="B72:G72"/>
    <mergeCell ref="H72:J72"/>
    <mergeCell ref="M72:R72"/>
    <mergeCell ref="S72:U72"/>
    <mergeCell ref="B1:U1"/>
    <mergeCell ref="B2:U3"/>
    <mergeCell ref="B69:E69"/>
    <mergeCell ref="F69:I69"/>
    <mergeCell ref="M69:P69"/>
    <mergeCell ref="Q69:T69"/>
    <mergeCell ref="B71:G71"/>
    <mergeCell ref="H71:J71"/>
    <mergeCell ref="M71:R71"/>
    <mergeCell ref="S71:U71"/>
    <mergeCell ref="B67:E67"/>
    <mergeCell ref="F67:I67"/>
    <mergeCell ref="M67:P67"/>
    <mergeCell ref="Q67:T67"/>
    <mergeCell ref="B68:E68"/>
    <mergeCell ref="F68:I68"/>
    <mergeCell ref="M68:P68"/>
    <mergeCell ref="Q68:T68"/>
    <mergeCell ref="B66:E66"/>
    <mergeCell ref="F66:I66"/>
    <mergeCell ref="S52:U52"/>
    <mergeCell ref="B53:D53"/>
    <mergeCell ref="E53:G53"/>
    <mergeCell ref="H53:J53"/>
    <mergeCell ref="M53:O53"/>
    <mergeCell ref="P53:R53"/>
    <mergeCell ref="S53:U53"/>
    <mergeCell ref="B52:D52"/>
    <mergeCell ref="E52:G52"/>
    <mergeCell ref="H52:J52"/>
    <mergeCell ref="M52:O52"/>
    <mergeCell ref="P52:R52"/>
    <mergeCell ref="S50:U50"/>
    <mergeCell ref="B51:D51"/>
    <mergeCell ref="E51:G51"/>
    <mergeCell ref="H51:J51"/>
    <mergeCell ref="M51:O51"/>
    <mergeCell ref="P51:R51"/>
    <mergeCell ref="S51:U51"/>
    <mergeCell ref="B50:D50"/>
    <mergeCell ref="E50:G50"/>
    <mergeCell ref="H50:J50"/>
    <mergeCell ref="M50:O50"/>
    <mergeCell ref="P50:R50"/>
    <mergeCell ref="S48:U48"/>
    <mergeCell ref="B49:D49"/>
    <mergeCell ref="E49:G49"/>
    <mergeCell ref="H49:J49"/>
    <mergeCell ref="M49:O49"/>
    <mergeCell ref="P49:R49"/>
    <mergeCell ref="S49:U49"/>
    <mergeCell ref="B48:D48"/>
    <mergeCell ref="E48:G48"/>
    <mergeCell ref="H48:J48"/>
    <mergeCell ref="M48:O48"/>
    <mergeCell ref="P48:R48"/>
    <mergeCell ref="S46:U46"/>
    <mergeCell ref="B47:D47"/>
    <mergeCell ref="E47:G47"/>
    <mergeCell ref="H47:J47"/>
    <mergeCell ref="M47:O47"/>
    <mergeCell ref="P47:R47"/>
    <mergeCell ref="S47:U47"/>
    <mergeCell ref="B46:D46"/>
    <mergeCell ref="E46:G46"/>
    <mergeCell ref="H46:J46"/>
    <mergeCell ref="M46:O46"/>
    <mergeCell ref="P46:R46"/>
    <mergeCell ref="E43:J43"/>
    <mergeCell ref="P43:U43"/>
    <mergeCell ref="B44:D45"/>
    <mergeCell ref="E44:J44"/>
    <mergeCell ref="M44:O45"/>
    <mergeCell ref="P44:U44"/>
    <mergeCell ref="E45:G45"/>
    <mergeCell ref="H45:J45"/>
    <mergeCell ref="P45:R45"/>
    <mergeCell ref="S45:U45"/>
    <mergeCell ref="S22:U22"/>
    <mergeCell ref="M19:O19"/>
    <mergeCell ref="P19:R19"/>
    <mergeCell ref="S19:U19"/>
    <mergeCell ref="M20:O20"/>
    <mergeCell ref="P20:R20"/>
    <mergeCell ref="S20:U20"/>
    <mergeCell ref="P17:R17"/>
    <mergeCell ref="S17:U17"/>
    <mergeCell ref="P12:U12"/>
    <mergeCell ref="M13:O14"/>
    <mergeCell ref="P13:U13"/>
    <mergeCell ref="P14:R14"/>
    <mergeCell ref="S14:U14"/>
    <mergeCell ref="M38:P38"/>
    <mergeCell ref="Q38:T38"/>
    <mergeCell ref="M35:P35"/>
    <mergeCell ref="Q35:T35"/>
    <mergeCell ref="M36:P36"/>
    <mergeCell ref="Q36:T36"/>
    <mergeCell ref="M37:P37"/>
    <mergeCell ref="Q37:T37"/>
    <mergeCell ref="S32:U32"/>
    <mergeCell ref="M33:O33"/>
    <mergeCell ref="P33:R33"/>
    <mergeCell ref="S33:U33"/>
    <mergeCell ref="M23:O23"/>
    <mergeCell ref="P23:R23"/>
    <mergeCell ref="S23:U23"/>
    <mergeCell ref="M24:O24"/>
    <mergeCell ref="P24:R24"/>
    <mergeCell ref="S24:U24"/>
    <mergeCell ref="M21:O21"/>
    <mergeCell ref="H14:J14"/>
    <mergeCell ref="E15:G15"/>
    <mergeCell ref="E14:G14"/>
    <mergeCell ref="M18:O18"/>
    <mergeCell ref="P18:R18"/>
    <mergeCell ref="S18:U18"/>
    <mergeCell ref="M17:O17"/>
    <mergeCell ref="F35:I35"/>
    <mergeCell ref="F36:I36"/>
    <mergeCell ref="M31:O31"/>
    <mergeCell ref="P31:R31"/>
    <mergeCell ref="S31:U31"/>
    <mergeCell ref="M32:O32"/>
    <mergeCell ref="P32:R32"/>
    <mergeCell ref="M15:O15"/>
    <mergeCell ref="P15:R15"/>
    <mergeCell ref="S15:U15"/>
    <mergeCell ref="M16:O16"/>
    <mergeCell ref="P16:R16"/>
    <mergeCell ref="S16:U16"/>
    <mergeCell ref="P21:R21"/>
    <mergeCell ref="S21:U21"/>
    <mergeCell ref="M22:O22"/>
    <mergeCell ref="P22:R22"/>
    <mergeCell ref="H20:J20"/>
    <mergeCell ref="H21:J21"/>
    <mergeCell ref="H22:J22"/>
    <mergeCell ref="H23:J23"/>
    <mergeCell ref="H24:J24"/>
    <mergeCell ref="H15:J15"/>
    <mergeCell ref="H16:J16"/>
    <mergeCell ref="H17:J17"/>
    <mergeCell ref="H18:J18"/>
    <mergeCell ref="H19:J19"/>
    <mergeCell ref="B4:F4"/>
    <mergeCell ref="B5:F5"/>
    <mergeCell ref="B6:F6"/>
    <mergeCell ref="B7:F7"/>
    <mergeCell ref="B8:F8"/>
    <mergeCell ref="B9:F9"/>
    <mergeCell ref="B10:F10"/>
    <mergeCell ref="E12:J12"/>
    <mergeCell ref="E13:J13"/>
    <mergeCell ref="G10:K10"/>
    <mergeCell ref="G9:K9"/>
    <mergeCell ref="G4:K4"/>
    <mergeCell ref="G8:K8"/>
    <mergeCell ref="G5:K5"/>
    <mergeCell ref="G6:K6"/>
    <mergeCell ref="G7:K7"/>
    <mergeCell ref="B15:D15"/>
    <mergeCell ref="B16:D16"/>
    <mergeCell ref="B17:D17"/>
    <mergeCell ref="B13:D14"/>
    <mergeCell ref="B23:D23"/>
    <mergeCell ref="B24:D24"/>
    <mergeCell ref="E16:G16"/>
    <mergeCell ref="E17:G17"/>
    <mergeCell ref="E18:G18"/>
    <mergeCell ref="E19:G19"/>
    <mergeCell ref="E20:G20"/>
    <mergeCell ref="E21:G21"/>
    <mergeCell ref="E22:G22"/>
    <mergeCell ref="E23:G23"/>
    <mergeCell ref="E24:G24"/>
    <mergeCell ref="B18:D18"/>
    <mergeCell ref="B19:D19"/>
    <mergeCell ref="B20:D20"/>
    <mergeCell ref="B21:D21"/>
    <mergeCell ref="B22:D22"/>
    <mergeCell ref="B35:E35"/>
    <mergeCell ref="B36:E36"/>
    <mergeCell ref="B37:E37"/>
    <mergeCell ref="B38:E38"/>
    <mergeCell ref="B31:D31"/>
    <mergeCell ref="B32:D32"/>
    <mergeCell ref="B33:D33"/>
    <mergeCell ref="H31:J31"/>
    <mergeCell ref="H32:J32"/>
    <mergeCell ref="H33:J33"/>
    <mergeCell ref="E31:G31"/>
    <mergeCell ref="E32:G32"/>
    <mergeCell ref="E33:G33"/>
    <mergeCell ref="F37:I37"/>
    <mergeCell ref="F38:I38"/>
    <mergeCell ref="E28:G28"/>
    <mergeCell ref="H28:J28"/>
    <mergeCell ref="E29:G29"/>
    <mergeCell ref="H29:J29"/>
    <mergeCell ref="P25:R25"/>
    <mergeCell ref="S25:U25"/>
    <mergeCell ref="P26:R26"/>
    <mergeCell ref="S26:U26"/>
    <mergeCell ref="P27:R27"/>
    <mergeCell ref="S27:U27"/>
    <mergeCell ref="P28:R28"/>
    <mergeCell ref="S28:U28"/>
    <mergeCell ref="P29:R29"/>
    <mergeCell ref="S29:U29"/>
    <mergeCell ref="P57:R57"/>
    <mergeCell ref="S57:U57"/>
    <mergeCell ref="P58:R58"/>
    <mergeCell ref="S58:U58"/>
    <mergeCell ref="P59:R59"/>
    <mergeCell ref="S59:U59"/>
    <mergeCell ref="P60:R60"/>
    <mergeCell ref="S60:U60"/>
    <mergeCell ref="B25:D25"/>
    <mergeCell ref="B26:D26"/>
    <mergeCell ref="B27:D27"/>
    <mergeCell ref="B28:D28"/>
    <mergeCell ref="B29:D29"/>
    <mergeCell ref="M25:O25"/>
    <mergeCell ref="M26:O26"/>
    <mergeCell ref="M27:O27"/>
    <mergeCell ref="M28:O28"/>
    <mergeCell ref="M29:O29"/>
    <mergeCell ref="E25:G25"/>
    <mergeCell ref="H25:J25"/>
    <mergeCell ref="E26:G26"/>
    <mergeCell ref="H26:J26"/>
    <mergeCell ref="E27:G27"/>
    <mergeCell ref="H27:J27"/>
    <mergeCell ref="B39:U39"/>
    <mergeCell ref="B42:U42"/>
    <mergeCell ref="B56:D56"/>
    <mergeCell ref="B57:D57"/>
    <mergeCell ref="B58:D58"/>
    <mergeCell ref="B59:D59"/>
    <mergeCell ref="B60:D60"/>
    <mergeCell ref="M56:O56"/>
    <mergeCell ref="M57:O57"/>
    <mergeCell ref="M58:O58"/>
    <mergeCell ref="M59:O59"/>
    <mergeCell ref="M60:O60"/>
    <mergeCell ref="E56:G56"/>
    <mergeCell ref="H56:J56"/>
    <mergeCell ref="E57:G57"/>
    <mergeCell ref="H57:J57"/>
    <mergeCell ref="E58:G58"/>
    <mergeCell ref="H58:J58"/>
    <mergeCell ref="E59:G59"/>
    <mergeCell ref="H59:J59"/>
    <mergeCell ref="E60:G60"/>
    <mergeCell ref="H60:J60"/>
    <mergeCell ref="P56:R56"/>
    <mergeCell ref="S56:U56"/>
  </mergeCells>
  <conditionalFormatting sqref="F38">
    <cfRule type="cellIs" dxfId="41" priority="7" operator="equal">
      <formula>"FAIL"</formula>
    </cfRule>
    <cfRule type="cellIs" dxfId="40" priority="8" operator="equal">
      <formula>"PASS"</formula>
    </cfRule>
  </conditionalFormatting>
  <conditionalFormatting sqref="Q38">
    <cfRule type="cellIs" dxfId="39" priority="5" operator="equal">
      <formula>"FAIL"</formula>
    </cfRule>
    <cfRule type="cellIs" dxfId="38" priority="6" operator="equal">
      <formula>"PASS"</formula>
    </cfRule>
  </conditionalFormatting>
  <conditionalFormatting sqref="Q69">
    <cfRule type="cellIs" dxfId="37" priority="1" operator="equal">
      <formula>"FAIL"</formula>
    </cfRule>
    <cfRule type="cellIs" dxfId="36" priority="2" operator="equal">
      <formula>"PASS"</formula>
    </cfRule>
  </conditionalFormatting>
  <conditionalFormatting sqref="F69">
    <cfRule type="cellIs" dxfId="35" priority="3" operator="equal">
      <formula>"FAIL"</formula>
    </cfRule>
    <cfRule type="cellIs" dxfId="34" priority="4" operator="equal">
      <formula>"PASS"</formula>
    </cfRule>
  </conditionalFormatting>
  <dataValidations count="7">
    <dataValidation type="decimal" allowBlank="1" showInputMessage="1" showErrorMessage="1" sqref="G7" xr:uid="{00000000-0002-0000-0100-000000000000}">
      <formula1>0</formula1>
      <formula2>1</formula2>
    </dataValidation>
    <dataValidation type="date" allowBlank="1" showInputMessage="1" showErrorMessage="1" sqref="E13 P13 E44 P44" xr:uid="{00000000-0002-0000-0100-000001000000}">
      <formula1>29221</formula1>
      <formula2>73050</formula2>
    </dataValidation>
    <dataValidation type="whole" allowBlank="1" showInputMessage="1" showErrorMessage="1" sqref="G8:K8" xr:uid="{00000000-0002-0000-0100-000002000000}">
      <formula1>1</formula1>
      <formula2>99</formula2>
    </dataValidation>
    <dataValidation type="list" allowBlank="1" showInputMessage="1" showErrorMessage="1" sqref="G6:K6" xr:uid="{00000000-0002-0000-0100-000003000000}">
      <formula1>IF(G4="Acute",Acute,INDIRECT(G5))</formula1>
    </dataValidation>
    <dataValidation type="list" allowBlank="1" showInputMessage="1" showErrorMessage="1" sqref="G4:K4" xr:uid="{00000000-0002-0000-0100-000004000000}">
      <formula1>TestType</formula1>
    </dataValidation>
    <dataValidation type="list" allowBlank="1" showInputMessage="1" showErrorMessage="1" sqref="G5:K5" xr:uid="{00000000-0002-0000-0100-000005000000}">
      <formula1>Species</formula1>
    </dataValidation>
    <dataValidation type="custom" showInputMessage="1" showErrorMessage="1" errorTitle="Error" error="You may not enter a number that exceeds the number of organisms per replicate you entered above." sqref="P15:U29 E15:J29 E46:J60 P46:U60" xr:uid="{00000000-0002-0000-0100-000006000000}">
      <formula1>IF($G$8&lt;&gt;"",IF($G$6="Survival",E15&lt;=$G$8,E15&lt;=1000000))</formula1>
    </dataValidation>
  </dataValidations>
  <printOptions horizontalCentered="1"/>
  <pageMargins left="0.5" right="0.5" top="0.5" bottom="0.5" header="0.25" footer="0.25"/>
  <pageSetup scale="7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B111"/>
  <sheetViews>
    <sheetView workbookViewId="0">
      <selection activeCell="G4" sqref="G4:K4"/>
    </sheetView>
  </sheetViews>
  <sheetFormatPr defaultRowHeight="15" x14ac:dyDescent="0.25"/>
  <cols>
    <col min="1" max="1" width="1.7109375" customWidth="1"/>
    <col min="2" max="21" width="3.7109375" customWidth="1"/>
    <col min="22" max="22" width="1.7109375" customWidth="1"/>
    <col min="23" max="25" width="9.140625" style="1" hidden="1" customWidth="1"/>
    <col min="26" max="26" width="18.42578125" style="1" hidden="1" customWidth="1"/>
    <col min="27" max="27" width="16.85546875" style="1" hidden="1" customWidth="1"/>
    <col min="28" max="28" width="16.85546875" hidden="1" customWidth="1"/>
    <col min="29" max="29" width="9.140625" customWidth="1"/>
  </cols>
  <sheetData>
    <row r="1" spans="1:28" s="1" customFormat="1" ht="18" customHeight="1" thickTop="1" x14ac:dyDescent="0.25">
      <c r="A1" s="88"/>
      <c r="B1" s="77" t="s">
        <v>56</v>
      </c>
      <c r="C1" s="77"/>
      <c r="D1" s="77"/>
      <c r="E1" s="77"/>
      <c r="F1" s="77"/>
      <c r="G1" s="77"/>
      <c r="H1" s="77"/>
      <c r="I1" s="77"/>
      <c r="J1" s="77"/>
      <c r="K1" s="77"/>
      <c r="L1" s="77"/>
      <c r="M1" s="77"/>
      <c r="N1" s="77"/>
      <c r="O1" s="77"/>
      <c r="P1" s="77"/>
      <c r="Q1" s="77"/>
      <c r="R1" s="77"/>
      <c r="S1" s="77"/>
      <c r="T1" s="77"/>
      <c r="U1" s="77"/>
      <c r="V1" s="78"/>
      <c r="W1" s="1" t="s">
        <v>47</v>
      </c>
      <c r="X1" s="1" t="s">
        <v>38</v>
      </c>
      <c r="Z1" s="1" t="s">
        <v>57</v>
      </c>
      <c r="AA1" s="1" t="s">
        <v>58</v>
      </c>
      <c r="AB1" s="1" t="s">
        <v>59</v>
      </c>
    </row>
    <row r="2" spans="1:28" s="1" customFormat="1" ht="9" customHeight="1" x14ac:dyDescent="0.2">
      <c r="A2" s="89"/>
      <c r="B2" s="50"/>
      <c r="C2" s="50"/>
      <c r="D2" s="50"/>
      <c r="E2" s="50"/>
      <c r="F2" s="50"/>
      <c r="G2" s="50"/>
      <c r="H2" s="50"/>
      <c r="I2" s="50"/>
      <c r="J2" s="50"/>
      <c r="K2" s="50"/>
      <c r="L2" s="50"/>
      <c r="M2" s="50"/>
      <c r="N2" s="50"/>
      <c r="O2" s="50"/>
      <c r="P2" s="50"/>
      <c r="Q2" s="50"/>
      <c r="R2" s="50"/>
      <c r="S2" s="50"/>
      <c r="T2" s="50"/>
      <c r="U2" s="50"/>
      <c r="V2" s="79"/>
      <c r="W2" s="1" t="s">
        <v>12</v>
      </c>
      <c r="X2" s="1" t="s">
        <v>60</v>
      </c>
      <c r="Z2" s="1" t="s">
        <v>14</v>
      </c>
      <c r="AA2" s="1" t="s">
        <v>16</v>
      </c>
      <c r="AB2" s="1" t="s">
        <v>14</v>
      </c>
    </row>
    <row r="3" spans="1:28" s="1" customFormat="1" ht="9" customHeight="1" x14ac:dyDescent="0.2">
      <c r="A3" s="89"/>
      <c r="B3" s="50"/>
      <c r="C3" s="50"/>
      <c r="D3" s="50"/>
      <c r="E3" s="50"/>
      <c r="F3" s="50"/>
      <c r="G3" s="50"/>
      <c r="H3" s="50"/>
      <c r="I3" s="50"/>
      <c r="J3" s="50"/>
      <c r="K3" s="50"/>
      <c r="L3" s="50"/>
      <c r="M3" s="50"/>
      <c r="N3" s="50"/>
      <c r="O3" s="50"/>
      <c r="P3" s="50"/>
      <c r="Q3" s="50"/>
      <c r="R3" s="50"/>
      <c r="S3" s="50"/>
      <c r="T3" s="50"/>
      <c r="U3" s="50"/>
      <c r="V3" s="79"/>
      <c r="W3" s="1" t="s">
        <v>13</v>
      </c>
      <c r="X3" s="1" t="s">
        <v>61</v>
      </c>
      <c r="AA3" s="1" t="s">
        <v>14</v>
      </c>
      <c r="AB3" s="1" t="s">
        <v>15</v>
      </c>
    </row>
    <row r="4" spans="1:28" s="1" customFormat="1" ht="12.75" x14ac:dyDescent="0.2">
      <c r="A4" s="89"/>
      <c r="B4" s="60" t="s">
        <v>0</v>
      </c>
      <c r="C4" s="60"/>
      <c r="D4" s="60"/>
      <c r="E4" s="60"/>
      <c r="F4" s="61"/>
      <c r="G4" s="66"/>
      <c r="H4" s="67"/>
      <c r="I4" s="67"/>
      <c r="J4" s="67"/>
      <c r="K4" s="68"/>
      <c r="L4" s="30"/>
      <c r="M4" s="30"/>
      <c r="N4" s="58" t="s">
        <v>31</v>
      </c>
      <c r="O4" s="58"/>
      <c r="P4" s="58"/>
      <c r="Q4" s="58"/>
      <c r="R4" s="58"/>
      <c r="S4" s="58"/>
      <c r="T4" s="58"/>
      <c r="U4" s="58"/>
      <c r="V4" s="79"/>
    </row>
    <row r="5" spans="1:28" s="1" customFormat="1" ht="12.75" x14ac:dyDescent="0.2">
      <c r="A5" s="89"/>
      <c r="B5" s="60" t="s">
        <v>1</v>
      </c>
      <c r="C5" s="60"/>
      <c r="D5" s="60"/>
      <c r="E5" s="60"/>
      <c r="F5" s="61"/>
      <c r="G5" s="66"/>
      <c r="H5" s="67"/>
      <c r="I5" s="67"/>
      <c r="J5" s="67"/>
      <c r="K5" s="68"/>
      <c r="L5" s="30"/>
      <c r="M5" s="30"/>
      <c r="N5" s="82" t="str">
        <f>IF('Endpoint 1'!N5&lt;&gt;"",'Endpoint 1'!N5,"")</f>
        <v/>
      </c>
      <c r="O5" s="83"/>
      <c r="P5" s="83"/>
      <c r="Q5" s="83"/>
      <c r="R5" s="83"/>
      <c r="S5" s="83"/>
      <c r="T5" s="83"/>
      <c r="U5" s="84"/>
      <c r="V5" s="79"/>
    </row>
    <row r="6" spans="1:28" s="1" customFormat="1" ht="12.75" x14ac:dyDescent="0.2">
      <c r="A6" s="89"/>
      <c r="B6" s="60" t="s">
        <v>2</v>
      </c>
      <c r="C6" s="60"/>
      <c r="D6" s="60"/>
      <c r="E6" s="60"/>
      <c r="F6" s="61"/>
      <c r="G6" s="66"/>
      <c r="H6" s="67"/>
      <c r="I6" s="67"/>
      <c r="J6" s="67"/>
      <c r="K6" s="68"/>
      <c r="L6" s="30"/>
      <c r="M6" s="30"/>
      <c r="N6" s="85"/>
      <c r="O6" s="86"/>
      <c r="P6" s="86"/>
      <c r="Q6" s="86"/>
      <c r="R6" s="86"/>
      <c r="S6" s="86"/>
      <c r="T6" s="86"/>
      <c r="U6" s="87"/>
      <c r="V6" s="79"/>
    </row>
    <row r="7" spans="1:28" s="1" customFormat="1" ht="12.75" x14ac:dyDescent="0.2">
      <c r="A7" s="89"/>
      <c r="B7" s="60" t="s">
        <v>66</v>
      </c>
      <c r="C7" s="60"/>
      <c r="D7" s="60"/>
      <c r="E7" s="60"/>
      <c r="F7" s="61"/>
      <c r="G7" s="66" t="str">
        <f>IF('Endpoint 1'!G7&lt;&gt;"",'Endpoint 1'!G7,"")</f>
        <v/>
      </c>
      <c r="H7" s="67"/>
      <c r="I7" s="67"/>
      <c r="J7" s="67"/>
      <c r="K7" s="68"/>
      <c r="L7" s="30"/>
      <c r="M7" s="30"/>
      <c r="N7" s="30"/>
      <c r="O7" s="30"/>
      <c r="P7" s="30"/>
      <c r="Q7" s="30"/>
      <c r="R7" s="30"/>
      <c r="S7" s="30"/>
      <c r="T7" s="30"/>
      <c r="U7" s="30"/>
      <c r="V7" s="79"/>
    </row>
    <row r="8" spans="1:28" s="1" customFormat="1" ht="12.75" x14ac:dyDescent="0.2">
      <c r="A8" s="89"/>
      <c r="B8" s="60" t="s">
        <v>67</v>
      </c>
      <c r="C8" s="60"/>
      <c r="D8" s="60"/>
      <c r="E8" s="60"/>
      <c r="F8" s="61"/>
      <c r="G8" s="69"/>
      <c r="H8" s="70"/>
      <c r="I8" s="70"/>
      <c r="J8" s="70"/>
      <c r="K8" s="71"/>
      <c r="L8" s="30"/>
      <c r="M8" s="30"/>
      <c r="N8" s="58" t="s">
        <v>32</v>
      </c>
      <c r="O8" s="58"/>
      <c r="P8" s="58"/>
      <c r="Q8" s="58"/>
      <c r="R8" s="58"/>
      <c r="S8" s="58"/>
      <c r="T8" s="58"/>
      <c r="U8" s="58"/>
      <c r="V8" s="79"/>
    </row>
    <row r="9" spans="1:28" s="1" customFormat="1" ht="12.75" x14ac:dyDescent="0.2">
      <c r="A9" s="89"/>
      <c r="B9" s="60" t="s">
        <v>10</v>
      </c>
      <c r="C9" s="60"/>
      <c r="D9" s="60"/>
      <c r="E9" s="60"/>
      <c r="F9" s="60"/>
      <c r="G9" s="65" t="str">
        <f>IF(G4&lt;&gt;"",IF(G4="Acute",0.8,0.75),"")</f>
        <v/>
      </c>
      <c r="H9" s="65"/>
      <c r="I9" s="65"/>
      <c r="J9" s="65"/>
      <c r="K9" s="65"/>
      <c r="L9" s="30"/>
      <c r="M9" s="30"/>
      <c r="N9" s="53" t="str">
        <f>IF('Endpoint 1'!N9&lt;&gt;"",'Endpoint 1'!N9,"")</f>
        <v/>
      </c>
      <c r="O9" s="54"/>
      <c r="P9" s="54"/>
      <c r="Q9" s="54"/>
      <c r="R9" s="54"/>
      <c r="S9" s="54"/>
      <c r="T9" s="54"/>
      <c r="U9" s="55"/>
      <c r="V9" s="79"/>
    </row>
    <row r="10" spans="1:28" s="1" customFormat="1" ht="12.75" x14ac:dyDescent="0.2">
      <c r="A10" s="89"/>
      <c r="B10" s="60" t="s">
        <v>11</v>
      </c>
      <c r="C10" s="60"/>
      <c r="D10" s="60"/>
      <c r="E10" s="60"/>
      <c r="F10" s="60"/>
      <c r="G10" s="56" t="str">
        <f>IF(G4&lt;&gt;"",IF(G4="Acute",0.1,IF(AND(G4="Chronic",G5="Ceriodaphnia"),0.2,0.25)),"")</f>
        <v/>
      </c>
      <c r="H10" s="56"/>
      <c r="I10" s="56"/>
      <c r="J10" s="56"/>
      <c r="K10" s="56"/>
      <c r="L10" s="30"/>
      <c r="M10" s="30"/>
      <c r="N10" s="30"/>
      <c r="O10" s="30"/>
      <c r="P10" s="30"/>
      <c r="Q10" s="30"/>
      <c r="R10" s="30"/>
      <c r="S10" s="30"/>
      <c r="T10" s="30"/>
      <c r="U10" s="30"/>
      <c r="V10" s="79"/>
    </row>
    <row r="11" spans="1:28" x14ac:dyDescent="0.25">
      <c r="A11" s="89"/>
      <c r="B11" s="51"/>
      <c r="C11" s="51"/>
      <c r="D11" s="51"/>
      <c r="E11" s="51"/>
      <c r="F11" s="51"/>
      <c r="G11" s="51"/>
      <c r="H11" s="51"/>
      <c r="I11" s="51"/>
      <c r="J11" s="51"/>
      <c r="K11" s="51"/>
      <c r="L11" s="51"/>
      <c r="M11" s="51"/>
      <c r="N11" s="51"/>
      <c r="O11" s="51"/>
      <c r="P11" s="51"/>
      <c r="Q11" s="51"/>
      <c r="R11" s="51"/>
      <c r="S11" s="51"/>
      <c r="T11" s="51"/>
      <c r="U11" s="51"/>
      <c r="V11" s="79"/>
    </row>
    <row r="12" spans="1:28" ht="15" customHeight="1" x14ac:dyDescent="0.25">
      <c r="A12" s="89"/>
      <c r="B12" s="5"/>
      <c r="C12" s="6"/>
      <c r="D12" s="6"/>
      <c r="E12" s="58" t="s">
        <v>17</v>
      </c>
      <c r="F12" s="58"/>
      <c r="G12" s="58"/>
      <c r="H12" s="58"/>
      <c r="I12" s="58"/>
      <c r="J12" s="58"/>
      <c r="K12" s="5"/>
      <c r="L12" s="5"/>
      <c r="M12" s="5"/>
      <c r="N12" s="6"/>
      <c r="O12" s="6"/>
      <c r="P12" s="58" t="s">
        <v>17</v>
      </c>
      <c r="Q12" s="58"/>
      <c r="R12" s="58"/>
      <c r="S12" s="58"/>
      <c r="T12" s="58"/>
      <c r="U12" s="58"/>
      <c r="V12" s="79"/>
    </row>
    <row r="13" spans="1:28" ht="15" customHeight="1" x14ac:dyDescent="0.25">
      <c r="A13" s="89"/>
      <c r="B13" s="59" t="s">
        <v>3</v>
      </c>
      <c r="C13" s="59"/>
      <c r="D13" s="59"/>
      <c r="E13" s="62"/>
      <c r="F13" s="63"/>
      <c r="G13" s="63"/>
      <c r="H13" s="63"/>
      <c r="I13" s="63"/>
      <c r="J13" s="64"/>
      <c r="K13" s="5"/>
      <c r="L13" s="5"/>
      <c r="M13" s="59" t="s">
        <v>3</v>
      </c>
      <c r="N13" s="59"/>
      <c r="O13" s="59"/>
      <c r="P13" s="62"/>
      <c r="Q13" s="63"/>
      <c r="R13" s="63"/>
      <c r="S13" s="63"/>
      <c r="T13" s="63"/>
      <c r="U13" s="64"/>
      <c r="V13" s="79"/>
      <c r="W13" s="1" t="s">
        <v>26</v>
      </c>
      <c r="X13"/>
      <c r="Y13"/>
      <c r="Z13" s="1" t="s">
        <v>27</v>
      </c>
      <c r="AA13"/>
    </row>
    <row r="14" spans="1:28" x14ac:dyDescent="0.25">
      <c r="A14" s="89"/>
      <c r="B14" s="59"/>
      <c r="C14" s="59"/>
      <c r="D14" s="59"/>
      <c r="E14" s="58" t="s">
        <v>21</v>
      </c>
      <c r="F14" s="58"/>
      <c r="G14" s="58"/>
      <c r="H14" s="72" t="s">
        <v>34</v>
      </c>
      <c r="I14" s="72"/>
      <c r="J14" s="72"/>
      <c r="K14" s="5"/>
      <c r="L14" s="5"/>
      <c r="M14" s="59"/>
      <c r="N14" s="59"/>
      <c r="O14" s="59"/>
      <c r="P14" s="58" t="s">
        <v>21</v>
      </c>
      <c r="Q14" s="58"/>
      <c r="R14" s="58"/>
      <c r="S14" s="72" t="s">
        <v>34</v>
      </c>
      <c r="T14" s="72"/>
      <c r="U14" s="72"/>
      <c r="V14" s="79"/>
      <c r="X14"/>
      <c r="Y14"/>
      <c r="AA14"/>
    </row>
    <row r="15" spans="1:28" x14ac:dyDescent="0.25">
      <c r="A15" s="89"/>
      <c r="B15" s="50">
        <v>1</v>
      </c>
      <c r="C15" s="50"/>
      <c r="D15" s="50"/>
      <c r="E15" s="53"/>
      <c r="F15" s="54"/>
      <c r="G15" s="55"/>
      <c r="H15" s="52"/>
      <c r="I15" s="52"/>
      <c r="J15" s="52"/>
      <c r="K15" s="5"/>
      <c r="L15" s="5"/>
      <c r="M15" s="50">
        <v>1</v>
      </c>
      <c r="N15" s="50"/>
      <c r="O15" s="50"/>
      <c r="P15" s="53"/>
      <c r="Q15" s="54"/>
      <c r="R15" s="55"/>
      <c r="S15" s="52"/>
      <c r="T15" s="52"/>
      <c r="U15" s="52"/>
      <c r="V15" s="79"/>
      <c r="W15" s="1" t="str">
        <f>IF(AND(E15&lt;&gt;"",$G$8&lt;&gt;""),IF(E15/$G$8=1,ASIN(SQRT(1-1/(4*$G$8))),ASIN(SQRT(E15/$G$8))),"")</f>
        <v/>
      </c>
      <c r="X15" t="str">
        <f>IF(AND(H15&lt;&gt;"",$G$8&lt;&gt;""),IF(H15/$G$8=1,ASIN(SQRT(1-1/(4*$G$8))),ASIN(SQRT(H15/$G$8))),"")</f>
        <v/>
      </c>
      <c r="Y15"/>
      <c r="Z15" s="1" t="str">
        <f>IF(AND(P15&lt;&gt;"",$G$8&lt;&gt;""),IF(P15/$G$8=1,ASIN(SQRT(1-1/(4*$G$8))),ASIN(SQRT(P15/$G$8))),"")</f>
        <v/>
      </c>
      <c r="AA15" s="1" t="str">
        <f>IF(AND(S15&lt;&gt;"",$G$8&lt;&gt;""),IF(S15/$G$8=1,ASIN(SQRT(1-1/(4*$G$8))),ASIN(SQRT(S15/$G$8))),"")</f>
        <v/>
      </c>
    </row>
    <row r="16" spans="1:28" x14ac:dyDescent="0.25">
      <c r="A16" s="89"/>
      <c r="B16" s="50">
        <v>2</v>
      </c>
      <c r="C16" s="50"/>
      <c r="D16" s="50"/>
      <c r="E16" s="53"/>
      <c r="F16" s="54"/>
      <c r="G16" s="55"/>
      <c r="H16" s="52"/>
      <c r="I16" s="52"/>
      <c r="J16" s="52"/>
      <c r="K16" s="5"/>
      <c r="L16" s="5"/>
      <c r="M16" s="50">
        <v>2</v>
      </c>
      <c r="N16" s="50"/>
      <c r="O16" s="50"/>
      <c r="P16" s="53"/>
      <c r="Q16" s="54"/>
      <c r="R16" s="55"/>
      <c r="S16" s="52"/>
      <c r="T16" s="52"/>
      <c r="U16" s="52"/>
      <c r="V16" s="79"/>
      <c r="W16" s="1" t="str">
        <f t="shared" ref="W16:W29" si="0">IF(AND(E16&lt;&gt;"",$G$8&lt;&gt;""),IF(E16/$G$8=1,ASIN(SQRT(1-1/(4*$G$8))),ASIN(SQRT(E16/$G$8))),"")</f>
        <v/>
      </c>
      <c r="X16" t="str">
        <f t="shared" ref="X16:X29" si="1">IF(AND(H16&lt;&gt;"",$G$8&lt;&gt;""),IF(H16/$G$8=1,ASIN(SQRT(1-1/(4*$G$8))),ASIN(SQRT(H16/$G$8))),"")</f>
        <v/>
      </c>
      <c r="Y16"/>
      <c r="Z16" s="1" t="str">
        <f t="shared" ref="Z16:Z29" si="2">IF(AND(P16&lt;&gt;"",$G$8&lt;&gt;""),IF(P16/$G$8=1,ASIN(SQRT(1-1/(4*$G$8))),ASIN(SQRT(P16/$G$8))),"")</f>
        <v/>
      </c>
      <c r="AA16" t="str">
        <f t="shared" ref="AA16:AA29" si="3">IF(AND(S16&lt;&gt;"",$G$8&lt;&gt;""),IF(S16/$G$8=1,ASIN(SQRT(1-1/(4*$G$8))),ASIN(SQRT(S16/$G$8))),"")</f>
        <v/>
      </c>
    </row>
    <row r="17" spans="1:27" x14ac:dyDescent="0.25">
      <c r="A17" s="89"/>
      <c r="B17" s="50">
        <v>3</v>
      </c>
      <c r="C17" s="50"/>
      <c r="D17" s="50"/>
      <c r="E17" s="53"/>
      <c r="F17" s="54"/>
      <c r="G17" s="55"/>
      <c r="H17" s="52"/>
      <c r="I17" s="52"/>
      <c r="J17" s="52"/>
      <c r="K17" s="5"/>
      <c r="L17" s="5"/>
      <c r="M17" s="50">
        <v>3</v>
      </c>
      <c r="N17" s="50"/>
      <c r="O17" s="50"/>
      <c r="P17" s="53"/>
      <c r="Q17" s="54"/>
      <c r="R17" s="55"/>
      <c r="S17" s="52"/>
      <c r="T17" s="52"/>
      <c r="U17" s="52"/>
      <c r="V17" s="79"/>
      <c r="W17" s="1" t="str">
        <f t="shared" si="0"/>
        <v/>
      </c>
      <c r="X17" t="str">
        <f t="shared" si="1"/>
        <v/>
      </c>
      <c r="Y17"/>
      <c r="Z17" s="1" t="str">
        <f t="shared" si="2"/>
        <v/>
      </c>
      <c r="AA17" t="str">
        <f t="shared" si="3"/>
        <v/>
      </c>
    </row>
    <row r="18" spans="1:27" x14ac:dyDescent="0.25">
      <c r="A18" s="89"/>
      <c r="B18" s="50">
        <v>4</v>
      </c>
      <c r="C18" s="50"/>
      <c r="D18" s="50"/>
      <c r="E18" s="53"/>
      <c r="F18" s="54"/>
      <c r="G18" s="55"/>
      <c r="H18" s="52"/>
      <c r="I18" s="52"/>
      <c r="J18" s="52"/>
      <c r="K18" s="5"/>
      <c r="L18" s="5"/>
      <c r="M18" s="50">
        <v>4</v>
      </c>
      <c r="N18" s="50"/>
      <c r="O18" s="50"/>
      <c r="P18" s="53"/>
      <c r="Q18" s="54"/>
      <c r="R18" s="55"/>
      <c r="S18" s="52"/>
      <c r="T18" s="52"/>
      <c r="U18" s="52"/>
      <c r="V18" s="79"/>
      <c r="W18" s="1" t="str">
        <f t="shared" si="0"/>
        <v/>
      </c>
      <c r="X18" t="str">
        <f t="shared" si="1"/>
        <v/>
      </c>
      <c r="Y18"/>
      <c r="Z18" s="1" t="str">
        <f t="shared" si="2"/>
        <v/>
      </c>
      <c r="AA18" t="str">
        <f t="shared" si="3"/>
        <v/>
      </c>
    </row>
    <row r="19" spans="1:27" x14ac:dyDescent="0.25">
      <c r="A19" s="89"/>
      <c r="B19" s="50">
        <v>5</v>
      </c>
      <c r="C19" s="50"/>
      <c r="D19" s="50"/>
      <c r="E19" s="53"/>
      <c r="F19" s="54"/>
      <c r="G19" s="55"/>
      <c r="H19" s="52"/>
      <c r="I19" s="52"/>
      <c r="J19" s="52"/>
      <c r="K19" s="5"/>
      <c r="L19" s="5"/>
      <c r="M19" s="50">
        <v>5</v>
      </c>
      <c r="N19" s="50"/>
      <c r="O19" s="50"/>
      <c r="P19" s="53"/>
      <c r="Q19" s="54"/>
      <c r="R19" s="55"/>
      <c r="S19" s="52"/>
      <c r="T19" s="52"/>
      <c r="U19" s="52"/>
      <c r="V19" s="79"/>
      <c r="W19" s="1" t="str">
        <f t="shared" si="0"/>
        <v/>
      </c>
      <c r="X19" t="str">
        <f t="shared" si="1"/>
        <v/>
      </c>
      <c r="Y19"/>
      <c r="Z19" s="1" t="str">
        <f t="shared" si="2"/>
        <v/>
      </c>
      <c r="AA19" t="str">
        <f t="shared" si="3"/>
        <v/>
      </c>
    </row>
    <row r="20" spans="1:27" x14ac:dyDescent="0.25">
      <c r="A20" s="89"/>
      <c r="B20" s="50">
        <v>6</v>
      </c>
      <c r="C20" s="50"/>
      <c r="D20" s="50"/>
      <c r="E20" s="53"/>
      <c r="F20" s="54"/>
      <c r="G20" s="55"/>
      <c r="H20" s="52"/>
      <c r="I20" s="52"/>
      <c r="J20" s="52"/>
      <c r="K20" s="5"/>
      <c r="L20" s="5"/>
      <c r="M20" s="50">
        <v>6</v>
      </c>
      <c r="N20" s="50"/>
      <c r="O20" s="50"/>
      <c r="P20" s="53"/>
      <c r="Q20" s="54"/>
      <c r="R20" s="55"/>
      <c r="S20" s="52"/>
      <c r="T20" s="52"/>
      <c r="U20" s="52"/>
      <c r="V20" s="79"/>
      <c r="W20" s="1" t="str">
        <f t="shared" si="0"/>
        <v/>
      </c>
      <c r="X20" t="str">
        <f t="shared" si="1"/>
        <v/>
      </c>
      <c r="Y20"/>
      <c r="Z20" s="1" t="str">
        <f t="shared" si="2"/>
        <v/>
      </c>
      <c r="AA20" t="str">
        <f t="shared" si="3"/>
        <v/>
      </c>
    </row>
    <row r="21" spans="1:27" x14ac:dyDescent="0.25">
      <c r="A21" s="89"/>
      <c r="B21" s="50">
        <v>7</v>
      </c>
      <c r="C21" s="50"/>
      <c r="D21" s="50"/>
      <c r="E21" s="53"/>
      <c r="F21" s="54"/>
      <c r="G21" s="55"/>
      <c r="H21" s="52"/>
      <c r="I21" s="52"/>
      <c r="J21" s="52"/>
      <c r="K21" s="5"/>
      <c r="L21" s="5"/>
      <c r="M21" s="50">
        <v>7</v>
      </c>
      <c r="N21" s="50"/>
      <c r="O21" s="50"/>
      <c r="P21" s="53"/>
      <c r="Q21" s="54"/>
      <c r="R21" s="55"/>
      <c r="S21" s="52"/>
      <c r="T21" s="52"/>
      <c r="U21" s="52"/>
      <c r="V21" s="79"/>
      <c r="W21" s="1" t="str">
        <f t="shared" si="0"/>
        <v/>
      </c>
      <c r="X21" t="str">
        <f t="shared" si="1"/>
        <v/>
      </c>
      <c r="Y21"/>
      <c r="Z21" s="1" t="str">
        <f t="shared" si="2"/>
        <v/>
      </c>
      <c r="AA21" t="str">
        <f t="shared" si="3"/>
        <v/>
      </c>
    </row>
    <row r="22" spans="1:27" x14ac:dyDescent="0.25">
      <c r="A22" s="89"/>
      <c r="B22" s="50">
        <v>8</v>
      </c>
      <c r="C22" s="50"/>
      <c r="D22" s="50"/>
      <c r="E22" s="53"/>
      <c r="F22" s="54"/>
      <c r="G22" s="55"/>
      <c r="H22" s="52"/>
      <c r="I22" s="52"/>
      <c r="J22" s="52"/>
      <c r="K22" s="5"/>
      <c r="L22" s="5"/>
      <c r="M22" s="50">
        <v>8</v>
      </c>
      <c r="N22" s="50"/>
      <c r="O22" s="50"/>
      <c r="P22" s="53"/>
      <c r="Q22" s="54"/>
      <c r="R22" s="55"/>
      <c r="S22" s="52"/>
      <c r="T22" s="52"/>
      <c r="U22" s="52"/>
      <c r="V22" s="79"/>
      <c r="W22" s="1" t="str">
        <f t="shared" si="0"/>
        <v/>
      </c>
      <c r="X22" t="str">
        <f t="shared" si="1"/>
        <v/>
      </c>
      <c r="Y22"/>
      <c r="Z22" s="1" t="str">
        <f t="shared" si="2"/>
        <v/>
      </c>
      <c r="AA22" t="str">
        <f t="shared" si="3"/>
        <v/>
      </c>
    </row>
    <row r="23" spans="1:27" x14ac:dyDescent="0.25">
      <c r="A23" s="89"/>
      <c r="B23" s="50">
        <v>9</v>
      </c>
      <c r="C23" s="50"/>
      <c r="D23" s="50"/>
      <c r="E23" s="53"/>
      <c r="F23" s="54"/>
      <c r="G23" s="55"/>
      <c r="H23" s="52"/>
      <c r="I23" s="52"/>
      <c r="J23" s="52"/>
      <c r="K23" s="5"/>
      <c r="L23" s="5"/>
      <c r="M23" s="50">
        <v>9</v>
      </c>
      <c r="N23" s="50"/>
      <c r="O23" s="50"/>
      <c r="P23" s="53"/>
      <c r="Q23" s="54"/>
      <c r="R23" s="55"/>
      <c r="S23" s="52"/>
      <c r="T23" s="52"/>
      <c r="U23" s="52"/>
      <c r="V23" s="79"/>
      <c r="W23" s="1" t="str">
        <f t="shared" si="0"/>
        <v/>
      </c>
      <c r="X23" t="str">
        <f t="shared" si="1"/>
        <v/>
      </c>
      <c r="Y23"/>
      <c r="Z23" s="1" t="str">
        <f t="shared" si="2"/>
        <v/>
      </c>
      <c r="AA23" t="str">
        <f t="shared" si="3"/>
        <v/>
      </c>
    </row>
    <row r="24" spans="1:27" x14ac:dyDescent="0.25">
      <c r="A24" s="89"/>
      <c r="B24" s="50">
        <v>10</v>
      </c>
      <c r="C24" s="50"/>
      <c r="D24" s="50"/>
      <c r="E24" s="53"/>
      <c r="F24" s="54"/>
      <c r="G24" s="55"/>
      <c r="H24" s="52"/>
      <c r="I24" s="52"/>
      <c r="J24" s="52"/>
      <c r="K24" s="5"/>
      <c r="L24" s="5"/>
      <c r="M24" s="50">
        <v>10</v>
      </c>
      <c r="N24" s="50"/>
      <c r="O24" s="50"/>
      <c r="P24" s="53"/>
      <c r="Q24" s="54"/>
      <c r="R24" s="55"/>
      <c r="S24" s="52"/>
      <c r="T24" s="52"/>
      <c r="U24" s="52"/>
      <c r="V24" s="79"/>
      <c r="W24" s="1" t="str">
        <f t="shared" si="0"/>
        <v/>
      </c>
      <c r="X24" t="str">
        <f t="shared" si="1"/>
        <v/>
      </c>
      <c r="Y24"/>
      <c r="Z24" s="1" t="str">
        <f t="shared" si="2"/>
        <v/>
      </c>
      <c r="AA24" t="str">
        <f t="shared" si="3"/>
        <v/>
      </c>
    </row>
    <row r="25" spans="1:27" x14ac:dyDescent="0.25">
      <c r="A25" s="89"/>
      <c r="B25" s="50">
        <v>11</v>
      </c>
      <c r="C25" s="50"/>
      <c r="D25" s="50"/>
      <c r="E25" s="53"/>
      <c r="F25" s="54"/>
      <c r="G25" s="55"/>
      <c r="H25" s="52"/>
      <c r="I25" s="52"/>
      <c r="J25" s="52"/>
      <c r="K25" s="5"/>
      <c r="L25" s="5"/>
      <c r="M25" s="50">
        <v>11</v>
      </c>
      <c r="N25" s="50"/>
      <c r="O25" s="50"/>
      <c r="P25" s="53"/>
      <c r="Q25" s="54"/>
      <c r="R25" s="55"/>
      <c r="S25" s="52"/>
      <c r="T25" s="52"/>
      <c r="U25" s="52"/>
      <c r="V25" s="79"/>
      <c r="W25" s="1" t="str">
        <f t="shared" si="0"/>
        <v/>
      </c>
      <c r="X25" t="str">
        <f t="shared" si="1"/>
        <v/>
      </c>
      <c r="Y25"/>
      <c r="Z25" s="1" t="str">
        <f t="shared" si="2"/>
        <v/>
      </c>
      <c r="AA25" t="str">
        <f t="shared" si="3"/>
        <v/>
      </c>
    </row>
    <row r="26" spans="1:27" x14ac:dyDescent="0.25">
      <c r="A26" s="89"/>
      <c r="B26" s="50">
        <v>12</v>
      </c>
      <c r="C26" s="50"/>
      <c r="D26" s="50"/>
      <c r="E26" s="53"/>
      <c r="F26" s="54"/>
      <c r="G26" s="55"/>
      <c r="H26" s="52"/>
      <c r="I26" s="52"/>
      <c r="J26" s="52"/>
      <c r="K26" s="5"/>
      <c r="L26" s="5"/>
      <c r="M26" s="50">
        <v>12</v>
      </c>
      <c r="N26" s="50"/>
      <c r="O26" s="50"/>
      <c r="P26" s="53"/>
      <c r="Q26" s="54"/>
      <c r="R26" s="55"/>
      <c r="S26" s="52"/>
      <c r="T26" s="52"/>
      <c r="U26" s="52"/>
      <c r="V26" s="79"/>
      <c r="W26" s="1" t="str">
        <f t="shared" si="0"/>
        <v/>
      </c>
      <c r="X26" t="str">
        <f t="shared" si="1"/>
        <v/>
      </c>
      <c r="Y26"/>
      <c r="Z26" s="1" t="str">
        <f t="shared" si="2"/>
        <v/>
      </c>
      <c r="AA26" t="str">
        <f t="shared" si="3"/>
        <v/>
      </c>
    </row>
    <row r="27" spans="1:27" x14ac:dyDescent="0.25">
      <c r="A27" s="89"/>
      <c r="B27" s="50">
        <v>13</v>
      </c>
      <c r="C27" s="50"/>
      <c r="D27" s="50"/>
      <c r="E27" s="53"/>
      <c r="F27" s="54"/>
      <c r="G27" s="55"/>
      <c r="H27" s="52"/>
      <c r="I27" s="52"/>
      <c r="J27" s="52"/>
      <c r="K27" s="5"/>
      <c r="L27" s="5"/>
      <c r="M27" s="50">
        <v>13</v>
      </c>
      <c r="N27" s="50"/>
      <c r="O27" s="50"/>
      <c r="P27" s="53"/>
      <c r="Q27" s="54"/>
      <c r="R27" s="55"/>
      <c r="S27" s="52"/>
      <c r="T27" s="52"/>
      <c r="U27" s="52"/>
      <c r="V27" s="79"/>
      <c r="W27" s="1" t="str">
        <f t="shared" si="0"/>
        <v/>
      </c>
      <c r="X27" t="str">
        <f t="shared" si="1"/>
        <v/>
      </c>
      <c r="Y27"/>
      <c r="Z27" s="1" t="str">
        <f t="shared" si="2"/>
        <v/>
      </c>
      <c r="AA27" t="str">
        <f t="shared" si="3"/>
        <v/>
      </c>
    </row>
    <row r="28" spans="1:27" x14ac:dyDescent="0.25">
      <c r="A28" s="89"/>
      <c r="B28" s="50">
        <v>14</v>
      </c>
      <c r="C28" s="50"/>
      <c r="D28" s="50"/>
      <c r="E28" s="53"/>
      <c r="F28" s="54"/>
      <c r="G28" s="55"/>
      <c r="H28" s="52"/>
      <c r="I28" s="52"/>
      <c r="J28" s="52"/>
      <c r="K28" s="5"/>
      <c r="L28" s="5"/>
      <c r="M28" s="50">
        <v>14</v>
      </c>
      <c r="N28" s="50"/>
      <c r="O28" s="50"/>
      <c r="P28" s="53"/>
      <c r="Q28" s="54"/>
      <c r="R28" s="55"/>
      <c r="S28" s="52"/>
      <c r="T28" s="52"/>
      <c r="U28" s="52"/>
      <c r="V28" s="79"/>
      <c r="W28" s="1" t="str">
        <f t="shared" si="0"/>
        <v/>
      </c>
      <c r="X28" t="str">
        <f t="shared" si="1"/>
        <v/>
      </c>
      <c r="Y28"/>
      <c r="Z28" s="1" t="str">
        <f t="shared" si="2"/>
        <v/>
      </c>
      <c r="AA28" t="str">
        <f t="shared" si="3"/>
        <v/>
      </c>
    </row>
    <row r="29" spans="1:27" x14ac:dyDescent="0.25">
      <c r="A29" s="89"/>
      <c r="B29" s="50">
        <v>15</v>
      </c>
      <c r="C29" s="50"/>
      <c r="D29" s="50"/>
      <c r="E29" s="53"/>
      <c r="F29" s="54"/>
      <c r="G29" s="55"/>
      <c r="H29" s="52"/>
      <c r="I29" s="52"/>
      <c r="J29" s="52"/>
      <c r="K29" s="5"/>
      <c r="L29" s="5"/>
      <c r="M29" s="50">
        <v>15</v>
      </c>
      <c r="N29" s="50"/>
      <c r="O29" s="50"/>
      <c r="P29" s="53"/>
      <c r="Q29" s="54"/>
      <c r="R29" s="55"/>
      <c r="S29" s="52"/>
      <c r="T29" s="52"/>
      <c r="U29" s="52"/>
      <c r="V29" s="79"/>
      <c r="W29" s="1" t="str">
        <f t="shared" si="0"/>
        <v/>
      </c>
      <c r="X29" t="str">
        <f t="shared" si="1"/>
        <v/>
      </c>
      <c r="Y29"/>
      <c r="Z29" s="1" t="str">
        <f t="shared" si="2"/>
        <v/>
      </c>
      <c r="AA29" t="str">
        <f t="shared" si="3"/>
        <v/>
      </c>
    </row>
    <row r="30" spans="1:27" x14ac:dyDescent="0.25">
      <c r="A30" s="89"/>
      <c r="B30" s="51"/>
      <c r="C30" s="51"/>
      <c r="D30" s="51"/>
      <c r="E30" s="51"/>
      <c r="F30" s="51"/>
      <c r="G30" s="51"/>
      <c r="H30" s="51"/>
      <c r="I30" s="51"/>
      <c r="J30" s="51"/>
      <c r="K30" s="51"/>
      <c r="L30" s="51"/>
      <c r="M30" s="51"/>
      <c r="N30" s="51"/>
      <c r="O30" s="51"/>
      <c r="P30" s="51"/>
      <c r="Q30" s="51"/>
      <c r="R30" s="51"/>
      <c r="S30" s="51"/>
      <c r="T30" s="51"/>
      <c r="U30" s="51"/>
      <c r="V30" s="79"/>
      <c r="X30"/>
      <c r="Y30"/>
      <c r="Z30" s="1" t="str">
        <f t="shared" ref="Z30" si="4">IF(P30&lt;&gt;"",ASIN(SQRT(P30/$G$8)),"")</f>
        <v/>
      </c>
      <c r="AA30" t="str">
        <f t="shared" ref="AA30" si="5">IF(S30&lt;&gt;"",ASIN(SQRT(S30/$G$8)),"")</f>
        <v/>
      </c>
    </row>
    <row r="31" spans="1:27" x14ac:dyDescent="0.25">
      <c r="A31" s="89"/>
      <c r="B31" s="50" t="s">
        <v>4</v>
      </c>
      <c r="C31" s="50"/>
      <c r="D31" s="50"/>
      <c r="E31" s="57">
        <f>IF(SUM(E15:E30)&lt;&gt;0,AVERAGE(E15:E30),SUM(E15:E30))</f>
        <v>0</v>
      </c>
      <c r="F31" s="57"/>
      <c r="G31" s="57"/>
      <c r="H31" s="57">
        <f>IF(SUM(H15:H30)&lt;&gt;0,AVERAGE(H15:H30),SUM(H15:H30))</f>
        <v>0</v>
      </c>
      <c r="I31" s="57"/>
      <c r="J31" s="57"/>
      <c r="K31" s="5"/>
      <c r="L31" s="5"/>
      <c r="M31" s="50" t="s">
        <v>4</v>
      </c>
      <c r="N31" s="50"/>
      <c r="O31" s="50"/>
      <c r="P31" s="57">
        <f>IF(SUM(P15:P30)&lt;&gt;0,AVERAGE(P15:P30),SUM(P15:P30))</f>
        <v>0</v>
      </c>
      <c r="Q31" s="57"/>
      <c r="R31" s="57"/>
      <c r="S31" s="57">
        <f>IF(SUM(S15:S30)&lt;&gt;0,AVERAGE(S15:S30),SUM(S15:S30))</f>
        <v>0</v>
      </c>
      <c r="T31" s="57"/>
      <c r="U31" s="57"/>
      <c r="V31" s="79"/>
      <c r="W31" s="1" t="e">
        <f>AVERAGE(W15:W24)</f>
        <v>#DIV/0!</v>
      </c>
      <c r="X31" s="1" t="e">
        <f>AVERAGE(X15:X24)</f>
        <v>#DIV/0!</v>
      </c>
      <c r="Y31"/>
      <c r="Z31" s="1" t="e">
        <f>AVERAGE(Z15:Z24)</f>
        <v>#DIV/0!</v>
      </c>
      <c r="AA31" s="1" t="e">
        <f>AVERAGE(AA15:AA24)</f>
        <v>#DIV/0!</v>
      </c>
    </row>
    <row r="32" spans="1:27" x14ac:dyDescent="0.25">
      <c r="A32" s="89"/>
      <c r="B32" s="50" t="s">
        <v>22</v>
      </c>
      <c r="C32" s="50"/>
      <c r="D32" s="50"/>
      <c r="E32" s="57" t="str">
        <f>IF(AND(SUM(E15:E30)&lt;&gt;0,COUNTA(E15:E30)&gt;1),STDEV(E15:E30),"")</f>
        <v/>
      </c>
      <c r="F32" s="57"/>
      <c r="G32" s="57"/>
      <c r="H32" s="57" t="str">
        <f>IF(AND(SUM(H15:H30)&lt;&gt;0,COUNTA(H15:H30)&gt;1),STDEV(H15:H30),"")</f>
        <v/>
      </c>
      <c r="I32" s="57"/>
      <c r="J32" s="57"/>
      <c r="K32" s="5"/>
      <c r="L32" s="5"/>
      <c r="M32" s="50" t="s">
        <v>22</v>
      </c>
      <c r="N32" s="50"/>
      <c r="O32" s="50"/>
      <c r="P32" s="57" t="str">
        <f>IF(AND(SUM(P15:P30)&lt;&gt;0,COUNTA(P15:P30)&gt;1),STDEV(P15:P30),"")</f>
        <v/>
      </c>
      <c r="Q32" s="57"/>
      <c r="R32" s="57"/>
      <c r="S32" s="57" t="str">
        <f>IF(AND(SUM(S15:S30)&lt;&gt;0,COUNTA(S15:S30)&gt;1),STDEV(S15:S30),"")</f>
        <v/>
      </c>
      <c r="T32" s="57"/>
      <c r="U32" s="57"/>
      <c r="V32" s="79"/>
      <c r="W32" s="1" t="e">
        <f>STDEV(W15:W24)</f>
        <v>#DIV/0!</v>
      </c>
      <c r="X32" t="e">
        <f>STDEV(X15:X24)</f>
        <v>#DIV/0!</v>
      </c>
      <c r="Y32"/>
      <c r="Z32" s="1" t="e">
        <f>STDEV(Z15:Z24)</f>
        <v>#DIV/0!</v>
      </c>
      <c r="AA32" t="e">
        <f>STDEV(AA15:AA24)</f>
        <v>#DIV/0!</v>
      </c>
    </row>
    <row r="33" spans="1:27" x14ac:dyDescent="0.25">
      <c r="A33" s="89"/>
      <c r="B33" s="50" t="s">
        <v>23</v>
      </c>
      <c r="C33" s="50"/>
      <c r="D33" s="50"/>
      <c r="E33" s="50" t="str">
        <f>IF(SUM(E15:E30)&lt;&gt;0,COUNTA(E15:E30),"")</f>
        <v/>
      </c>
      <c r="F33" s="50"/>
      <c r="G33" s="50"/>
      <c r="H33" s="50" t="str">
        <f>IF(SUM(H15:H30)&lt;&gt;0,COUNTA(H15:H30),"")</f>
        <v/>
      </c>
      <c r="I33" s="50"/>
      <c r="J33" s="50"/>
      <c r="K33" s="5"/>
      <c r="L33" s="5"/>
      <c r="M33" s="50" t="s">
        <v>23</v>
      </c>
      <c r="N33" s="50"/>
      <c r="O33" s="50"/>
      <c r="P33" s="50" t="str">
        <f>IF(SUM(P15:P30)&lt;&gt;0,COUNTA(P15:P30),"")</f>
        <v/>
      </c>
      <c r="Q33" s="50"/>
      <c r="R33" s="50"/>
      <c r="S33" s="50" t="str">
        <f>IF(SUM(S15:S30)&lt;&gt;0,COUNTA(S15:S30),"")</f>
        <v/>
      </c>
      <c r="T33" s="50"/>
      <c r="U33" s="50"/>
      <c r="V33" s="79"/>
      <c r="X33"/>
      <c r="Y33"/>
      <c r="Z33"/>
      <c r="AA33"/>
    </row>
    <row r="34" spans="1:27" x14ac:dyDescent="0.25">
      <c r="A34" s="89"/>
      <c r="B34" s="50"/>
      <c r="C34" s="50"/>
      <c r="D34" s="50"/>
      <c r="E34" s="50"/>
      <c r="F34" s="50"/>
      <c r="G34" s="50"/>
      <c r="H34" s="50"/>
      <c r="I34" s="50"/>
      <c r="J34" s="50"/>
      <c r="K34" s="50"/>
      <c r="L34" s="50"/>
      <c r="M34" s="50"/>
      <c r="N34" s="50"/>
      <c r="O34" s="50"/>
      <c r="P34" s="50"/>
      <c r="Q34" s="50"/>
      <c r="R34" s="50"/>
      <c r="S34" s="50"/>
      <c r="T34" s="50"/>
      <c r="U34" s="50"/>
      <c r="V34" s="79"/>
      <c r="X34"/>
      <c r="Y34"/>
      <c r="Z34"/>
      <c r="AA34"/>
    </row>
    <row r="35" spans="1:27" x14ac:dyDescent="0.25">
      <c r="A35" s="89"/>
      <c r="B35" s="56" t="s">
        <v>5</v>
      </c>
      <c r="C35" s="56"/>
      <c r="D35" s="56"/>
      <c r="E35" s="56"/>
      <c r="F35" s="73" t="str">
        <f>IF(AND($G$4="Chronic",$G$5="Ceriodaphnia",$G$6="Survival"),"",IF(AND(COUNTA(E15:E30)&gt;1,COUNTA(H15:H30)&gt;1,G8&lt;&gt;""),IF(SUM(E32:H32)&lt;&gt;0,IF($G$6&lt;&gt;"Survival",(H31-($G$9*E31))/SQRT((H32^2/H33)+(($G$9^2)*(E32^2))/E33),(X31-($G$9*W31))/SQRT((X32^2/H33)+((($G$9^2)*W32^2))/E33)),""),""))</f>
        <v/>
      </c>
      <c r="G35" s="73"/>
      <c r="H35" s="73"/>
      <c r="I35" s="73"/>
      <c r="J35" s="7"/>
      <c r="K35" s="5"/>
      <c r="L35" s="5"/>
      <c r="M35" s="56" t="s">
        <v>5</v>
      </c>
      <c r="N35" s="56"/>
      <c r="O35" s="56"/>
      <c r="P35" s="56"/>
      <c r="Q35" s="73" t="str">
        <f>IF(AND($G$4="Chronic",$G$5="Ceriodaphnia",$G$6="Survival"),"",IF(AND(COUNTA(P15:P30)&gt;1,COUNTA(S15:S30)&gt;1),IF(SUM(P32:S32)&lt;&gt;0,IF($G$6&lt;&gt;"Survival",(S31-($G$9*P31))/SQRT((S32^2/S33)+(($G$9^2)*(P32^2))/P33),(AA31-($G$9*Z31))/SQRT((AA32^2/S33)+((($G$9^2)*Z32^2))/P33)),""),""))</f>
        <v/>
      </c>
      <c r="R35" s="73"/>
      <c r="S35" s="73"/>
      <c r="T35" s="73"/>
      <c r="U35" s="7"/>
      <c r="V35" s="79"/>
      <c r="X35"/>
      <c r="Y35"/>
      <c r="Z35"/>
      <c r="AA35"/>
    </row>
    <row r="36" spans="1:27" x14ac:dyDescent="0.25">
      <c r="A36" s="89"/>
      <c r="B36" s="56" t="s">
        <v>6</v>
      </c>
      <c r="C36" s="56"/>
      <c r="D36" s="56"/>
      <c r="E36" s="56"/>
      <c r="F36" s="74" t="str">
        <f>IF(AND($G$4="Chronic",$G$5="Ceriodaphnia",$G$6="Survival"),"",IF(AND(COUNTA(E15:E30)&gt;1,COUNTA(H15:H30)&gt;1),H41,""))</f>
        <v/>
      </c>
      <c r="G36" s="74"/>
      <c r="H36" s="74"/>
      <c r="I36" s="74"/>
      <c r="J36" s="8"/>
      <c r="K36" s="5"/>
      <c r="L36" s="5"/>
      <c r="M36" s="56" t="s">
        <v>6</v>
      </c>
      <c r="N36" s="56"/>
      <c r="O36" s="56"/>
      <c r="P36" s="56"/>
      <c r="Q36" s="74" t="str">
        <f>IF(AND($G$4="Chronic",$G$5="Ceriodaphnia",$G$6="Survival"),"",IF(AND(COUNTA(P15:P30)&gt;1,COUNTA(S15:S30)&gt;1),S41,""))</f>
        <v/>
      </c>
      <c r="R36" s="74"/>
      <c r="S36" s="74"/>
      <c r="T36" s="74"/>
      <c r="U36" s="8"/>
      <c r="V36" s="79"/>
      <c r="X36"/>
      <c r="Y36"/>
      <c r="Z36"/>
      <c r="AA36"/>
    </row>
    <row r="37" spans="1:27" x14ac:dyDescent="0.25">
      <c r="A37" s="89"/>
      <c r="B37" s="56" t="s">
        <v>8</v>
      </c>
      <c r="C37" s="56"/>
      <c r="D37" s="56"/>
      <c r="E37" s="56"/>
      <c r="F37" s="50" t="str">
        <f>IF(F36&lt;&gt;"",IF($G$10=0.1,INDEX($H$81:$I$110,MATCH(VALUE(F36),$H$81:$H$110,),MATCH("Alpha_0.1",$H$80:$I$80,)),IF($G$10=0.2,INDEX($B$81:$C$110,MATCH(VALUE(F36),$B$81:$B$110,),MATCH("Alpha_0.2",$B$80:$C$80,)),IF($G$10=0.25,INDEX($E$81:$F$110,MATCH(VALUE(F36),$E$81:$E$110,),MATCH("Alpha_0.25",$E$80:$F$80,))))),"")</f>
        <v/>
      </c>
      <c r="G37" s="50"/>
      <c r="H37" s="50"/>
      <c r="I37" s="50"/>
      <c r="J37" s="9"/>
      <c r="K37" s="5"/>
      <c r="L37" s="5"/>
      <c r="M37" s="56" t="s">
        <v>8</v>
      </c>
      <c r="N37" s="56"/>
      <c r="O37" s="56"/>
      <c r="P37" s="56"/>
      <c r="Q37" s="50" t="str">
        <f>IF(Q36&lt;&gt;"",IF($G$10=0.1,INDEX($H$81:$I$110,MATCH(VALUE(Q36),$H$81:$H$110,),MATCH("Alpha_0.1",$H$80:$I$80,)),IF($G$10=0.2,INDEX($B$81:$C$110,MATCH(VALUE(Q36),$B$81:$B$110,),MATCH("Alpha_0.2",$B$80:$C$80,)),IF($G$10=0.25,INDEX($E$81:$F$110,MATCH(VALUE(Q36),$E$81:$E$110,),MATCH("Alpha_0.25",$E$80:$F$80,))))),"")</f>
        <v/>
      </c>
      <c r="R37" s="50"/>
      <c r="S37" s="50"/>
      <c r="T37" s="50"/>
      <c r="U37" s="9"/>
      <c r="V37" s="79"/>
      <c r="X37"/>
      <c r="Y37"/>
      <c r="Z37"/>
      <c r="AA37"/>
    </row>
    <row r="38" spans="1:27" x14ac:dyDescent="0.25">
      <c r="A38" s="89"/>
      <c r="B38" s="56" t="s">
        <v>9</v>
      </c>
      <c r="C38" s="56"/>
      <c r="D38" s="56"/>
      <c r="E38" s="56"/>
      <c r="F38" s="58" t="str">
        <f>IF(SUM(E15:E30)&lt;&gt;0,IF(AND($G$4="Chronic",$G$5="Ceriodaphnia",$G$6="Survival"),IF(((E31-H31)*100)&lt;25,"PASS","FAIL"),IF(SUM(H15:H30)&lt;&gt;0,W38,)),"")</f>
        <v/>
      </c>
      <c r="G38" s="58"/>
      <c r="H38" s="58"/>
      <c r="I38" s="58"/>
      <c r="J38" s="9"/>
      <c r="K38" s="5"/>
      <c r="L38" s="5"/>
      <c r="M38" s="56" t="s">
        <v>9</v>
      </c>
      <c r="N38" s="56"/>
      <c r="O38" s="56"/>
      <c r="P38" s="56"/>
      <c r="Q38" s="58" t="str">
        <f>IF(SUM(P15:P30)&lt;&gt;0,IF(AND($G$4="Chronic",$G$5="Ceriodaphnia",$G$6="Survival"),IF(((P31-S31)*100)&lt;25,"PASS","FAIL"),IF(SUM(S15:S30)&lt;&gt;0,Z38,)),"")</f>
        <v/>
      </c>
      <c r="R38" s="58"/>
      <c r="S38" s="58"/>
      <c r="T38" s="58"/>
      <c r="U38" s="9"/>
      <c r="V38" s="79"/>
      <c r="W38" s="1" t="str">
        <f>IF(H31&gt;=E31,"PASS",IF(OR(AND(SUM(E32:H32)&lt;&gt;0,F35&lt;F37),AND(SUM(E32:H32)=0,((E31-H31)/E31)&gt;=(1-G9))),"FAIL","PASS"))</f>
        <v>PASS</v>
      </c>
      <c r="X38"/>
      <c r="Y38"/>
      <c r="Z38" t="str">
        <f>IF(S31&gt;=P31,"PASS",IF(OR(AND(SUM(P32:S32)&lt;&gt;0,Q35&lt;Q37),AND(SUM(P32:S32)=0,((P31-S31)/P31)&gt;=(1-G9))),"FAIL","PASS"))</f>
        <v>PASS</v>
      </c>
      <c r="AA38"/>
    </row>
    <row r="39" spans="1:27" hidden="1" x14ac:dyDescent="0.25">
      <c r="A39" s="89"/>
      <c r="B39" s="50"/>
      <c r="C39" s="50"/>
      <c r="D39" s="50"/>
      <c r="E39" s="50"/>
      <c r="F39" s="50"/>
      <c r="G39" s="50"/>
      <c r="H39" s="50"/>
      <c r="I39" s="50"/>
      <c r="J39" s="50"/>
      <c r="K39" s="50"/>
      <c r="L39" s="50"/>
      <c r="M39" s="50"/>
      <c r="N39" s="50"/>
      <c r="O39" s="50"/>
      <c r="P39" s="50"/>
      <c r="Q39" s="50"/>
      <c r="R39" s="50"/>
      <c r="S39" s="50"/>
      <c r="T39" s="50"/>
      <c r="U39" s="50"/>
      <c r="V39" s="79"/>
      <c r="X39"/>
      <c r="Y39"/>
      <c r="Z39"/>
      <c r="AA39"/>
    </row>
    <row r="40" spans="1:27" ht="15" hidden="1" customHeight="1" x14ac:dyDescent="0.25">
      <c r="A40" s="89"/>
      <c r="B40" s="9" t="s">
        <v>24</v>
      </c>
      <c r="C40" s="9"/>
      <c r="D40" s="9"/>
      <c r="E40" s="9"/>
      <c r="F40" s="9"/>
      <c r="G40" s="9"/>
      <c r="H40" s="50" t="str">
        <f>IF(SUM(E32:H32)&lt;&gt;0,IF($G$6&lt;&gt;"Survival",(($H$32/$H$33)+(($G$9^2)*$E$32)/$E$33)^2/((($H$32/$H$33)^2)/($H$33-1)+(((($G$9^2)*$E$32)/$E$33)^2)/($E$33-1)),(($X$32/$H$33)+(($G$9^2)*$W$32)/$E$33)^2/((($X$32/$H$33)^2)/($H$33-1)+(((($G$9^2)*$W$32)/$E$33)^2)/($E$33-1))),"")</f>
        <v/>
      </c>
      <c r="I40" s="50"/>
      <c r="J40" s="9"/>
      <c r="K40" s="5"/>
      <c r="L40" s="5"/>
      <c r="M40" s="9" t="s">
        <v>24</v>
      </c>
      <c r="N40" s="9"/>
      <c r="O40" s="9"/>
      <c r="P40" s="9"/>
      <c r="Q40" s="9"/>
      <c r="R40" s="9"/>
      <c r="S40" s="50" t="str">
        <f>IF(SUM(P32:S32)&lt;&gt;0,IF($G$6&lt;&gt;"Survival",(($S$32/$S$33)+(($G$9^2)*$P$32)/$P$33)^2/((($S$32/$S$33)^2)/($S$33-1)+(((($G$9^2)*$P$32)/$P$33)^2)/($P$33-1)),(($AA$32/$S$33)+(($G$9^2)*$Z$32)/$P$33)^2/((($AA$32/$S$33)^2)/($S$33-1)+(((($G$9^2)*$Z$32)/$P$33)^2)/($P$33-1))),"")</f>
        <v/>
      </c>
      <c r="T40" s="50"/>
      <c r="U40" s="9"/>
      <c r="V40" s="79"/>
      <c r="X40"/>
      <c r="Y40"/>
      <c r="Z40"/>
      <c r="AA40"/>
    </row>
    <row r="41" spans="1:27" ht="15" hidden="1" customHeight="1" x14ac:dyDescent="0.25">
      <c r="A41" s="89"/>
      <c r="B41" s="9" t="s">
        <v>25</v>
      </c>
      <c r="C41" s="9"/>
      <c r="D41" s="9"/>
      <c r="E41" s="9"/>
      <c r="F41" s="9"/>
      <c r="G41" s="9"/>
      <c r="H41" s="50" t="str">
        <f>IF(H40&lt;&gt;"",ROUNDDOWN(H40,0),"")</f>
        <v/>
      </c>
      <c r="I41" s="50"/>
      <c r="J41" s="9"/>
      <c r="K41" s="5"/>
      <c r="L41" s="5"/>
      <c r="M41" s="9" t="s">
        <v>25</v>
      </c>
      <c r="N41" s="9"/>
      <c r="O41" s="9"/>
      <c r="P41" s="9"/>
      <c r="Q41" s="9"/>
      <c r="R41" s="9"/>
      <c r="S41" s="50" t="str">
        <f>IF(S40&lt;&gt;"",ROUNDDOWN(S40,0),"")</f>
        <v/>
      </c>
      <c r="T41" s="50"/>
      <c r="U41" s="9"/>
      <c r="V41" s="79"/>
      <c r="X41"/>
      <c r="Y41"/>
      <c r="Z41"/>
      <c r="AA41"/>
    </row>
    <row r="42" spans="1:27" x14ac:dyDescent="0.25">
      <c r="A42" s="89"/>
      <c r="B42" s="51"/>
      <c r="C42" s="51"/>
      <c r="D42" s="51"/>
      <c r="E42" s="51"/>
      <c r="F42" s="51"/>
      <c r="G42" s="51"/>
      <c r="H42" s="51"/>
      <c r="I42" s="51"/>
      <c r="J42" s="51"/>
      <c r="K42" s="51"/>
      <c r="L42" s="51"/>
      <c r="M42" s="51"/>
      <c r="N42" s="51"/>
      <c r="O42" s="51"/>
      <c r="P42" s="51"/>
      <c r="Q42" s="51"/>
      <c r="R42" s="51"/>
      <c r="S42" s="51"/>
      <c r="T42" s="51"/>
      <c r="U42" s="51"/>
      <c r="V42" s="79"/>
      <c r="X42"/>
      <c r="Y42"/>
      <c r="Z42"/>
      <c r="AA42"/>
    </row>
    <row r="43" spans="1:27" x14ac:dyDescent="0.25">
      <c r="A43" s="89"/>
      <c r="B43" s="5"/>
      <c r="C43" s="6"/>
      <c r="D43" s="6"/>
      <c r="E43" s="58" t="s">
        <v>17</v>
      </c>
      <c r="F43" s="58"/>
      <c r="G43" s="58"/>
      <c r="H43" s="58"/>
      <c r="I43" s="58"/>
      <c r="J43" s="58"/>
      <c r="K43" s="5"/>
      <c r="L43" s="5"/>
      <c r="M43" s="5"/>
      <c r="N43" s="6"/>
      <c r="O43" s="6"/>
      <c r="P43" s="58" t="s">
        <v>17</v>
      </c>
      <c r="Q43" s="58"/>
      <c r="R43" s="58"/>
      <c r="S43" s="58"/>
      <c r="T43" s="58"/>
      <c r="U43" s="58"/>
      <c r="V43" s="79"/>
      <c r="X43"/>
      <c r="Y43"/>
      <c r="Z43"/>
      <c r="AA43"/>
    </row>
    <row r="44" spans="1:27" x14ac:dyDescent="0.25">
      <c r="A44" s="89"/>
      <c r="B44" s="59" t="s">
        <v>3</v>
      </c>
      <c r="C44" s="59"/>
      <c r="D44" s="59"/>
      <c r="E44" s="62"/>
      <c r="F44" s="63"/>
      <c r="G44" s="63"/>
      <c r="H44" s="63"/>
      <c r="I44" s="63"/>
      <c r="J44" s="64"/>
      <c r="K44" s="5"/>
      <c r="L44" s="5"/>
      <c r="M44" s="59" t="s">
        <v>3</v>
      </c>
      <c r="N44" s="59"/>
      <c r="O44" s="59"/>
      <c r="P44" s="62"/>
      <c r="Q44" s="63"/>
      <c r="R44" s="63"/>
      <c r="S44" s="63"/>
      <c r="T44" s="63"/>
      <c r="U44" s="64"/>
      <c r="V44" s="79"/>
      <c r="W44" s="1" t="s">
        <v>28</v>
      </c>
      <c r="X44"/>
      <c r="Y44"/>
      <c r="Z44" s="1" t="s">
        <v>29</v>
      </c>
      <c r="AA44"/>
    </row>
    <row r="45" spans="1:27" x14ac:dyDescent="0.25">
      <c r="A45" s="89"/>
      <c r="B45" s="59"/>
      <c r="C45" s="59"/>
      <c r="D45" s="59"/>
      <c r="E45" s="58" t="s">
        <v>21</v>
      </c>
      <c r="F45" s="58"/>
      <c r="G45" s="58"/>
      <c r="H45" s="72" t="s">
        <v>34</v>
      </c>
      <c r="I45" s="72"/>
      <c r="J45" s="72"/>
      <c r="K45" s="5"/>
      <c r="L45" s="5"/>
      <c r="M45" s="59"/>
      <c r="N45" s="59"/>
      <c r="O45" s="59"/>
      <c r="P45" s="58" t="s">
        <v>21</v>
      </c>
      <c r="Q45" s="58"/>
      <c r="R45" s="58"/>
      <c r="S45" s="72" t="s">
        <v>34</v>
      </c>
      <c r="T45" s="72"/>
      <c r="U45" s="72"/>
      <c r="V45" s="79"/>
      <c r="X45"/>
      <c r="Y45"/>
      <c r="AA45"/>
    </row>
    <row r="46" spans="1:27" x14ac:dyDescent="0.25">
      <c r="A46" s="89"/>
      <c r="B46" s="50">
        <v>1</v>
      </c>
      <c r="C46" s="50"/>
      <c r="D46" s="50"/>
      <c r="E46" s="52"/>
      <c r="F46" s="52"/>
      <c r="G46" s="52"/>
      <c r="H46" s="52"/>
      <c r="I46" s="52"/>
      <c r="J46" s="52"/>
      <c r="K46" s="5"/>
      <c r="L46" s="5"/>
      <c r="M46" s="50">
        <v>1</v>
      </c>
      <c r="N46" s="50"/>
      <c r="O46" s="50"/>
      <c r="P46" s="52"/>
      <c r="Q46" s="52"/>
      <c r="R46" s="52"/>
      <c r="S46" s="52"/>
      <c r="T46" s="52"/>
      <c r="U46" s="52"/>
      <c r="V46" s="79"/>
      <c r="W46" s="1" t="str">
        <f>IF(E46&lt;&gt;"",IF(E46/$G$8=1,ASIN(SQRT(1-1/(4*$G$8))),ASIN(SQRT(E46/$G$8))),"")</f>
        <v/>
      </c>
      <c r="X46" t="str">
        <f>IF(H46&lt;&gt;"",IF(H46/$G$8=1,ASIN(SQRT(1-1/(4*$G$8))),ASIN(SQRT(H46/$G$8))),"")</f>
        <v/>
      </c>
      <c r="Y46"/>
      <c r="Z46" s="1" t="str">
        <f>IF(P46&lt;&gt;"",IF(P46/$G$8=1,ASIN(SQRT(1-1/(4*$G$8))),ASIN(SQRT(P46/$G$8))),"")</f>
        <v/>
      </c>
      <c r="AA46" s="1" t="str">
        <f>IF(S46&lt;&gt;"",IF(S46/$G$8=1,ASIN(SQRT(1-1/(4*$G$8))),ASIN(SQRT(S46/$G$8))),"")</f>
        <v/>
      </c>
    </row>
    <row r="47" spans="1:27" x14ac:dyDescent="0.25">
      <c r="A47" s="89"/>
      <c r="B47" s="50">
        <v>2</v>
      </c>
      <c r="C47" s="50"/>
      <c r="D47" s="50"/>
      <c r="E47" s="52"/>
      <c r="F47" s="52"/>
      <c r="G47" s="52"/>
      <c r="H47" s="52"/>
      <c r="I47" s="52"/>
      <c r="J47" s="52"/>
      <c r="K47" s="5"/>
      <c r="L47" s="5"/>
      <c r="M47" s="50">
        <v>2</v>
      </c>
      <c r="N47" s="50"/>
      <c r="O47" s="50"/>
      <c r="P47" s="52"/>
      <c r="Q47" s="52"/>
      <c r="R47" s="52"/>
      <c r="S47" s="52"/>
      <c r="T47" s="52"/>
      <c r="U47" s="52"/>
      <c r="V47" s="79"/>
      <c r="W47" s="1" t="str">
        <f t="shared" ref="W47:W55" si="6">IF(E47&lt;&gt;"",IF(E47/$G$8=1,ASIN(SQRT(1-1/(4*$G$8))),ASIN(SQRT(E47/$G$8))),"")</f>
        <v/>
      </c>
      <c r="X47" t="str">
        <f t="shared" ref="X47:X55" si="7">IF(H47&lt;&gt;"",IF(H47/$G$8=1,ASIN(SQRT(1-1/(4*$G$8))),ASIN(SQRT(H47/$G$8))),"")</f>
        <v/>
      </c>
      <c r="Y47"/>
      <c r="Z47" s="1" t="str">
        <f t="shared" ref="Z47:Z55" si="8">IF(P47&lt;&gt;"",IF(P47/$G$8=1,ASIN(SQRT(1-1/(4*$G$8))),ASIN(SQRT(P47/$G$8))),"")</f>
        <v/>
      </c>
      <c r="AA47" t="str">
        <f t="shared" ref="AA47:AA55" si="9">IF(S47&lt;&gt;"",IF(S47/$G$8=1,ASIN(SQRT(1-1/(4*$G$8))),ASIN(SQRT(S47/$G$8))),"")</f>
        <v/>
      </c>
    </row>
    <row r="48" spans="1:27" x14ac:dyDescent="0.25">
      <c r="A48" s="89"/>
      <c r="B48" s="50">
        <v>3</v>
      </c>
      <c r="C48" s="50"/>
      <c r="D48" s="50"/>
      <c r="E48" s="52"/>
      <c r="F48" s="52"/>
      <c r="G48" s="52"/>
      <c r="H48" s="52"/>
      <c r="I48" s="52"/>
      <c r="J48" s="52"/>
      <c r="K48" s="5"/>
      <c r="L48" s="5"/>
      <c r="M48" s="50">
        <v>3</v>
      </c>
      <c r="N48" s="50"/>
      <c r="O48" s="50"/>
      <c r="P48" s="52"/>
      <c r="Q48" s="52"/>
      <c r="R48" s="52"/>
      <c r="S48" s="52"/>
      <c r="T48" s="52"/>
      <c r="U48" s="52"/>
      <c r="V48" s="79"/>
      <c r="W48" s="1" t="str">
        <f t="shared" si="6"/>
        <v/>
      </c>
      <c r="X48" t="str">
        <f t="shared" si="7"/>
        <v/>
      </c>
      <c r="Y48"/>
      <c r="Z48" s="1" t="str">
        <f t="shared" si="8"/>
        <v/>
      </c>
      <c r="AA48" t="str">
        <f t="shared" si="9"/>
        <v/>
      </c>
    </row>
    <row r="49" spans="1:27" x14ac:dyDescent="0.25">
      <c r="A49" s="89"/>
      <c r="B49" s="50">
        <v>4</v>
      </c>
      <c r="C49" s="50"/>
      <c r="D49" s="50"/>
      <c r="E49" s="52"/>
      <c r="F49" s="52"/>
      <c r="G49" s="52"/>
      <c r="H49" s="52"/>
      <c r="I49" s="52"/>
      <c r="J49" s="52"/>
      <c r="K49" s="5"/>
      <c r="L49" s="5"/>
      <c r="M49" s="50">
        <v>4</v>
      </c>
      <c r="N49" s="50"/>
      <c r="O49" s="50"/>
      <c r="P49" s="52"/>
      <c r="Q49" s="52"/>
      <c r="R49" s="52"/>
      <c r="S49" s="52"/>
      <c r="T49" s="52"/>
      <c r="U49" s="52"/>
      <c r="V49" s="79"/>
      <c r="W49" s="1" t="str">
        <f t="shared" si="6"/>
        <v/>
      </c>
      <c r="X49" t="str">
        <f t="shared" si="7"/>
        <v/>
      </c>
      <c r="Y49"/>
      <c r="Z49" s="1" t="str">
        <f t="shared" si="8"/>
        <v/>
      </c>
      <c r="AA49" t="str">
        <f t="shared" si="9"/>
        <v/>
      </c>
    </row>
    <row r="50" spans="1:27" x14ac:dyDescent="0.25">
      <c r="A50" s="89"/>
      <c r="B50" s="50">
        <v>5</v>
      </c>
      <c r="C50" s="50"/>
      <c r="D50" s="50"/>
      <c r="E50" s="52"/>
      <c r="F50" s="52"/>
      <c r="G50" s="52"/>
      <c r="H50" s="52"/>
      <c r="I50" s="52"/>
      <c r="J50" s="52"/>
      <c r="K50" s="5"/>
      <c r="L50" s="5"/>
      <c r="M50" s="50">
        <v>5</v>
      </c>
      <c r="N50" s="50"/>
      <c r="O50" s="50"/>
      <c r="P50" s="52"/>
      <c r="Q50" s="52"/>
      <c r="R50" s="52"/>
      <c r="S50" s="52"/>
      <c r="T50" s="52"/>
      <c r="U50" s="52"/>
      <c r="V50" s="79"/>
      <c r="W50" s="1" t="str">
        <f t="shared" si="6"/>
        <v/>
      </c>
      <c r="X50" t="str">
        <f t="shared" si="7"/>
        <v/>
      </c>
      <c r="Y50"/>
      <c r="Z50" s="1" t="str">
        <f t="shared" si="8"/>
        <v/>
      </c>
      <c r="AA50" t="str">
        <f t="shared" si="9"/>
        <v/>
      </c>
    </row>
    <row r="51" spans="1:27" x14ac:dyDescent="0.25">
      <c r="A51" s="89"/>
      <c r="B51" s="50">
        <v>6</v>
      </c>
      <c r="C51" s="50"/>
      <c r="D51" s="50"/>
      <c r="E51" s="52"/>
      <c r="F51" s="52"/>
      <c r="G51" s="52"/>
      <c r="H51" s="52"/>
      <c r="I51" s="52"/>
      <c r="J51" s="52"/>
      <c r="K51" s="5"/>
      <c r="L51" s="5"/>
      <c r="M51" s="50">
        <v>6</v>
      </c>
      <c r="N51" s="50"/>
      <c r="O51" s="50"/>
      <c r="P51" s="52"/>
      <c r="Q51" s="52"/>
      <c r="R51" s="52"/>
      <c r="S51" s="52"/>
      <c r="T51" s="52"/>
      <c r="U51" s="52"/>
      <c r="V51" s="79"/>
      <c r="W51" s="1" t="str">
        <f t="shared" si="6"/>
        <v/>
      </c>
      <c r="X51" t="str">
        <f t="shared" si="7"/>
        <v/>
      </c>
      <c r="Y51"/>
      <c r="Z51" s="1" t="str">
        <f t="shared" si="8"/>
        <v/>
      </c>
      <c r="AA51" t="str">
        <f t="shared" si="9"/>
        <v/>
      </c>
    </row>
    <row r="52" spans="1:27" x14ac:dyDescent="0.25">
      <c r="A52" s="89"/>
      <c r="B52" s="50">
        <v>7</v>
      </c>
      <c r="C52" s="50"/>
      <c r="D52" s="50"/>
      <c r="E52" s="52"/>
      <c r="F52" s="52"/>
      <c r="G52" s="52"/>
      <c r="H52" s="52"/>
      <c r="I52" s="52"/>
      <c r="J52" s="52"/>
      <c r="K52" s="5"/>
      <c r="L52" s="5"/>
      <c r="M52" s="50">
        <v>7</v>
      </c>
      <c r="N52" s="50"/>
      <c r="O52" s="50"/>
      <c r="P52" s="52"/>
      <c r="Q52" s="52"/>
      <c r="R52" s="52"/>
      <c r="S52" s="52"/>
      <c r="T52" s="52"/>
      <c r="U52" s="52"/>
      <c r="V52" s="79"/>
      <c r="W52" s="1" t="str">
        <f t="shared" si="6"/>
        <v/>
      </c>
      <c r="X52" t="str">
        <f t="shared" si="7"/>
        <v/>
      </c>
      <c r="Y52"/>
      <c r="Z52" s="1" t="str">
        <f t="shared" si="8"/>
        <v/>
      </c>
      <c r="AA52" t="str">
        <f t="shared" si="9"/>
        <v/>
      </c>
    </row>
    <row r="53" spans="1:27" x14ac:dyDescent="0.25">
      <c r="A53" s="89"/>
      <c r="B53" s="50">
        <v>8</v>
      </c>
      <c r="C53" s="50"/>
      <c r="D53" s="50"/>
      <c r="E53" s="52"/>
      <c r="F53" s="52"/>
      <c r="G53" s="52"/>
      <c r="H53" s="52"/>
      <c r="I53" s="52"/>
      <c r="J53" s="52"/>
      <c r="K53" s="5"/>
      <c r="L53" s="5"/>
      <c r="M53" s="50">
        <v>8</v>
      </c>
      <c r="N53" s="50"/>
      <c r="O53" s="50"/>
      <c r="P53" s="52"/>
      <c r="Q53" s="52"/>
      <c r="R53" s="52"/>
      <c r="S53" s="52"/>
      <c r="T53" s="52"/>
      <c r="U53" s="52"/>
      <c r="V53" s="79"/>
      <c r="W53" s="1" t="str">
        <f t="shared" si="6"/>
        <v/>
      </c>
      <c r="X53" t="str">
        <f t="shared" si="7"/>
        <v/>
      </c>
      <c r="Y53"/>
      <c r="Z53" s="1" t="str">
        <f t="shared" si="8"/>
        <v/>
      </c>
      <c r="AA53" t="str">
        <f t="shared" si="9"/>
        <v/>
      </c>
    </row>
    <row r="54" spans="1:27" x14ac:dyDescent="0.25">
      <c r="A54" s="89"/>
      <c r="B54" s="50">
        <v>9</v>
      </c>
      <c r="C54" s="50"/>
      <c r="D54" s="50"/>
      <c r="E54" s="52"/>
      <c r="F54" s="52"/>
      <c r="G54" s="52"/>
      <c r="H54" s="52"/>
      <c r="I54" s="52"/>
      <c r="J54" s="52"/>
      <c r="K54" s="5"/>
      <c r="L54" s="5"/>
      <c r="M54" s="50">
        <v>9</v>
      </c>
      <c r="N54" s="50"/>
      <c r="O54" s="50"/>
      <c r="P54" s="52"/>
      <c r="Q54" s="52"/>
      <c r="R54" s="52"/>
      <c r="S54" s="52"/>
      <c r="T54" s="52"/>
      <c r="U54" s="52"/>
      <c r="V54" s="79"/>
      <c r="W54" s="1" t="str">
        <f t="shared" si="6"/>
        <v/>
      </c>
      <c r="X54" t="str">
        <f t="shared" si="7"/>
        <v/>
      </c>
      <c r="Y54"/>
      <c r="Z54" s="1" t="str">
        <f t="shared" si="8"/>
        <v/>
      </c>
      <c r="AA54" t="str">
        <f t="shared" si="9"/>
        <v/>
      </c>
    </row>
    <row r="55" spans="1:27" x14ac:dyDescent="0.25">
      <c r="A55" s="89"/>
      <c r="B55" s="50">
        <v>10</v>
      </c>
      <c r="C55" s="50"/>
      <c r="D55" s="50"/>
      <c r="E55" s="52"/>
      <c r="F55" s="52"/>
      <c r="G55" s="52"/>
      <c r="H55" s="52"/>
      <c r="I55" s="52"/>
      <c r="J55" s="52"/>
      <c r="K55" s="5"/>
      <c r="L55" s="5"/>
      <c r="M55" s="50">
        <v>10</v>
      </c>
      <c r="N55" s="50"/>
      <c r="O55" s="50"/>
      <c r="P55" s="52"/>
      <c r="Q55" s="52"/>
      <c r="R55" s="52"/>
      <c r="S55" s="52"/>
      <c r="T55" s="52"/>
      <c r="U55" s="52"/>
      <c r="V55" s="79"/>
      <c r="W55" s="1" t="str">
        <f t="shared" si="6"/>
        <v/>
      </c>
      <c r="X55" t="str">
        <f t="shared" si="7"/>
        <v/>
      </c>
      <c r="Y55"/>
      <c r="Z55" s="1" t="str">
        <f t="shared" si="8"/>
        <v/>
      </c>
      <c r="AA55" t="str">
        <f t="shared" si="9"/>
        <v/>
      </c>
    </row>
    <row r="56" spans="1:27" x14ac:dyDescent="0.25">
      <c r="A56" s="89"/>
      <c r="B56" s="50">
        <v>11</v>
      </c>
      <c r="C56" s="50"/>
      <c r="D56" s="50"/>
      <c r="E56" s="52"/>
      <c r="F56" s="52"/>
      <c r="G56" s="52"/>
      <c r="H56" s="52"/>
      <c r="I56" s="52"/>
      <c r="J56" s="52"/>
      <c r="K56" s="5"/>
      <c r="L56" s="5"/>
      <c r="M56" s="50">
        <v>11</v>
      </c>
      <c r="N56" s="50"/>
      <c r="O56" s="50"/>
      <c r="P56" s="52"/>
      <c r="Q56" s="52"/>
      <c r="R56" s="52"/>
      <c r="S56" s="52"/>
      <c r="T56" s="52"/>
      <c r="U56" s="52"/>
      <c r="V56" s="79"/>
      <c r="X56"/>
      <c r="Y56"/>
      <c r="AA56"/>
    </row>
    <row r="57" spans="1:27" x14ac:dyDescent="0.25">
      <c r="A57" s="89"/>
      <c r="B57" s="50">
        <v>12</v>
      </c>
      <c r="C57" s="50"/>
      <c r="D57" s="50"/>
      <c r="E57" s="52"/>
      <c r="F57" s="52"/>
      <c r="G57" s="52"/>
      <c r="H57" s="52"/>
      <c r="I57" s="52"/>
      <c r="J57" s="52"/>
      <c r="K57" s="5"/>
      <c r="L57" s="5"/>
      <c r="M57" s="50">
        <v>12</v>
      </c>
      <c r="N57" s="50"/>
      <c r="O57" s="50"/>
      <c r="P57" s="52"/>
      <c r="Q57" s="52"/>
      <c r="R57" s="52"/>
      <c r="S57" s="52"/>
      <c r="T57" s="52"/>
      <c r="U57" s="52"/>
      <c r="V57" s="79"/>
      <c r="X57"/>
      <c r="Y57"/>
      <c r="AA57"/>
    </row>
    <row r="58" spans="1:27" x14ac:dyDescent="0.25">
      <c r="A58" s="89"/>
      <c r="B58" s="50">
        <v>13</v>
      </c>
      <c r="C58" s="50"/>
      <c r="D58" s="50"/>
      <c r="E58" s="52"/>
      <c r="F58" s="52"/>
      <c r="G58" s="52"/>
      <c r="H58" s="52"/>
      <c r="I58" s="52"/>
      <c r="J58" s="52"/>
      <c r="K58" s="5"/>
      <c r="L58" s="5"/>
      <c r="M58" s="50">
        <v>13</v>
      </c>
      <c r="N58" s="50"/>
      <c r="O58" s="50"/>
      <c r="P58" s="52"/>
      <c r="Q58" s="52"/>
      <c r="R58" s="52"/>
      <c r="S58" s="52"/>
      <c r="T58" s="52"/>
      <c r="U58" s="52"/>
      <c r="V58" s="79"/>
      <c r="X58"/>
      <c r="Y58"/>
      <c r="AA58"/>
    </row>
    <row r="59" spans="1:27" x14ac:dyDescent="0.25">
      <c r="A59" s="89"/>
      <c r="B59" s="50">
        <v>14</v>
      </c>
      <c r="C59" s="50"/>
      <c r="D59" s="50"/>
      <c r="E59" s="52"/>
      <c r="F59" s="52"/>
      <c r="G59" s="52"/>
      <c r="H59" s="52"/>
      <c r="I59" s="52"/>
      <c r="J59" s="52"/>
      <c r="K59" s="5"/>
      <c r="L59" s="5"/>
      <c r="M59" s="50">
        <v>14</v>
      </c>
      <c r="N59" s="50"/>
      <c r="O59" s="50"/>
      <c r="P59" s="52"/>
      <c r="Q59" s="52"/>
      <c r="R59" s="52"/>
      <c r="S59" s="52"/>
      <c r="T59" s="52"/>
      <c r="U59" s="52"/>
      <c r="V59" s="79"/>
      <c r="X59"/>
      <c r="Y59"/>
      <c r="AA59"/>
    </row>
    <row r="60" spans="1:27" x14ac:dyDescent="0.25">
      <c r="A60" s="89"/>
      <c r="B60" s="50">
        <v>15</v>
      </c>
      <c r="C60" s="50"/>
      <c r="D60" s="50"/>
      <c r="E60" s="52"/>
      <c r="F60" s="52"/>
      <c r="G60" s="52"/>
      <c r="H60" s="52"/>
      <c r="I60" s="52"/>
      <c r="J60" s="52"/>
      <c r="K60" s="5"/>
      <c r="L60" s="5"/>
      <c r="M60" s="50">
        <v>15</v>
      </c>
      <c r="N60" s="50"/>
      <c r="O60" s="50"/>
      <c r="P60" s="52"/>
      <c r="Q60" s="52"/>
      <c r="R60" s="52"/>
      <c r="S60" s="52"/>
      <c r="T60" s="52"/>
      <c r="U60" s="52"/>
      <c r="V60" s="79"/>
      <c r="X60"/>
      <c r="Y60"/>
      <c r="AA60"/>
    </row>
    <row r="61" spans="1:27" x14ac:dyDescent="0.25">
      <c r="A61" s="89"/>
      <c r="B61" s="51"/>
      <c r="C61" s="51"/>
      <c r="D61" s="51"/>
      <c r="E61" s="51"/>
      <c r="F61" s="51"/>
      <c r="G61" s="51"/>
      <c r="H61" s="51"/>
      <c r="I61" s="51"/>
      <c r="J61" s="51"/>
      <c r="K61" s="51"/>
      <c r="L61" s="51"/>
      <c r="M61" s="51"/>
      <c r="N61" s="51"/>
      <c r="O61" s="51"/>
      <c r="P61" s="51"/>
      <c r="Q61" s="51"/>
      <c r="R61" s="51"/>
      <c r="S61" s="51"/>
      <c r="T61" s="51"/>
      <c r="U61" s="51"/>
      <c r="V61" s="79"/>
      <c r="X61"/>
      <c r="Y61"/>
      <c r="Z61" s="1" t="str">
        <f t="shared" ref="Z61" si="10">IF(P61&lt;&gt;"",ASIN(SQRT(P61/$G$8)),"")</f>
        <v/>
      </c>
      <c r="AA61" t="str">
        <f t="shared" ref="AA61" si="11">IF(S61&lt;&gt;"",ASIN(SQRT(S61/$G$8)),"")</f>
        <v/>
      </c>
    </row>
    <row r="62" spans="1:27" x14ac:dyDescent="0.25">
      <c r="A62" s="89"/>
      <c r="B62" s="50" t="s">
        <v>4</v>
      </c>
      <c r="C62" s="50"/>
      <c r="D62" s="50"/>
      <c r="E62" s="57">
        <f>IF(SUM(E46:E61)&lt;&gt;0,AVERAGE(E46:E61),SUM(E46:E61))</f>
        <v>0</v>
      </c>
      <c r="F62" s="57"/>
      <c r="G62" s="57"/>
      <c r="H62" s="57">
        <f>IF(SUM(H46:H61)&lt;&gt;0,AVERAGE(H46:H61),SUM(H46:H61))</f>
        <v>0</v>
      </c>
      <c r="I62" s="57"/>
      <c r="J62" s="57"/>
      <c r="K62" s="5"/>
      <c r="L62" s="5"/>
      <c r="M62" s="50" t="s">
        <v>4</v>
      </c>
      <c r="N62" s="50"/>
      <c r="O62" s="50"/>
      <c r="P62" s="57" t="str">
        <f>IF(SUM(P46:P61)&lt;&gt;0,AVERAGE(P46:P61),"")</f>
        <v/>
      </c>
      <c r="Q62" s="57"/>
      <c r="R62" s="57"/>
      <c r="S62" s="57" t="str">
        <f>IF(SUM(S46:S61)&lt;&gt;0,AVERAGE(S46:S61),"")</f>
        <v/>
      </c>
      <c r="T62" s="57"/>
      <c r="U62" s="57"/>
      <c r="V62" s="79"/>
      <c r="W62" s="1" t="e">
        <f>AVERAGE(W46:W55)</f>
        <v>#DIV/0!</v>
      </c>
      <c r="X62" s="1" t="e">
        <f>AVERAGE(X46:X55)</f>
        <v>#DIV/0!</v>
      </c>
      <c r="Y62"/>
      <c r="Z62" s="1" t="e">
        <f>AVERAGE(Z46:Z55)</f>
        <v>#DIV/0!</v>
      </c>
      <c r="AA62" s="1" t="e">
        <f>AVERAGE(AA46:AA55)</f>
        <v>#DIV/0!</v>
      </c>
    </row>
    <row r="63" spans="1:27" x14ac:dyDescent="0.25">
      <c r="A63" s="89"/>
      <c r="B63" s="50" t="s">
        <v>22</v>
      </c>
      <c r="C63" s="50"/>
      <c r="D63" s="50"/>
      <c r="E63" s="57" t="str">
        <f>IF(AND(SUM(E46:E61)&lt;&gt;0,COUNTA(E46:E61)&gt;1),STDEV(E46:E61),"")</f>
        <v/>
      </c>
      <c r="F63" s="57"/>
      <c r="G63" s="57"/>
      <c r="H63" s="57" t="str">
        <f>IF(AND(SUM(H46:H61)&lt;&gt;0,COUNTA(H46:H61)&gt;1),STDEV(H46:H61),"")</f>
        <v/>
      </c>
      <c r="I63" s="57"/>
      <c r="J63" s="57"/>
      <c r="K63" s="5"/>
      <c r="L63" s="5"/>
      <c r="M63" s="50" t="s">
        <v>22</v>
      </c>
      <c r="N63" s="50"/>
      <c r="O63" s="50"/>
      <c r="P63" s="57" t="str">
        <f>IF(AND(SUM(P46:P61)&lt;&gt;0,COUNTA(P46:P61)&gt;1),STDEV(P46:P61),"")</f>
        <v/>
      </c>
      <c r="Q63" s="57"/>
      <c r="R63" s="57"/>
      <c r="S63" s="57" t="str">
        <f>IF(AND(SUM(S46:S61)&lt;&gt;0,COUNTA(S46:S61)&gt;1),STDEV(S46:S61),"")</f>
        <v/>
      </c>
      <c r="T63" s="57"/>
      <c r="U63" s="57"/>
      <c r="V63" s="79"/>
      <c r="W63" s="1" t="e">
        <f>STDEV(W46:W55)</f>
        <v>#DIV/0!</v>
      </c>
      <c r="X63" t="e">
        <f>STDEV(X46:X55)</f>
        <v>#DIV/0!</v>
      </c>
      <c r="Y63"/>
      <c r="Z63" s="1" t="e">
        <f>STDEV(Z46:Z55)</f>
        <v>#DIV/0!</v>
      </c>
      <c r="AA63" t="e">
        <f>STDEV(AA46:AA55)</f>
        <v>#DIV/0!</v>
      </c>
    </row>
    <row r="64" spans="1:27" x14ac:dyDescent="0.25">
      <c r="A64" s="89"/>
      <c r="B64" s="50" t="s">
        <v>23</v>
      </c>
      <c r="C64" s="50"/>
      <c r="D64" s="50"/>
      <c r="E64" s="50" t="str">
        <f>IF(SUM(E46:E61)&lt;&gt;0,COUNTA(E46:E61),"")</f>
        <v/>
      </c>
      <c r="F64" s="50"/>
      <c r="G64" s="50"/>
      <c r="H64" s="50" t="str">
        <f>IF(SUM(H46:H61)&lt;&gt;0,COUNTA(H46:H61),"")</f>
        <v/>
      </c>
      <c r="I64" s="50"/>
      <c r="J64" s="50"/>
      <c r="K64" s="5"/>
      <c r="L64" s="5"/>
      <c r="M64" s="50" t="s">
        <v>23</v>
      </c>
      <c r="N64" s="50"/>
      <c r="O64" s="50"/>
      <c r="P64" s="50" t="str">
        <f>IF(SUM(P46:P61)&lt;&gt;0,COUNTA(P46:P61),"")</f>
        <v/>
      </c>
      <c r="Q64" s="50"/>
      <c r="R64" s="50"/>
      <c r="S64" s="50" t="str">
        <f>IF(SUM(S46:S61)&lt;&gt;0,COUNTA(S46:S61),"")</f>
        <v/>
      </c>
      <c r="T64" s="50"/>
      <c r="U64" s="50"/>
      <c r="V64" s="79"/>
    </row>
    <row r="65" spans="1:26" x14ac:dyDescent="0.25">
      <c r="A65" s="89"/>
      <c r="B65" s="50"/>
      <c r="C65" s="50"/>
      <c r="D65" s="50"/>
      <c r="E65" s="50"/>
      <c r="F65" s="50"/>
      <c r="G65" s="50"/>
      <c r="H65" s="50"/>
      <c r="I65" s="50"/>
      <c r="J65" s="50"/>
      <c r="K65" s="50"/>
      <c r="L65" s="50"/>
      <c r="M65" s="50"/>
      <c r="N65" s="50"/>
      <c r="O65" s="50"/>
      <c r="P65" s="50"/>
      <c r="Q65" s="50"/>
      <c r="R65" s="50"/>
      <c r="S65" s="50"/>
      <c r="T65" s="50"/>
      <c r="U65" s="50"/>
      <c r="V65" s="79"/>
    </row>
    <row r="66" spans="1:26" x14ac:dyDescent="0.25">
      <c r="A66" s="89"/>
      <c r="B66" s="56" t="s">
        <v>5</v>
      </c>
      <c r="C66" s="56"/>
      <c r="D66" s="56"/>
      <c r="E66" s="56"/>
      <c r="F66" s="73" t="str">
        <f>IF(AND($G$4="Chronic",$G$5="Ceriodaphnia",$G$6="Survival"),"",IF(AND(COUNTA(E46:E61)&gt;1,COUNTA(H46:H61)&gt;1),IF(SUM(E63:H63)&lt;&gt;0,IF($G$6&lt;&gt;"Survival",(H62-($G$9*E62))/SQRT((H63^2/H64)+(($G$9^2)*(E63^2))/E64),(X62-($G$9*W62))/SQRT((X63^2/H64)+((($G$9^2)*W63^2))/E64)),""),""))</f>
        <v/>
      </c>
      <c r="G66" s="73"/>
      <c r="H66" s="73"/>
      <c r="I66" s="73"/>
      <c r="J66" s="7"/>
      <c r="K66" s="5"/>
      <c r="L66" s="5"/>
      <c r="M66" s="56" t="s">
        <v>5</v>
      </c>
      <c r="N66" s="56"/>
      <c r="O66" s="56"/>
      <c r="P66" s="56"/>
      <c r="Q66" s="73" t="str">
        <f>IF(AND($G$4="Chronic",$G$5="Ceriodaphnia",$G$6="Survival"),"",IF(AND(COUNTA(P46:P61)&gt;1,COUNTA(S46:S61)&gt;1),IF(SUM(P63:S63)&lt;&gt;0,IF($G$6&lt;&gt;"Survival",(S62-($G$9*P62))/SQRT((S63^2/S64)+(($G$9^2)*(P63^2))/P64),(AA62-($G$9*Z62))/SQRT((AA63^2/S64)+((($G$9^2)*Z63^2))/P64)),""),""))</f>
        <v/>
      </c>
      <c r="R66" s="73"/>
      <c r="S66" s="73"/>
      <c r="T66" s="73"/>
      <c r="U66" s="7"/>
      <c r="V66" s="79"/>
    </row>
    <row r="67" spans="1:26" x14ac:dyDescent="0.25">
      <c r="A67" s="89"/>
      <c r="B67" s="56" t="s">
        <v>6</v>
      </c>
      <c r="C67" s="56"/>
      <c r="D67" s="56"/>
      <c r="E67" s="56"/>
      <c r="F67" s="74" t="str">
        <f>IF(AND($G$4="Chronic",$G$5="Ceriodaphnia",$G$6="Survival"),"",IF(AND(COUNTA(E46:E61)&gt;1,COUNTA(H46:H61)&gt;1),H72,""))</f>
        <v/>
      </c>
      <c r="G67" s="74"/>
      <c r="H67" s="74"/>
      <c r="I67" s="74"/>
      <c r="J67" s="8"/>
      <c r="K67" s="5"/>
      <c r="L67" s="5"/>
      <c r="M67" s="56" t="s">
        <v>6</v>
      </c>
      <c r="N67" s="56"/>
      <c r="O67" s="56"/>
      <c r="P67" s="56"/>
      <c r="Q67" s="74" t="str">
        <f>IF(AND($G$4="Chronic",$G$5="Ceriodaphnia",$G$6="Survival"),"",IF(AND(COUNTA(P46:P61)&gt;1,COUNTA(S46:S61)&gt;1),S72,""))</f>
        <v/>
      </c>
      <c r="R67" s="74"/>
      <c r="S67" s="74"/>
      <c r="T67" s="74"/>
      <c r="U67" s="8"/>
      <c r="V67" s="79"/>
    </row>
    <row r="68" spans="1:26" x14ac:dyDescent="0.25">
      <c r="A68" s="89"/>
      <c r="B68" s="56" t="s">
        <v>8</v>
      </c>
      <c r="C68" s="56"/>
      <c r="D68" s="56"/>
      <c r="E68" s="56"/>
      <c r="F68" s="50" t="str">
        <f>IF(F67&lt;&gt;"",IF($G$10=0.1,INDEX($H$81:$I$110,MATCH(VALUE(F67),$H$81:$H$110,),MATCH("Alpha_0.1",$H$80:$I$80,)),IF($G$10=0.2,INDEX($B$81:$C$110,MATCH(VALUE(F67),$B$81:$B$110,),MATCH("Alpha_0.2",$B$80:$C$80,)),IF($G$10=0.25,INDEX($E$81:$F$110,MATCH(VALUE(F67),$E$81:$E$110,),MATCH("Alpha_0.25",$E$80:$F$80,))))),"")</f>
        <v/>
      </c>
      <c r="G68" s="50"/>
      <c r="H68" s="50"/>
      <c r="I68" s="50"/>
      <c r="J68" s="9"/>
      <c r="K68" s="5"/>
      <c r="L68" s="5"/>
      <c r="M68" s="56" t="s">
        <v>8</v>
      </c>
      <c r="N68" s="56"/>
      <c r="O68" s="56"/>
      <c r="P68" s="56"/>
      <c r="Q68" s="50" t="str">
        <f>IF(Q67&lt;&gt;"",IF($G$10=0.1,INDEX($H$81:$I$110,MATCH(VALUE(Q67),$H$81:$H$110,),MATCH("Alpha_0.1",$H$80:$I$80,)),IF($G$10=0.2,INDEX($B$81:$C$110,MATCH(VALUE(Q67),$B$81:$B$110,),MATCH("Alpha_0.2",$B$80:$C$80,)),IF($G$10=0.25,INDEX($E$81:$F$110,MATCH(VALUE(Q67),$E$81:$E$110,),MATCH("Alpha_0.25",$E$80:$F$80,))))),"")</f>
        <v/>
      </c>
      <c r="R68" s="50"/>
      <c r="S68" s="50"/>
      <c r="T68" s="50"/>
      <c r="U68" s="9"/>
      <c r="V68" s="79"/>
    </row>
    <row r="69" spans="1:26" x14ac:dyDescent="0.25">
      <c r="A69" s="89"/>
      <c r="B69" s="56" t="s">
        <v>9</v>
      </c>
      <c r="C69" s="56"/>
      <c r="D69" s="56"/>
      <c r="E69" s="56"/>
      <c r="F69" s="58" t="str">
        <f>IF(SUM(E46:E60)&lt;&gt;0,IF(AND($G$4="Chronic",$G$5="Ceriodaphnia",$G$6="Survival"),IF(((E62-H62)*100)&lt;25,"PASS","FAIL"),IF(SUM(H46:H60)&lt;&gt;0,W69,)),"")</f>
        <v/>
      </c>
      <c r="G69" s="58"/>
      <c r="H69" s="58"/>
      <c r="I69" s="58"/>
      <c r="J69" s="9"/>
      <c r="K69" s="5"/>
      <c r="L69" s="5"/>
      <c r="M69" s="56" t="s">
        <v>9</v>
      </c>
      <c r="N69" s="56"/>
      <c r="O69" s="56"/>
      <c r="P69" s="56"/>
      <c r="Q69" s="58" t="str">
        <f>IF(SUM(P46:P60)&lt;&gt;0,IF(AND($G$4="Chronic",$G$5="Ceriodaphnia",$G$6="Survival"),IF(((P62-S62)*100)&lt;25,"PASS","FAIL"),IF(SUM(S46:S60)&lt;&gt;0,Z69,)),"")</f>
        <v/>
      </c>
      <c r="R69" s="58"/>
      <c r="S69" s="58"/>
      <c r="T69" s="58"/>
      <c r="U69" s="9"/>
      <c r="V69" s="79"/>
      <c r="W69" s="1" t="str">
        <f>IF(H62&gt;=E62,"PASS",IF(OR(AND(SUM(E63:H63)&lt;&gt;0,F66&lt;F68),AND(SUM(E63:H63)=0,((E62-H62)/E62)&gt;=(1-G9))),"FAIL","PASS"))</f>
        <v>PASS</v>
      </c>
      <c r="Z69" s="1" t="str">
        <f>IF(S62&gt;=P62,"PASS",IF(OR(AND(SUM(P63:S63)&lt;&gt;0,Q66&lt;Q68),AND(SUM(P63:S63)=0,((P62-S62)/P62)&gt;=(1-G9))),"FAIL","PASS"))</f>
        <v>PASS</v>
      </c>
    </row>
    <row r="70" spans="1:26" ht="9" customHeight="1" thickBot="1" x14ac:dyDescent="0.3">
      <c r="A70" s="90"/>
      <c r="B70" s="81"/>
      <c r="C70" s="81"/>
      <c r="D70" s="81"/>
      <c r="E70" s="81"/>
      <c r="F70" s="81"/>
      <c r="G70" s="81"/>
      <c r="H70" s="81"/>
      <c r="I70" s="81"/>
      <c r="J70" s="81"/>
      <c r="K70" s="81"/>
      <c r="L70" s="81"/>
      <c r="M70" s="81"/>
      <c r="N70" s="81"/>
      <c r="O70" s="81"/>
      <c r="P70" s="81"/>
      <c r="Q70" s="81"/>
      <c r="R70" s="81"/>
      <c r="S70" s="81"/>
      <c r="T70" s="81"/>
      <c r="U70" s="81"/>
      <c r="V70" s="80"/>
    </row>
    <row r="71" spans="1:26" ht="15.75" hidden="1" thickTop="1" x14ac:dyDescent="0.25">
      <c r="B71" s="75" t="s">
        <v>24</v>
      </c>
      <c r="C71" s="75"/>
      <c r="D71" s="75"/>
      <c r="E71" s="75"/>
      <c r="F71" s="75"/>
      <c r="G71" s="75"/>
      <c r="H71" s="76" t="str">
        <f>IF(SUM(E63:H63)&lt;&gt;0,IF($G$6&lt;&gt;"Survival",(($H$63/$H$64)+(($G$9^2)*$E$63)/$E$64)^2/((($H$63/$H$64)^2)/($H$64-1)+(((($G$9^2)*$E$63)/$E$64)^2)/($E$64-1)),(($X$63/$H$64)+(($G$9^2)*$W$63)/$E$64)^2/((($X$63/$H$64)^2)/($H$64-1)+(((($G$9^2)*$W$63)/$E$64)^2)/($E$64-1))),"")</f>
        <v/>
      </c>
      <c r="I71" s="76"/>
      <c r="J71" s="76"/>
      <c r="M71" s="75" t="s">
        <v>24</v>
      </c>
      <c r="N71" s="75"/>
      <c r="O71" s="75"/>
      <c r="P71" s="75"/>
      <c r="Q71" s="75"/>
      <c r="R71" s="75"/>
      <c r="S71" s="76" t="str">
        <f>IF(SUM(P63:S63)&lt;&gt;0,IF($G$6&lt;&gt;"Survival",(($S$63/$S$64)+(($G$9^2)*$P$63)/$P$64)^2/((($S$63/$S$64)^2)/($S$64-1)+(((($G$9^2)*$P$63)/$P$64)^2)/($P$64-1)),(($AA$63/$S$64)+(($G$9^2)*$Z$63)/$P$64)^2/((($AA$63/$S$64)^2)/($S$64-1)+(((($G$9^2)*$Z$63)/$P$64)^2)/($P$64-1))),"")</f>
        <v/>
      </c>
      <c r="T71" s="76"/>
      <c r="U71" s="76"/>
    </row>
    <row r="72" spans="1:26" ht="15.75" hidden="1" thickTop="1" x14ac:dyDescent="0.25">
      <c r="B72" s="75" t="s">
        <v>25</v>
      </c>
      <c r="C72" s="75"/>
      <c r="D72" s="75"/>
      <c r="E72" s="75"/>
      <c r="F72" s="75"/>
      <c r="G72" s="75"/>
      <c r="H72" s="76" t="str">
        <f>IF(H71&lt;&gt;"",ROUNDDOWN(H71,0),"")</f>
        <v/>
      </c>
      <c r="I72" s="76"/>
      <c r="J72" s="76"/>
      <c r="M72" s="75" t="s">
        <v>25</v>
      </c>
      <c r="N72" s="75"/>
      <c r="O72" s="75"/>
      <c r="P72" s="75"/>
      <c r="Q72" s="75"/>
      <c r="R72" s="75"/>
      <c r="S72" s="76" t="str">
        <f>IF(S71&lt;&gt;"",ROUNDDOWN(S71,0),"")</f>
        <v/>
      </c>
      <c r="T72" s="76"/>
      <c r="U72" s="76"/>
    </row>
    <row r="73" spans="1:26" ht="15.75" hidden="1" thickTop="1" x14ac:dyDescent="0.25"/>
    <row r="74" spans="1:26" ht="15.75" hidden="1" thickTop="1" x14ac:dyDescent="0.25"/>
    <row r="75" spans="1:26" ht="15.75" hidden="1" thickTop="1" x14ac:dyDescent="0.25"/>
    <row r="76" spans="1:26" ht="15.75" hidden="1" thickTop="1" x14ac:dyDescent="0.25"/>
    <row r="77" spans="1:26" ht="15.75" hidden="1" thickTop="1" x14ac:dyDescent="0.25"/>
    <row r="78" spans="1:26" ht="15.75" hidden="1" thickTop="1" x14ac:dyDescent="0.25"/>
    <row r="79" spans="1:26" ht="15.75" hidden="1" thickTop="1" x14ac:dyDescent="0.25"/>
    <row r="80" spans="1:26" ht="15.75" hidden="1" thickTop="1" x14ac:dyDescent="0.25">
      <c r="B80" s="32" t="s">
        <v>7</v>
      </c>
      <c r="C80" s="31" t="s">
        <v>18</v>
      </c>
      <c r="E80" s="32" t="s">
        <v>7</v>
      </c>
      <c r="F80" s="31" t="s">
        <v>19</v>
      </c>
      <c r="H80" s="32" t="s">
        <v>7</v>
      </c>
      <c r="I80" s="31" t="s">
        <v>20</v>
      </c>
    </row>
    <row r="81" spans="2:9" ht="15.75" hidden="1" thickTop="1" x14ac:dyDescent="0.25">
      <c r="B81" s="3">
        <v>1</v>
      </c>
      <c r="C81" s="3">
        <v>1.3764000000000001</v>
      </c>
      <c r="E81" s="3">
        <v>1</v>
      </c>
      <c r="F81" s="32">
        <v>1</v>
      </c>
      <c r="H81" s="3">
        <v>1</v>
      </c>
      <c r="I81">
        <v>3.0777000000000001</v>
      </c>
    </row>
    <row r="82" spans="2:9" ht="15.75" hidden="1" thickTop="1" x14ac:dyDescent="0.25">
      <c r="B82" s="3">
        <v>2</v>
      </c>
      <c r="C82" s="3">
        <v>1.0607</v>
      </c>
      <c r="E82" s="3">
        <v>2</v>
      </c>
      <c r="F82" s="32">
        <v>0.8165</v>
      </c>
      <c r="H82" s="3">
        <v>2</v>
      </c>
      <c r="I82">
        <v>1.8855999999999999</v>
      </c>
    </row>
    <row r="83" spans="2:9" ht="15.75" hidden="1" thickTop="1" x14ac:dyDescent="0.25">
      <c r="B83" s="3">
        <v>3</v>
      </c>
      <c r="C83" s="3">
        <v>0.97850000000000004</v>
      </c>
      <c r="E83" s="3">
        <v>3</v>
      </c>
      <c r="F83" s="32">
        <v>0.76490000000000002</v>
      </c>
      <c r="H83" s="3">
        <v>3</v>
      </c>
      <c r="I83">
        <v>1.6376999999999999</v>
      </c>
    </row>
    <row r="84" spans="2:9" ht="15.75" hidden="1" thickTop="1" x14ac:dyDescent="0.25">
      <c r="B84" s="3">
        <v>4</v>
      </c>
      <c r="C84" s="3">
        <v>0.94099999999999995</v>
      </c>
      <c r="E84" s="3">
        <v>4</v>
      </c>
      <c r="F84" s="32">
        <v>0.74070000000000003</v>
      </c>
      <c r="H84" s="3">
        <v>4</v>
      </c>
      <c r="I84">
        <v>1.5331999999999999</v>
      </c>
    </row>
    <row r="85" spans="2:9" ht="15.75" hidden="1" thickTop="1" x14ac:dyDescent="0.25">
      <c r="B85" s="3">
        <v>5</v>
      </c>
      <c r="C85" s="3">
        <v>0.91949999999999998</v>
      </c>
      <c r="E85" s="3">
        <v>5</v>
      </c>
      <c r="F85" s="32">
        <v>0.72670000000000001</v>
      </c>
      <c r="H85" s="3">
        <v>5</v>
      </c>
      <c r="I85">
        <v>1.4759</v>
      </c>
    </row>
    <row r="86" spans="2:9" ht="15.75" hidden="1" thickTop="1" x14ac:dyDescent="0.25">
      <c r="B86" s="3">
        <v>6</v>
      </c>
      <c r="C86" s="3">
        <v>0.90569999999999995</v>
      </c>
      <c r="E86" s="3">
        <v>6</v>
      </c>
      <c r="F86" s="32">
        <v>0.71760000000000002</v>
      </c>
      <c r="H86" s="3">
        <v>6</v>
      </c>
      <c r="I86">
        <v>1.4398</v>
      </c>
    </row>
    <row r="87" spans="2:9" ht="15.75" hidden="1" thickTop="1" x14ac:dyDescent="0.25">
      <c r="B87" s="3">
        <v>7</v>
      </c>
      <c r="C87" s="3">
        <v>0.89600000000000002</v>
      </c>
      <c r="E87" s="3">
        <v>7</v>
      </c>
      <c r="F87" s="32">
        <v>0.71109999999999995</v>
      </c>
      <c r="H87" s="3">
        <v>7</v>
      </c>
      <c r="I87">
        <v>1.4149</v>
      </c>
    </row>
    <row r="88" spans="2:9" ht="15.75" hidden="1" thickTop="1" x14ac:dyDescent="0.25">
      <c r="B88" s="3">
        <v>8</v>
      </c>
      <c r="C88" s="3">
        <v>0.88890000000000002</v>
      </c>
      <c r="E88" s="3">
        <v>8</v>
      </c>
      <c r="F88" s="32">
        <v>0.70640000000000003</v>
      </c>
      <c r="H88" s="3">
        <v>8</v>
      </c>
      <c r="I88">
        <v>1.3968</v>
      </c>
    </row>
    <row r="89" spans="2:9" ht="15.75" hidden="1" thickTop="1" x14ac:dyDescent="0.25">
      <c r="B89" s="3">
        <v>9</v>
      </c>
      <c r="C89" s="3">
        <v>0.88339999999999996</v>
      </c>
      <c r="E89" s="3">
        <v>9</v>
      </c>
      <c r="F89" s="32">
        <v>0.70269999999999999</v>
      </c>
      <c r="H89" s="3">
        <v>9</v>
      </c>
      <c r="I89">
        <v>1.383</v>
      </c>
    </row>
    <row r="90" spans="2:9" ht="15.75" hidden="1" thickTop="1" x14ac:dyDescent="0.25">
      <c r="B90" s="3">
        <v>10</v>
      </c>
      <c r="C90" s="3">
        <v>0.87909999999999999</v>
      </c>
      <c r="E90" s="3">
        <v>10</v>
      </c>
      <c r="F90" s="32">
        <v>0.69979999999999998</v>
      </c>
      <c r="H90" s="3">
        <v>10</v>
      </c>
      <c r="I90">
        <v>1.3722000000000001</v>
      </c>
    </row>
    <row r="91" spans="2:9" ht="15.75" hidden="1" thickTop="1" x14ac:dyDescent="0.25">
      <c r="B91" s="3">
        <v>11</v>
      </c>
      <c r="C91" s="3">
        <v>0.87549999999999994</v>
      </c>
      <c r="E91" s="3">
        <v>11</v>
      </c>
      <c r="F91" s="32">
        <v>0.69740000000000002</v>
      </c>
      <c r="H91" s="3">
        <v>11</v>
      </c>
      <c r="I91">
        <v>1.3633999999999999</v>
      </c>
    </row>
    <row r="92" spans="2:9" ht="15.75" hidden="1" thickTop="1" x14ac:dyDescent="0.25">
      <c r="B92" s="3">
        <v>12</v>
      </c>
      <c r="C92" s="3">
        <v>0.87260000000000004</v>
      </c>
      <c r="E92" s="3">
        <v>12</v>
      </c>
      <c r="F92" s="32">
        <v>0.69550000000000001</v>
      </c>
      <c r="H92" s="3">
        <v>12</v>
      </c>
      <c r="I92">
        <v>1.3562000000000001</v>
      </c>
    </row>
    <row r="93" spans="2:9" ht="15.75" hidden="1" thickTop="1" x14ac:dyDescent="0.25">
      <c r="B93" s="3">
        <v>13</v>
      </c>
      <c r="C93" s="3">
        <v>0.87019999999999997</v>
      </c>
      <c r="E93" s="3">
        <v>13</v>
      </c>
      <c r="F93" s="32">
        <v>0.69379999999999997</v>
      </c>
      <c r="H93" s="3">
        <v>13</v>
      </c>
      <c r="I93">
        <v>1.3502000000000001</v>
      </c>
    </row>
    <row r="94" spans="2:9" ht="15.75" hidden="1" thickTop="1" x14ac:dyDescent="0.25">
      <c r="B94" s="3">
        <v>14</v>
      </c>
      <c r="C94" s="3">
        <v>0.86809999999999998</v>
      </c>
      <c r="E94" s="3">
        <v>14</v>
      </c>
      <c r="F94" s="32">
        <v>0.69240000000000002</v>
      </c>
      <c r="H94" s="3">
        <v>14</v>
      </c>
      <c r="I94">
        <v>1.345</v>
      </c>
    </row>
    <row r="95" spans="2:9" ht="15.75" hidden="1" thickTop="1" x14ac:dyDescent="0.25">
      <c r="B95" s="3">
        <v>15</v>
      </c>
      <c r="C95" s="3">
        <v>0.86619999999999997</v>
      </c>
      <c r="E95" s="3">
        <v>15</v>
      </c>
      <c r="F95" s="32">
        <v>0.69120000000000004</v>
      </c>
      <c r="H95" s="3">
        <v>15</v>
      </c>
      <c r="I95">
        <v>1.3406</v>
      </c>
    </row>
    <row r="96" spans="2:9" ht="15.75" hidden="1" thickTop="1" x14ac:dyDescent="0.25">
      <c r="B96" s="3">
        <v>16</v>
      </c>
      <c r="C96" s="3">
        <v>0.86470000000000002</v>
      </c>
      <c r="E96" s="3">
        <v>16</v>
      </c>
      <c r="F96" s="32">
        <v>0.69010000000000005</v>
      </c>
      <c r="H96" s="3">
        <v>16</v>
      </c>
      <c r="I96">
        <v>1.3368</v>
      </c>
    </row>
    <row r="97" spans="2:9" ht="15.75" hidden="1" thickTop="1" x14ac:dyDescent="0.25">
      <c r="B97" s="3">
        <v>17</v>
      </c>
      <c r="C97" s="3">
        <v>0.86329999999999996</v>
      </c>
      <c r="E97" s="3">
        <v>17</v>
      </c>
      <c r="F97" s="32">
        <v>0.68920000000000003</v>
      </c>
      <c r="H97" s="3">
        <v>17</v>
      </c>
      <c r="I97">
        <v>1.3340000000000001</v>
      </c>
    </row>
    <row r="98" spans="2:9" ht="15.75" hidden="1" thickTop="1" x14ac:dyDescent="0.25">
      <c r="B98" s="3">
        <v>18</v>
      </c>
      <c r="C98" s="3">
        <v>0.86199999999999999</v>
      </c>
      <c r="E98" s="3">
        <v>18</v>
      </c>
      <c r="F98" s="32">
        <v>0.68840000000000001</v>
      </c>
      <c r="H98" s="3">
        <v>18</v>
      </c>
      <c r="I98">
        <v>1.3304</v>
      </c>
    </row>
    <row r="99" spans="2:9" ht="15.75" hidden="1" thickTop="1" x14ac:dyDescent="0.25">
      <c r="B99" s="3">
        <v>19</v>
      </c>
      <c r="C99" s="3">
        <v>0.86099999999999999</v>
      </c>
      <c r="E99" s="3">
        <v>19</v>
      </c>
      <c r="F99" s="32">
        <v>0.68759999999999999</v>
      </c>
      <c r="H99" s="3">
        <v>19</v>
      </c>
      <c r="I99">
        <v>1.3277000000000001</v>
      </c>
    </row>
    <row r="100" spans="2:9" ht="15.75" hidden="1" thickTop="1" x14ac:dyDescent="0.25">
      <c r="B100" s="3">
        <v>20</v>
      </c>
      <c r="C100" s="3">
        <v>0.86</v>
      </c>
      <c r="E100" s="3">
        <v>20</v>
      </c>
      <c r="F100" s="32">
        <v>0.68700000000000006</v>
      </c>
      <c r="H100" s="3">
        <v>20</v>
      </c>
      <c r="I100">
        <v>1.3252999999999999</v>
      </c>
    </row>
    <row r="101" spans="2:9" ht="15.75" hidden="1" thickTop="1" x14ac:dyDescent="0.25">
      <c r="B101" s="3">
        <v>21</v>
      </c>
      <c r="C101" s="3">
        <v>0.85909999999999997</v>
      </c>
      <c r="E101" s="3">
        <v>21</v>
      </c>
      <c r="F101" s="32">
        <v>0.68640000000000001</v>
      </c>
      <c r="H101" s="3">
        <v>21</v>
      </c>
      <c r="I101">
        <v>1.3231999999999999</v>
      </c>
    </row>
    <row r="102" spans="2:9" ht="15.75" hidden="1" thickTop="1" x14ac:dyDescent="0.25">
      <c r="B102" s="3">
        <v>22</v>
      </c>
      <c r="C102" s="3">
        <v>0.85829999999999995</v>
      </c>
      <c r="E102" s="3">
        <v>22</v>
      </c>
      <c r="F102" s="32">
        <v>0.68579999999999997</v>
      </c>
      <c r="H102" s="3">
        <v>22</v>
      </c>
      <c r="I102">
        <v>1.3211999999999999</v>
      </c>
    </row>
    <row r="103" spans="2:9" ht="15.75" hidden="1" thickTop="1" x14ac:dyDescent="0.25">
      <c r="B103" s="3">
        <v>23</v>
      </c>
      <c r="C103" s="3">
        <v>0.85750000000000004</v>
      </c>
      <c r="E103" s="3">
        <v>23</v>
      </c>
      <c r="F103" s="32">
        <v>0.68530000000000002</v>
      </c>
      <c r="H103" s="3">
        <v>23</v>
      </c>
      <c r="I103">
        <v>1.3194999999999999</v>
      </c>
    </row>
    <row r="104" spans="2:9" ht="15.75" hidden="1" thickTop="1" x14ac:dyDescent="0.25">
      <c r="B104" s="3">
        <v>24</v>
      </c>
      <c r="C104" s="3">
        <v>0.8569</v>
      </c>
      <c r="E104" s="3">
        <v>24</v>
      </c>
      <c r="F104" s="32">
        <v>0.68489999999999995</v>
      </c>
      <c r="H104" s="3">
        <v>24</v>
      </c>
      <c r="I104">
        <v>1.3178000000000001</v>
      </c>
    </row>
    <row r="105" spans="2:9" ht="15.75" hidden="1" thickTop="1" x14ac:dyDescent="0.25">
      <c r="B105" s="3">
        <v>25</v>
      </c>
      <c r="C105" s="3">
        <v>0.85619999999999996</v>
      </c>
      <c r="E105" s="3">
        <v>25</v>
      </c>
      <c r="F105" s="32">
        <v>0.68440000000000001</v>
      </c>
      <c r="H105" s="3">
        <v>25</v>
      </c>
      <c r="I105">
        <v>1.3163</v>
      </c>
    </row>
    <row r="106" spans="2:9" ht="15.75" hidden="1" thickTop="1" x14ac:dyDescent="0.25">
      <c r="B106" s="3">
        <v>26</v>
      </c>
      <c r="C106" s="3">
        <v>0.85570000000000002</v>
      </c>
      <c r="E106" s="3">
        <v>26</v>
      </c>
      <c r="F106" s="32">
        <v>0.68400000000000005</v>
      </c>
      <c r="H106" s="3">
        <v>26</v>
      </c>
      <c r="I106">
        <v>1.3149999999999999</v>
      </c>
    </row>
    <row r="107" spans="2:9" ht="15.75" hidden="1" thickTop="1" x14ac:dyDescent="0.25">
      <c r="B107" s="3">
        <v>27</v>
      </c>
      <c r="C107" s="3">
        <v>0.85509999999999997</v>
      </c>
      <c r="E107" s="3">
        <v>27</v>
      </c>
      <c r="F107" s="32">
        <v>0.68369999999999997</v>
      </c>
      <c r="H107" s="3">
        <v>27</v>
      </c>
      <c r="I107">
        <v>1.3137000000000001</v>
      </c>
    </row>
    <row r="108" spans="2:9" ht="15.75" hidden="1" thickTop="1" x14ac:dyDescent="0.25">
      <c r="B108" s="3">
        <v>28</v>
      </c>
      <c r="C108" s="3">
        <v>0.85460000000000003</v>
      </c>
      <c r="E108" s="3">
        <v>28</v>
      </c>
      <c r="F108" s="32">
        <v>0.68340000000000001</v>
      </c>
      <c r="H108" s="3">
        <v>28</v>
      </c>
      <c r="I108">
        <v>1.3125</v>
      </c>
    </row>
    <row r="109" spans="2:9" ht="15.75" hidden="1" thickTop="1" x14ac:dyDescent="0.25">
      <c r="B109" s="3">
        <v>29</v>
      </c>
      <c r="C109" s="3">
        <v>0.85419999999999996</v>
      </c>
      <c r="E109" s="3">
        <v>29</v>
      </c>
      <c r="F109" s="32">
        <v>0.68300000000000005</v>
      </c>
      <c r="H109" s="3">
        <v>29</v>
      </c>
      <c r="I109">
        <v>1.3113999999999999</v>
      </c>
    </row>
    <row r="110" spans="2:9" ht="15.75" hidden="1" thickTop="1" x14ac:dyDescent="0.25">
      <c r="B110" s="3">
        <v>30</v>
      </c>
      <c r="C110" s="3">
        <v>0.8538</v>
      </c>
      <c r="E110" s="3">
        <v>30</v>
      </c>
      <c r="F110" s="32">
        <v>0.68279999999999996</v>
      </c>
      <c r="H110" s="3">
        <v>30</v>
      </c>
      <c r="I110">
        <v>1.3104</v>
      </c>
    </row>
    <row r="111" spans="2:9" ht="15.75" thickTop="1" x14ac:dyDescent="0.25"/>
  </sheetData>
  <sheetProtection algorithmName="SHA-512" hashValue="xvTVUZblH3pco6VuC+CL7bM39IxtRrEj7tOrWmDc9geWHR4Q3mkh4b5o8ZO0ezk4bJXmq3/etILj2O3a9vvjoQ==" saltValue="DY/BJI5PJCv92Bv95qehPw==" spinCount="100000" sheet="1" objects="1" scenarios="1" selectLockedCells="1"/>
  <mergeCells count="310">
    <mergeCell ref="A1:A70"/>
    <mergeCell ref="B1:U1"/>
    <mergeCell ref="V1:V70"/>
    <mergeCell ref="B2:U3"/>
    <mergeCell ref="B4:F4"/>
    <mergeCell ref="G4:K4"/>
    <mergeCell ref="N4:U4"/>
    <mergeCell ref="B5:F5"/>
    <mergeCell ref="G5:K5"/>
    <mergeCell ref="N5:U6"/>
    <mergeCell ref="N8:U8"/>
    <mergeCell ref="B9:F9"/>
    <mergeCell ref="G9:K9"/>
    <mergeCell ref="N9:U9"/>
    <mergeCell ref="B10:F10"/>
    <mergeCell ref="G10:K10"/>
    <mergeCell ref="B6:F6"/>
    <mergeCell ref="G6:K6"/>
    <mergeCell ref="B7:F7"/>
    <mergeCell ref="G7:K7"/>
    <mergeCell ref="B8:F8"/>
    <mergeCell ref="G8:K8"/>
    <mergeCell ref="B11:U11"/>
    <mergeCell ref="E12:J12"/>
    <mergeCell ref="P12:U12"/>
    <mergeCell ref="B13:D14"/>
    <mergeCell ref="E13:J13"/>
    <mergeCell ref="M13:O14"/>
    <mergeCell ref="P13:U13"/>
    <mergeCell ref="E14:G14"/>
    <mergeCell ref="H14:J14"/>
    <mergeCell ref="P14:R14"/>
    <mergeCell ref="B16:D16"/>
    <mergeCell ref="E16:G16"/>
    <mergeCell ref="H16:J16"/>
    <mergeCell ref="M16:O16"/>
    <mergeCell ref="P16:R16"/>
    <mergeCell ref="S16:U16"/>
    <mergeCell ref="S14:U14"/>
    <mergeCell ref="B15:D15"/>
    <mergeCell ref="E15:G15"/>
    <mergeCell ref="H15:J15"/>
    <mergeCell ref="M15:O15"/>
    <mergeCell ref="P15:R15"/>
    <mergeCell ref="S15:U15"/>
    <mergeCell ref="B18:D18"/>
    <mergeCell ref="E18:G18"/>
    <mergeCell ref="H18:J18"/>
    <mergeCell ref="M18:O18"/>
    <mergeCell ref="P18:R18"/>
    <mergeCell ref="S18:U18"/>
    <mergeCell ref="B17:D17"/>
    <mergeCell ref="E17:G17"/>
    <mergeCell ref="H17:J17"/>
    <mergeCell ref="M17:O17"/>
    <mergeCell ref="P17:R17"/>
    <mergeCell ref="S17:U17"/>
    <mergeCell ref="B20:D20"/>
    <mergeCell ref="E20:G20"/>
    <mergeCell ref="H20:J20"/>
    <mergeCell ref="M20:O20"/>
    <mergeCell ref="P20:R20"/>
    <mergeCell ref="S20:U20"/>
    <mergeCell ref="B19:D19"/>
    <mergeCell ref="E19:G19"/>
    <mergeCell ref="H19:J19"/>
    <mergeCell ref="M19:O19"/>
    <mergeCell ref="P19:R19"/>
    <mergeCell ref="S19:U19"/>
    <mergeCell ref="B22:D22"/>
    <mergeCell ref="E22:G22"/>
    <mergeCell ref="H22:J22"/>
    <mergeCell ref="M22:O22"/>
    <mergeCell ref="P22:R22"/>
    <mergeCell ref="S22:U22"/>
    <mergeCell ref="B21:D21"/>
    <mergeCell ref="E21:G21"/>
    <mergeCell ref="H21:J21"/>
    <mergeCell ref="M21:O21"/>
    <mergeCell ref="P21:R21"/>
    <mergeCell ref="S21:U21"/>
    <mergeCell ref="B24:D24"/>
    <mergeCell ref="E24:G24"/>
    <mergeCell ref="H24:J24"/>
    <mergeCell ref="M24:O24"/>
    <mergeCell ref="P24:R24"/>
    <mergeCell ref="S24:U24"/>
    <mergeCell ref="B23:D23"/>
    <mergeCell ref="E23:G23"/>
    <mergeCell ref="H23:J23"/>
    <mergeCell ref="M23:O23"/>
    <mergeCell ref="P23:R23"/>
    <mergeCell ref="S23:U23"/>
    <mergeCell ref="B26:D26"/>
    <mergeCell ref="E26:G26"/>
    <mergeCell ref="H26:J26"/>
    <mergeCell ref="M26:O26"/>
    <mergeCell ref="P26:R26"/>
    <mergeCell ref="S26:U26"/>
    <mergeCell ref="B25:D25"/>
    <mergeCell ref="E25:G25"/>
    <mergeCell ref="H25:J25"/>
    <mergeCell ref="M25:O25"/>
    <mergeCell ref="P25:R25"/>
    <mergeCell ref="S25:U25"/>
    <mergeCell ref="B28:D28"/>
    <mergeCell ref="E28:G28"/>
    <mergeCell ref="H28:J28"/>
    <mergeCell ref="M28:O28"/>
    <mergeCell ref="P28:R28"/>
    <mergeCell ref="S28:U28"/>
    <mergeCell ref="B27:D27"/>
    <mergeCell ref="E27:G27"/>
    <mergeCell ref="H27:J27"/>
    <mergeCell ref="M27:O27"/>
    <mergeCell ref="P27:R27"/>
    <mergeCell ref="S27:U27"/>
    <mergeCell ref="B30:U30"/>
    <mergeCell ref="B31:D31"/>
    <mergeCell ref="E31:G31"/>
    <mergeCell ref="H31:J31"/>
    <mergeCell ref="M31:O31"/>
    <mergeCell ref="P31:R31"/>
    <mergeCell ref="S31:U31"/>
    <mergeCell ref="B29:D29"/>
    <mergeCell ref="E29:G29"/>
    <mergeCell ref="H29:J29"/>
    <mergeCell ref="M29:O29"/>
    <mergeCell ref="P29:R29"/>
    <mergeCell ref="S29:U29"/>
    <mergeCell ref="B33:D33"/>
    <mergeCell ref="E33:G33"/>
    <mergeCell ref="H33:J33"/>
    <mergeCell ref="M33:O33"/>
    <mergeCell ref="P33:R33"/>
    <mergeCell ref="S33:U33"/>
    <mergeCell ref="B32:D32"/>
    <mergeCell ref="E32:G32"/>
    <mergeCell ref="H32:J32"/>
    <mergeCell ref="M32:O32"/>
    <mergeCell ref="P32:R32"/>
    <mergeCell ref="S32:U32"/>
    <mergeCell ref="B34:U34"/>
    <mergeCell ref="B35:E35"/>
    <mergeCell ref="F35:I35"/>
    <mergeCell ref="M35:P35"/>
    <mergeCell ref="Q35:T35"/>
    <mergeCell ref="B36:E36"/>
    <mergeCell ref="F36:I36"/>
    <mergeCell ref="M36:P36"/>
    <mergeCell ref="Q36:T36"/>
    <mergeCell ref="B39:U39"/>
    <mergeCell ref="H40:I40"/>
    <mergeCell ref="S40:T40"/>
    <mergeCell ref="H41:I41"/>
    <mergeCell ref="S41:T41"/>
    <mergeCell ref="B42:U42"/>
    <mergeCell ref="B37:E37"/>
    <mergeCell ref="F37:I37"/>
    <mergeCell ref="M37:P37"/>
    <mergeCell ref="Q37:T37"/>
    <mergeCell ref="B38:E38"/>
    <mergeCell ref="F38:I38"/>
    <mergeCell ref="M38:P38"/>
    <mergeCell ref="Q38:T38"/>
    <mergeCell ref="E43:J43"/>
    <mergeCell ref="P43:U43"/>
    <mergeCell ref="B44:D45"/>
    <mergeCell ref="E44:J44"/>
    <mergeCell ref="M44:O45"/>
    <mergeCell ref="P44:U44"/>
    <mergeCell ref="E45:G45"/>
    <mergeCell ref="H45:J45"/>
    <mergeCell ref="P45:R45"/>
    <mergeCell ref="S45:U45"/>
    <mergeCell ref="B47:D47"/>
    <mergeCell ref="E47:G47"/>
    <mergeCell ref="H47:J47"/>
    <mergeCell ref="M47:O47"/>
    <mergeCell ref="P47:R47"/>
    <mergeCell ref="S47:U47"/>
    <mergeCell ref="B46:D46"/>
    <mergeCell ref="E46:G46"/>
    <mergeCell ref="H46:J46"/>
    <mergeCell ref="M46:O46"/>
    <mergeCell ref="P46:R46"/>
    <mergeCell ref="S46:U46"/>
    <mergeCell ref="B49:D49"/>
    <mergeCell ref="E49:G49"/>
    <mergeCell ref="H49:J49"/>
    <mergeCell ref="M49:O49"/>
    <mergeCell ref="P49:R49"/>
    <mergeCell ref="S49:U49"/>
    <mergeCell ref="B48:D48"/>
    <mergeCell ref="E48:G48"/>
    <mergeCell ref="H48:J48"/>
    <mergeCell ref="M48:O48"/>
    <mergeCell ref="P48:R48"/>
    <mergeCell ref="S48:U48"/>
    <mergeCell ref="B51:D51"/>
    <mergeCell ref="E51:G51"/>
    <mergeCell ref="H51:J51"/>
    <mergeCell ref="M51:O51"/>
    <mergeCell ref="P51:R51"/>
    <mergeCell ref="S51:U51"/>
    <mergeCell ref="B50:D50"/>
    <mergeCell ref="E50:G50"/>
    <mergeCell ref="H50:J50"/>
    <mergeCell ref="M50:O50"/>
    <mergeCell ref="P50:R50"/>
    <mergeCell ref="S50:U50"/>
    <mergeCell ref="B53:D53"/>
    <mergeCell ref="E53:G53"/>
    <mergeCell ref="H53:J53"/>
    <mergeCell ref="M53:O53"/>
    <mergeCell ref="P53:R53"/>
    <mergeCell ref="S53:U53"/>
    <mergeCell ref="B52:D52"/>
    <mergeCell ref="E52:G52"/>
    <mergeCell ref="H52:J52"/>
    <mergeCell ref="M52:O52"/>
    <mergeCell ref="P52:R52"/>
    <mergeCell ref="S52:U52"/>
    <mergeCell ref="B55:D55"/>
    <mergeCell ref="E55:G55"/>
    <mergeCell ref="H55:J55"/>
    <mergeCell ref="M55:O55"/>
    <mergeCell ref="P55:R55"/>
    <mergeCell ref="S55:U55"/>
    <mergeCell ref="B54:D54"/>
    <mergeCell ref="E54:G54"/>
    <mergeCell ref="H54:J54"/>
    <mergeCell ref="M54:O54"/>
    <mergeCell ref="P54:R54"/>
    <mergeCell ref="S54:U54"/>
    <mergeCell ref="B57:D57"/>
    <mergeCell ref="E57:G57"/>
    <mergeCell ref="H57:J57"/>
    <mergeCell ref="M57:O57"/>
    <mergeCell ref="P57:R57"/>
    <mergeCell ref="S57:U57"/>
    <mergeCell ref="B56:D56"/>
    <mergeCell ref="E56:G56"/>
    <mergeCell ref="H56:J56"/>
    <mergeCell ref="M56:O56"/>
    <mergeCell ref="P56:R56"/>
    <mergeCell ref="S56:U56"/>
    <mergeCell ref="B59:D59"/>
    <mergeCell ref="E59:G59"/>
    <mergeCell ref="H59:J59"/>
    <mergeCell ref="M59:O59"/>
    <mergeCell ref="P59:R59"/>
    <mergeCell ref="S59:U59"/>
    <mergeCell ref="B58:D58"/>
    <mergeCell ref="E58:G58"/>
    <mergeCell ref="H58:J58"/>
    <mergeCell ref="M58:O58"/>
    <mergeCell ref="P58:R58"/>
    <mergeCell ref="S58:U58"/>
    <mergeCell ref="B61:U61"/>
    <mergeCell ref="B62:D62"/>
    <mergeCell ref="E62:G62"/>
    <mergeCell ref="H62:J62"/>
    <mergeCell ref="M62:O62"/>
    <mergeCell ref="P62:R62"/>
    <mergeCell ref="S62:U62"/>
    <mergeCell ref="B60:D60"/>
    <mergeCell ref="E60:G60"/>
    <mergeCell ref="H60:J60"/>
    <mergeCell ref="M60:O60"/>
    <mergeCell ref="P60:R60"/>
    <mergeCell ref="S60:U60"/>
    <mergeCell ref="B64:D64"/>
    <mergeCell ref="E64:G64"/>
    <mergeCell ref="H64:J64"/>
    <mergeCell ref="M64:O64"/>
    <mergeCell ref="P64:R64"/>
    <mergeCell ref="S64:U64"/>
    <mergeCell ref="B63:D63"/>
    <mergeCell ref="E63:G63"/>
    <mergeCell ref="H63:J63"/>
    <mergeCell ref="M63:O63"/>
    <mergeCell ref="P63:R63"/>
    <mergeCell ref="S63:U63"/>
    <mergeCell ref="B68:E68"/>
    <mergeCell ref="F68:I68"/>
    <mergeCell ref="M68:P68"/>
    <mergeCell ref="Q68:T68"/>
    <mergeCell ref="B69:E69"/>
    <mergeCell ref="F69:I69"/>
    <mergeCell ref="M69:P69"/>
    <mergeCell ref="Q69:T69"/>
    <mergeCell ref="B65:U65"/>
    <mergeCell ref="B66:E66"/>
    <mergeCell ref="F66:I66"/>
    <mergeCell ref="M66:P66"/>
    <mergeCell ref="Q66:T66"/>
    <mergeCell ref="B67:E67"/>
    <mergeCell ref="F67:I67"/>
    <mergeCell ref="M67:P67"/>
    <mergeCell ref="Q67:T67"/>
    <mergeCell ref="B70:U70"/>
    <mergeCell ref="B71:G71"/>
    <mergeCell ref="H71:J71"/>
    <mergeCell ref="M71:R71"/>
    <mergeCell ref="S71:U71"/>
    <mergeCell ref="B72:G72"/>
    <mergeCell ref="H72:J72"/>
    <mergeCell ref="M72:R72"/>
    <mergeCell ref="S72:U72"/>
  </mergeCells>
  <conditionalFormatting sqref="F38">
    <cfRule type="cellIs" dxfId="33" priority="7" operator="equal">
      <formula>"FAIL"</formula>
    </cfRule>
    <cfRule type="cellIs" dxfId="32" priority="8" operator="equal">
      <formula>"PASS"</formula>
    </cfRule>
  </conditionalFormatting>
  <conditionalFormatting sqref="Q38">
    <cfRule type="cellIs" dxfId="31" priority="5" operator="equal">
      <formula>"FAIL"</formula>
    </cfRule>
    <cfRule type="cellIs" dxfId="30" priority="6" operator="equal">
      <formula>"PASS"</formula>
    </cfRule>
  </conditionalFormatting>
  <conditionalFormatting sqref="Q69">
    <cfRule type="cellIs" dxfId="29" priority="1" operator="equal">
      <formula>"FAIL"</formula>
    </cfRule>
    <cfRule type="cellIs" dxfId="28" priority="2" operator="equal">
      <formula>"PASS"</formula>
    </cfRule>
  </conditionalFormatting>
  <conditionalFormatting sqref="F69">
    <cfRule type="cellIs" dxfId="27" priority="3" operator="equal">
      <formula>"FAIL"</formula>
    </cfRule>
    <cfRule type="cellIs" dxfId="26" priority="4" operator="equal">
      <formula>"PASS"</formula>
    </cfRule>
  </conditionalFormatting>
  <dataValidations count="7">
    <dataValidation type="custom" showInputMessage="1" showErrorMessage="1" errorTitle="Error" error="You may not enter a number that exceeds the number of organisms per replicate you entered above." sqref="P15:U29 E46:J60 E15:J29 P46:U60" xr:uid="{00000000-0002-0000-0200-000000000000}">
      <formula1>IF($G$8&lt;&gt;"",IF($G$6="Survival",E15&lt;=$G$8,E15&lt;=1000000))</formula1>
    </dataValidation>
    <dataValidation type="list" allowBlank="1" showInputMessage="1" showErrorMessage="1" sqref="G5:K5" xr:uid="{00000000-0002-0000-0200-000001000000}">
      <formula1>Species</formula1>
    </dataValidation>
    <dataValidation type="list" allowBlank="1" showInputMessage="1" showErrorMessage="1" sqref="G4:K4" xr:uid="{00000000-0002-0000-0200-000002000000}">
      <formula1>TestType</formula1>
    </dataValidation>
    <dataValidation type="list" allowBlank="1" showInputMessage="1" showErrorMessage="1" sqref="G6:K6" xr:uid="{00000000-0002-0000-0200-000003000000}">
      <formula1>IF(G4="Acute",Acute,INDIRECT(G5))</formula1>
    </dataValidation>
    <dataValidation type="whole" allowBlank="1" showInputMessage="1" showErrorMessage="1" sqref="G8:K8" xr:uid="{00000000-0002-0000-0200-000004000000}">
      <formula1>1</formula1>
      <formula2>99</formula2>
    </dataValidation>
    <dataValidation type="date" allowBlank="1" showInputMessage="1" showErrorMessage="1" sqref="E13 P13 E44 P44" xr:uid="{00000000-0002-0000-0200-000005000000}">
      <formula1>29221</formula1>
      <formula2>73050</formula2>
    </dataValidation>
    <dataValidation type="decimal" allowBlank="1" showInputMessage="1" showErrorMessage="1" sqref="G7" xr:uid="{00000000-0002-0000-0200-000006000000}">
      <formula1>0</formula1>
      <formula2>1</formula2>
    </dataValidation>
  </dataValidations>
  <printOptions horizontalCentered="1"/>
  <pageMargins left="0.5" right="0.5" top="0.5" bottom="0.5" header="0.25" footer="0.25"/>
  <pageSetup scale="76"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B111"/>
  <sheetViews>
    <sheetView workbookViewId="0">
      <selection activeCell="G4" sqref="G4:K4"/>
    </sheetView>
  </sheetViews>
  <sheetFormatPr defaultRowHeight="15" x14ac:dyDescent="0.25"/>
  <cols>
    <col min="1" max="1" width="1.7109375" customWidth="1"/>
    <col min="2" max="21" width="3.7109375" customWidth="1"/>
    <col min="22" max="22" width="1.7109375" customWidth="1"/>
    <col min="23" max="25" width="9.140625" style="1" hidden="1" customWidth="1"/>
    <col min="26" max="26" width="18.42578125" style="1" hidden="1" customWidth="1"/>
    <col min="27" max="27" width="16.85546875" style="1" hidden="1" customWidth="1"/>
    <col min="28" max="28" width="16.85546875" hidden="1" customWidth="1"/>
    <col min="29" max="29" width="9.140625" customWidth="1"/>
  </cols>
  <sheetData>
    <row r="1" spans="1:28" s="1" customFormat="1" ht="18" customHeight="1" thickTop="1" x14ac:dyDescent="0.25">
      <c r="A1" s="88"/>
      <c r="B1" s="77" t="s">
        <v>56</v>
      </c>
      <c r="C1" s="77"/>
      <c r="D1" s="77"/>
      <c r="E1" s="77"/>
      <c r="F1" s="77"/>
      <c r="G1" s="77"/>
      <c r="H1" s="77"/>
      <c r="I1" s="77"/>
      <c r="J1" s="77"/>
      <c r="K1" s="77"/>
      <c r="L1" s="77"/>
      <c r="M1" s="77"/>
      <c r="N1" s="77"/>
      <c r="O1" s="77"/>
      <c r="P1" s="77"/>
      <c r="Q1" s="77"/>
      <c r="R1" s="77"/>
      <c r="S1" s="77"/>
      <c r="T1" s="77"/>
      <c r="U1" s="77"/>
      <c r="V1" s="78"/>
      <c r="W1" s="1" t="s">
        <v>47</v>
      </c>
      <c r="X1" s="1" t="s">
        <v>38</v>
      </c>
      <c r="Z1" s="1" t="s">
        <v>57</v>
      </c>
      <c r="AA1" s="1" t="s">
        <v>58</v>
      </c>
      <c r="AB1" s="1" t="s">
        <v>59</v>
      </c>
    </row>
    <row r="2" spans="1:28" s="1" customFormat="1" ht="9" customHeight="1" x14ac:dyDescent="0.2">
      <c r="A2" s="89"/>
      <c r="B2" s="50"/>
      <c r="C2" s="50"/>
      <c r="D2" s="50"/>
      <c r="E2" s="50"/>
      <c r="F2" s="50"/>
      <c r="G2" s="50"/>
      <c r="H2" s="50"/>
      <c r="I2" s="50"/>
      <c r="J2" s="50"/>
      <c r="K2" s="50"/>
      <c r="L2" s="50"/>
      <c r="M2" s="50"/>
      <c r="N2" s="50"/>
      <c r="O2" s="50"/>
      <c r="P2" s="50"/>
      <c r="Q2" s="50"/>
      <c r="R2" s="50"/>
      <c r="S2" s="50"/>
      <c r="T2" s="50"/>
      <c r="U2" s="50"/>
      <c r="V2" s="79"/>
      <c r="W2" s="1" t="s">
        <v>12</v>
      </c>
      <c r="X2" s="1" t="s">
        <v>60</v>
      </c>
      <c r="Z2" s="1" t="s">
        <v>14</v>
      </c>
      <c r="AA2" s="1" t="s">
        <v>16</v>
      </c>
      <c r="AB2" s="1" t="s">
        <v>14</v>
      </c>
    </row>
    <row r="3" spans="1:28" s="1" customFormat="1" ht="9" customHeight="1" x14ac:dyDescent="0.2">
      <c r="A3" s="89"/>
      <c r="B3" s="50"/>
      <c r="C3" s="50"/>
      <c r="D3" s="50"/>
      <c r="E3" s="50"/>
      <c r="F3" s="50"/>
      <c r="G3" s="50"/>
      <c r="H3" s="50"/>
      <c r="I3" s="50"/>
      <c r="J3" s="50"/>
      <c r="K3" s="50"/>
      <c r="L3" s="50"/>
      <c r="M3" s="50"/>
      <c r="N3" s="50"/>
      <c r="O3" s="50"/>
      <c r="P3" s="50"/>
      <c r="Q3" s="50"/>
      <c r="R3" s="50"/>
      <c r="S3" s="50"/>
      <c r="T3" s="50"/>
      <c r="U3" s="50"/>
      <c r="V3" s="79"/>
      <c r="W3" s="1" t="s">
        <v>13</v>
      </c>
      <c r="X3" s="1" t="s">
        <v>61</v>
      </c>
      <c r="AA3" s="1" t="s">
        <v>14</v>
      </c>
      <c r="AB3" s="1" t="s">
        <v>15</v>
      </c>
    </row>
    <row r="4" spans="1:28" s="1" customFormat="1" ht="12.75" x14ac:dyDescent="0.2">
      <c r="A4" s="89"/>
      <c r="B4" s="60" t="s">
        <v>0</v>
      </c>
      <c r="C4" s="60"/>
      <c r="D4" s="60"/>
      <c r="E4" s="60"/>
      <c r="F4" s="61"/>
      <c r="G4" s="66"/>
      <c r="H4" s="67"/>
      <c r="I4" s="67"/>
      <c r="J4" s="67"/>
      <c r="K4" s="68"/>
      <c r="L4" s="30"/>
      <c r="M4" s="30"/>
      <c r="N4" s="58" t="s">
        <v>31</v>
      </c>
      <c r="O4" s="58"/>
      <c r="P4" s="58"/>
      <c r="Q4" s="58"/>
      <c r="R4" s="58"/>
      <c r="S4" s="58"/>
      <c r="T4" s="58"/>
      <c r="U4" s="58"/>
      <c r="V4" s="79"/>
    </row>
    <row r="5" spans="1:28" s="1" customFormat="1" ht="12.75" x14ac:dyDescent="0.2">
      <c r="A5" s="89"/>
      <c r="B5" s="60" t="s">
        <v>1</v>
      </c>
      <c r="C5" s="60"/>
      <c r="D5" s="60"/>
      <c r="E5" s="60"/>
      <c r="F5" s="61"/>
      <c r="G5" s="66"/>
      <c r="H5" s="67"/>
      <c r="I5" s="67"/>
      <c r="J5" s="67"/>
      <c r="K5" s="68"/>
      <c r="L5" s="30"/>
      <c r="M5" s="30"/>
      <c r="N5" s="82" t="str">
        <f>IF('Endpoint 1'!N5&lt;&gt;"",'Endpoint 1'!N5,"")</f>
        <v/>
      </c>
      <c r="O5" s="83"/>
      <c r="P5" s="83"/>
      <c r="Q5" s="83"/>
      <c r="R5" s="83"/>
      <c r="S5" s="83"/>
      <c r="T5" s="83"/>
      <c r="U5" s="84"/>
      <c r="V5" s="79"/>
    </row>
    <row r="6" spans="1:28" s="1" customFormat="1" ht="12.75" x14ac:dyDescent="0.2">
      <c r="A6" s="89"/>
      <c r="B6" s="60" t="s">
        <v>2</v>
      </c>
      <c r="C6" s="60"/>
      <c r="D6" s="60"/>
      <c r="E6" s="60"/>
      <c r="F6" s="61"/>
      <c r="G6" s="66"/>
      <c r="H6" s="67"/>
      <c r="I6" s="67"/>
      <c r="J6" s="67"/>
      <c r="K6" s="68"/>
      <c r="L6" s="30"/>
      <c r="M6" s="30"/>
      <c r="N6" s="85"/>
      <c r="O6" s="86"/>
      <c r="P6" s="86"/>
      <c r="Q6" s="86"/>
      <c r="R6" s="86"/>
      <c r="S6" s="86"/>
      <c r="T6" s="86"/>
      <c r="U6" s="87"/>
      <c r="V6" s="79"/>
    </row>
    <row r="7" spans="1:28" s="1" customFormat="1" ht="12.75" x14ac:dyDescent="0.2">
      <c r="A7" s="89"/>
      <c r="B7" s="60" t="s">
        <v>66</v>
      </c>
      <c r="C7" s="60"/>
      <c r="D7" s="60"/>
      <c r="E7" s="60"/>
      <c r="F7" s="61"/>
      <c r="G7" s="66" t="str">
        <f>IF('Endpoint 1'!G7&lt;&gt;"",'Endpoint 1'!G7,"")</f>
        <v/>
      </c>
      <c r="H7" s="67"/>
      <c r="I7" s="67"/>
      <c r="J7" s="67"/>
      <c r="K7" s="68"/>
      <c r="L7" s="30"/>
      <c r="M7" s="30"/>
      <c r="N7" s="30"/>
      <c r="O7" s="30"/>
      <c r="P7" s="30"/>
      <c r="Q7" s="30"/>
      <c r="R7" s="30"/>
      <c r="S7" s="30"/>
      <c r="T7" s="30"/>
      <c r="U7" s="30"/>
      <c r="V7" s="79"/>
    </row>
    <row r="8" spans="1:28" s="1" customFormat="1" ht="12.75" x14ac:dyDescent="0.2">
      <c r="A8" s="89"/>
      <c r="B8" s="60" t="s">
        <v>67</v>
      </c>
      <c r="C8" s="60"/>
      <c r="D8" s="60"/>
      <c r="E8" s="60"/>
      <c r="F8" s="61"/>
      <c r="G8" s="69"/>
      <c r="H8" s="70"/>
      <c r="I8" s="70"/>
      <c r="J8" s="70"/>
      <c r="K8" s="71"/>
      <c r="L8" s="30"/>
      <c r="M8" s="30"/>
      <c r="N8" s="58" t="s">
        <v>32</v>
      </c>
      <c r="O8" s="58"/>
      <c r="P8" s="58"/>
      <c r="Q8" s="58"/>
      <c r="R8" s="58"/>
      <c r="S8" s="58"/>
      <c r="T8" s="58"/>
      <c r="U8" s="58"/>
      <c r="V8" s="79"/>
    </row>
    <row r="9" spans="1:28" s="1" customFormat="1" ht="12.75" x14ac:dyDescent="0.2">
      <c r="A9" s="89"/>
      <c r="B9" s="60" t="s">
        <v>10</v>
      </c>
      <c r="C9" s="60"/>
      <c r="D9" s="60"/>
      <c r="E9" s="60"/>
      <c r="F9" s="60"/>
      <c r="G9" s="65" t="str">
        <f>IF(G4&lt;&gt;"",IF(G4="Acute",0.8,0.75),"")</f>
        <v/>
      </c>
      <c r="H9" s="65"/>
      <c r="I9" s="65"/>
      <c r="J9" s="65"/>
      <c r="K9" s="65"/>
      <c r="L9" s="30"/>
      <c r="M9" s="30"/>
      <c r="N9" s="53" t="str">
        <f>IF('Endpoint 1'!N9&lt;&gt;"",'Endpoint 1'!N9,"")</f>
        <v/>
      </c>
      <c r="O9" s="54"/>
      <c r="P9" s="54"/>
      <c r="Q9" s="54"/>
      <c r="R9" s="54"/>
      <c r="S9" s="54"/>
      <c r="T9" s="54"/>
      <c r="U9" s="55"/>
      <c r="V9" s="79"/>
    </row>
    <row r="10" spans="1:28" s="1" customFormat="1" ht="12.75" x14ac:dyDescent="0.2">
      <c r="A10" s="89"/>
      <c r="B10" s="60" t="s">
        <v>11</v>
      </c>
      <c r="C10" s="60"/>
      <c r="D10" s="60"/>
      <c r="E10" s="60"/>
      <c r="F10" s="60"/>
      <c r="G10" s="56" t="str">
        <f>IF(G4&lt;&gt;"",IF(G4="Acute",0.1,IF(AND(G4="Chronic",G5="Ceriodaphnia"),0.2,0.25)),"")</f>
        <v/>
      </c>
      <c r="H10" s="56"/>
      <c r="I10" s="56"/>
      <c r="J10" s="56"/>
      <c r="K10" s="56"/>
      <c r="L10" s="30"/>
      <c r="M10" s="30"/>
      <c r="N10" s="30"/>
      <c r="O10" s="30"/>
      <c r="P10" s="30"/>
      <c r="Q10" s="30"/>
      <c r="R10" s="30"/>
      <c r="S10" s="30"/>
      <c r="T10" s="30"/>
      <c r="U10" s="30"/>
      <c r="V10" s="79"/>
    </row>
    <row r="11" spans="1:28" x14ac:dyDescent="0.25">
      <c r="A11" s="89"/>
      <c r="B11" s="51"/>
      <c r="C11" s="51"/>
      <c r="D11" s="51"/>
      <c r="E11" s="51"/>
      <c r="F11" s="51"/>
      <c r="G11" s="51"/>
      <c r="H11" s="51"/>
      <c r="I11" s="51"/>
      <c r="J11" s="51"/>
      <c r="K11" s="51"/>
      <c r="L11" s="51"/>
      <c r="M11" s="51"/>
      <c r="N11" s="51"/>
      <c r="O11" s="51"/>
      <c r="P11" s="51"/>
      <c r="Q11" s="51"/>
      <c r="R11" s="51"/>
      <c r="S11" s="51"/>
      <c r="T11" s="51"/>
      <c r="U11" s="51"/>
      <c r="V11" s="79"/>
    </row>
    <row r="12" spans="1:28" ht="15" customHeight="1" x14ac:dyDescent="0.25">
      <c r="A12" s="89"/>
      <c r="B12" s="5"/>
      <c r="C12" s="6"/>
      <c r="D12" s="6"/>
      <c r="E12" s="58" t="s">
        <v>17</v>
      </c>
      <c r="F12" s="58"/>
      <c r="G12" s="58"/>
      <c r="H12" s="58"/>
      <c r="I12" s="58"/>
      <c r="J12" s="58"/>
      <c r="K12" s="5"/>
      <c r="L12" s="5"/>
      <c r="M12" s="5"/>
      <c r="N12" s="6"/>
      <c r="O12" s="6"/>
      <c r="P12" s="58" t="s">
        <v>17</v>
      </c>
      <c r="Q12" s="58"/>
      <c r="R12" s="58"/>
      <c r="S12" s="58"/>
      <c r="T12" s="58"/>
      <c r="U12" s="58"/>
      <c r="V12" s="79"/>
    </row>
    <row r="13" spans="1:28" ht="15" customHeight="1" x14ac:dyDescent="0.25">
      <c r="A13" s="89"/>
      <c r="B13" s="59" t="s">
        <v>3</v>
      </c>
      <c r="C13" s="59"/>
      <c r="D13" s="59"/>
      <c r="E13" s="62"/>
      <c r="F13" s="63"/>
      <c r="G13" s="63"/>
      <c r="H13" s="63"/>
      <c r="I13" s="63"/>
      <c r="J13" s="64"/>
      <c r="K13" s="5"/>
      <c r="L13" s="5"/>
      <c r="M13" s="59" t="s">
        <v>3</v>
      </c>
      <c r="N13" s="59"/>
      <c r="O13" s="59"/>
      <c r="P13" s="62"/>
      <c r="Q13" s="63"/>
      <c r="R13" s="63"/>
      <c r="S13" s="63"/>
      <c r="T13" s="63"/>
      <c r="U13" s="64"/>
      <c r="V13" s="79"/>
      <c r="W13" s="1" t="s">
        <v>26</v>
      </c>
      <c r="X13"/>
      <c r="Y13"/>
      <c r="Z13" s="1" t="s">
        <v>27</v>
      </c>
      <c r="AA13"/>
    </row>
    <row r="14" spans="1:28" x14ac:dyDescent="0.25">
      <c r="A14" s="89"/>
      <c r="B14" s="59"/>
      <c r="C14" s="59"/>
      <c r="D14" s="59"/>
      <c r="E14" s="58" t="s">
        <v>21</v>
      </c>
      <c r="F14" s="58"/>
      <c r="G14" s="58"/>
      <c r="H14" s="72" t="s">
        <v>34</v>
      </c>
      <c r="I14" s="72"/>
      <c r="J14" s="72"/>
      <c r="K14" s="5"/>
      <c r="L14" s="5"/>
      <c r="M14" s="59"/>
      <c r="N14" s="59"/>
      <c r="O14" s="59"/>
      <c r="P14" s="58" t="s">
        <v>21</v>
      </c>
      <c r="Q14" s="58"/>
      <c r="R14" s="58"/>
      <c r="S14" s="72" t="s">
        <v>34</v>
      </c>
      <c r="T14" s="72"/>
      <c r="U14" s="72"/>
      <c r="V14" s="79"/>
      <c r="X14"/>
      <c r="Y14"/>
      <c r="AA14"/>
    </row>
    <row r="15" spans="1:28" x14ac:dyDescent="0.25">
      <c r="A15" s="89"/>
      <c r="B15" s="50">
        <v>1</v>
      </c>
      <c r="C15" s="50"/>
      <c r="D15" s="50"/>
      <c r="E15" s="53"/>
      <c r="F15" s="54"/>
      <c r="G15" s="55"/>
      <c r="H15" s="52"/>
      <c r="I15" s="52"/>
      <c r="J15" s="52"/>
      <c r="K15" s="5"/>
      <c r="L15" s="5"/>
      <c r="M15" s="50">
        <v>1</v>
      </c>
      <c r="N15" s="50"/>
      <c r="O15" s="50"/>
      <c r="P15" s="53"/>
      <c r="Q15" s="54"/>
      <c r="R15" s="55"/>
      <c r="S15" s="52"/>
      <c r="T15" s="52"/>
      <c r="U15" s="52"/>
      <c r="V15" s="79"/>
      <c r="W15" s="1" t="str">
        <f>IF(AND(E15&lt;&gt;"",$G$8&lt;&gt;""),IF(E15/$G$8=1,ASIN(SQRT(1-1/(4*$G$8))),ASIN(SQRT(E15/$G$8))),"")</f>
        <v/>
      </c>
      <c r="X15" t="str">
        <f>IF(AND(H15&lt;&gt;"",$G$8&lt;&gt;""),IF(H15/$G$8=1,ASIN(SQRT(1-1/(4*$G$8))),ASIN(SQRT(H15/$G$8))),"")</f>
        <v/>
      </c>
      <c r="Y15"/>
      <c r="Z15" s="1" t="str">
        <f>IF(AND(P15&lt;&gt;"",$G$8&lt;&gt;""),IF(P15/$G$8=1,ASIN(SQRT(1-1/(4*$G$8))),ASIN(SQRT(P15/$G$8))),"")</f>
        <v/>
      </c>
      <c r="AA15" s="1" t="str">
        <f>IF(AND(S15&lt;&gt;"",$G$8&lt;&gt;""),IF(S15/$G$8=1,ASIN(SQRT(1-1/(4*$G$8))),ASIN(SQRT(S15/$G$8))),"")</f>
        <v/>
      </c>
    </row>
    <row r="16" spans="1:28" x14ac:dyDescent="0.25">
      <c r="A16" s="89"/>
      <c r="B16" s="50">
        <v>2</v>
      </c>
      <c r="C16" s="50"/>
      <c r="D16" s="50"/>
      <c r="E16" s="53"/>
      <c r="F16" s="54"/>
      <c r="G16" s="55"/>
      <c r="H16" s="52"/>
      <c r="I16" s="52"/>
      <c r="J16" s="52"/>
      <c r="K16" s="5"/>
      <c r="L16" s="5"/>
      <c r="M16" s="50">
        <v>2</v>
      </c>
      <c r="N16" s="50"/>
      <c r="O16" s="50"/>
      <c r="P16" s="53"/>
      <c r="Q16" s="54"/>
      <c r="R16" s="55"/>
      <c r="S16" s="52"/>
      <c r="T16" s="52"/>
      <c r="U16" s="52"/>
      <c r="V16" s="79"/>
      <c r="W16" s="1" t="str">
        <f t="shared" ref="W16:W29" si="0">IF(AND(E16&lt;&gt;"",$G$8&lt;&gt;""),IF(E16/$G$8=1,ASIN(SQRT(1-1/(4*$G$8))),ASIN(SQRT(E16/$G$8))),"")</f>
        <v/>
      </c>
      <c r="X16" t="str">
        <f t="shared" ref="X16:X29" si="1">IF(AND(H16&lt;&gt;"",$G$8&lt;&gt;""),IF(H16/$G$8=1,ASIN(SQRT(1-1/(4*$G$8))),ASIN(SQRT(H16/$G$8))),"")</f>
        <v/>
      </c>
      <c r="Y16"/>
      <c r="Z16" s="1" t="str">
        <f t="shared" ref="Z16:Z29" si="2">IF(AND(P16&lt;&gt;"",$G$8&lt;&gt;""),IF(P16/$G$8=1,ASIN(SQRT(1-1/(4*$G$8))),ASIN(SQRT(P16/$G$8))),"")</f>
        <v/>
      </c>
      <c r="AA16" t="str">
        <f t="shared" ref="AA16:AA29" si="3">IF(AND(S16&lt;&gt;"",$G$8&lt;&gt;""),IF(S16/$G$8=1,ASIN(SQRT(1-1/(4*$G$8))),ASIN(SQRT(S16/$G$8))),"")</f>
        <v/>
      </c>
    </row>
    <row r="17" spans="1:27" x14ac:dyDescent="0.25">
      <c r="A17" s="89"/>
      <c r="B17" s="50">
        <v>3</v>
      </c>
      <c r="C17" s="50"/>
      <c r="D17" s="50"/>
      <c r="E17" s="53"/>
      <c r="F17" s="54"/>
      <c r="G17" s="55"/>
      <c r="H17" s="52"/>
      <c r="I17" s="52"/>
      <c r="J17" s="52"/>
      <c r="K17" s="5"/>
      <c r="L17" s="5"/>
      <c r="M17" s="50">
        <v>3</v>
      </c>
      <c r="N17" s="50"/>
      <c r="O17" s="50"/>
      <c r="P17" s="53"/>
      <c r="Q17" s="54"/>
      <c r="R17" s="55"/>
      <c r="S17" s="52"/>
      <c r="T17" s="52"/>
      <c r="U17" s="52"/>
      <c r="V17" s="79"/>
      <c r="W17" s="1" t="str">
        <f t="shared" si="0"/>
        <v/>
      </c>
      <c r="X17" t="str">
        <f t="shared" si="1"/>
        <v/>
      </c>
      <c r="Y17"/>
      <c r="Z17" s="1" t="str">
        <f t="shared" si="2"/>
        <v/>
      </c>
      <c r="AA17" t="str">
        <f t="shared" si="3"/>
        <v/>
      </c>
    </row>
    <row r="18" spans="1:27" x14ac:dyDescent="0.25">
      <c r="A18" s="89"/>
      <c r="B18" s="50">
        <v>4</v>
      </c>
      <c r="C18" s="50"/>
      <c r="D18" s="50"/>
      <c r="E18" s="53"/>
      <c r="F18" s="54"/>
      <c r="G18" s="55"/>
      <c r="H18" s="52"/>
      <c r="I18" s="52"/>
      <c r="J18" s="52"/>
      <c r="K18" s="5"/>
      <c r="L18" s="5"/>
      <c r="M18" s="50">
        <v>4</v>
      </c>
      <c r="N18" s="50"/>
      <c r="O18" s="50"/>
      <c r="P18" s="53"/>
      <c r="Q18" s="54"/>
      <c r="R18" s="55"/>
      <c r="S18" s="52"/>
      <c r="T18" s="52"/>
      <c r="U18" s="52"/>
      <c r="V18" s="79"/>
      <c r="W18" s="1" t="str">
        <f t="shared" si="0"/>
        <v/>
      </c>
      <c r="X18" t="str">
        <f t="shared" si="1"/>
        <v/>
      </c>
      <c r="Y18"/>
      <c r="Z18" s="1" t="str">
        <f t="shared" si="2"/>
        <v/>
      </c>
      <c r="AA18" t="str">
        <f t="shared" si="3"/>
        <v/>
      </c>
    </row>
    <row r="19" spans="1:27" x14ac:dyDescent="0.25">
      <c r="A19" s="89"/>
      <c r="B19" s="50">
        <v>5</v>
      </c>
      <c r="C19" s="50"/>
      <c r="D19" s="50"/>
      <c r="E19" s="53"/>
      <c r="F19" s="54"/>
      <c r="G19" s="55"/>
      <c r="H19" s="52"/>
      <c r="I19" s="52"/>
      <c r="J19" s="52"/>
      <c r="K19" s="5"/>
      <c r="L19" s="5"/>
      <c r="M19" s="50">
        <v>5</v>
      </c>
      <c r="N19" s="50"/>
      <c r="O19" s="50"/>
      <c r="P19" s="53"/>
      <c r="Q19" s="54"/>
      <c r="R19" s="55"/>
      <c r="S19" s="52"/>
      <c r="T19" s="52"/>
      <c r="U19" s="52"/>
      <c r="V19" s="79"/>
      <c r="W19" s="1" t="str">
        <f t="shared" si="0"/>
        <v/>
      </c>
      <c r="X19" t="str">
        <f t="shared" si="1"/>
        <v/>
      </c>
      <c r="Y19"/>
      <c r="Z19" s="1" t="str">
        <f t="shared" si="2"/>
        <v/>
      </c>
      <c r="AA19" t="str">
        <f t="shared" si="3"/>
        <v/>
      </c>
    </row>
    <row r="20" spans="1:27" x14ac:dyDescent="0.25">
      <c r="A20" s="89"/>
      <c r="B20" s="50">
        <v>6</v>
      </c>
      <c r="C20" s="50"/>
      <c r="D20" s="50"/>
      <c r="E20" s="53"/>
      <c r="F20" s="54"/>
      <c r="G20" s="55"/>
      <c r="H20" s="52"/>
      <c r="I20" s="52"/>
      <c r="J20" s="52"/>
      <c r="K20" s="5"/>
      <c r="L20" s="5"/>
      <c r="M20" s="50">
        <v>6</v>
      </c>
      <c r="N20" s="50"/>
      <c r="O20" s="50"/>
      <c r="P20" s="53"/>
      <c r="Q20" s="54"/>
      <c r="R20" s="55"/>
      <c r="S20" s="52"/>
      <c r="T20" s="52"/>
      <c r="U20" s="52"/>
      <c r="V20" s="79"/>
      <c r="W20" s="1" t="str">
        <f t="shared" si="0"/>
        <v/>
      </c>
      <c r="X20" t="str">
        <f t="shared" si="1"/>
        <v/>
      </c>
      <c r="Y20"/>
      <c r="Z20" s="1" t="str">
        <f t="shared" si="2"/>
        <v/>
      </c>
      <c r="AA20" t="str">
        <f t="shared" si="3"/>
        <v/>
      </c>
    </row>
    <row r="21" spans="1:27" x14ac:dyDescent="0.25">
      <c r="A21" s="89"/>
      <c r="B21" s="50">
        <v>7</v>
      </c>
      <c r="C21" s="50"/>
      <c r="D21" s="50"/>
      <c r="E21" s="53"/>
      <c r="F21" s="54"/>
      <c r="G21" s="55"/>
      <c r="H21" s="52"/>
      <c r="I21" s="52"/>
      <c r="J21" s="52"/>
      <c r="K21" s="5"/>
      <c r="L21" s="5"/>
      <c r="M21" s="50">
        <v>7</v>
      </c>
      <c r="N21" s="50"/>
      <c r="O21" s="50"/>
      <c r="P21" s="53"/>
      <c r="Q21" s="54"/>
      <c r="R21" s="55"/>
      <c r="S21" s="52"/>
      <c r="T21" s="52"/>
      <c r="U21" s="52"/>
      <c r="V21" s="79"/>
      <c r="W21" s="1" t="str">
        <f t="shared" si="0"/>
        <v/>
      </c>
      <c r="X21" t="str">
        <f t="shared" si="1"/>
        <v/>
      </c>
      <c r="Y21"/>
      <c r="Z21" s="1" t="str">
        <f t="shared" si="2"/>
        <v/>
      </c>
      <c r="AA21" t="str">
        <f t="shared" si="3"/>
        <v/>
      </c>
    </row>
    <row r="22" spans="1:27" x14ac:dyDescent="0.25">
      <c r="A22" s="89"/>
      <c r="B22" s="50">
        <v>8</v>
      </c>
      <c r="C22" s="50"/>
      <c r="D22" s="50"/>
      <c r="E22" s="53"/>
      <c r="F22" s="54"/>
      <c r="G22" s="55"/>
      <c r="H22" s="52"/>
      <c r="I22" s="52"/>
      <c r="J22" s="52"/>
      <c r="K22" s="5"/>
      <c r="L22" s="5"/>
      <c r="M22" s="50">
        <v>8</v>
      </c>
      <c r="N22" s="50"/>
      <c r="O22" s="50"/>
      <c r="P22" s="53"/>
      <c r="Q22" s="54"/>
      <c r="R22" s="55"/>
      <c r="S22" s="52"/>
      <c r="T22" s="52"/>
      <c r="U22" s="52"/>
      <c r="V22" s="79"/>
      <c r="W22" s="1" t="str">
        <f t="shared" si="0"/>
        <v/>
      </c>
      <c r="X22" t="str">
        <f t="shared" si="1"/>
        <v/>
      </c>
      <c r="Y22"/>
      <c r="Z22" s="1" t="str">
        <f t="shared" si="2"/>
        <v/>
      </c>
      <c r="AA22" t="str">
        <f t="shared" si="3"/>
        <v/>
      </c>
    </row>
    <row r="23" spans="1:27" x14ac:dyDescent="0.25">
      <c r="A23" s="89"/>
      <c r="B23" s="50">
        <v>9</v>
      </c>
      <c r="C23" s="50"/>
      <c r="D23" s="50"/>
      <c r="E23" s="53"/>
      <c r="F23" s="54"/>
      <c r="G23" s="55"/>
      <c r="H23" s="52"/>
      <c r="I23" s="52"/>
      <c r="J23" s="52"/>
      <c r="K23" s="5"/>
      <c r="L23" s="5"/>
      <c r="M23" s="50">
        <v>9</v>
      </c>
      <c r="N23" s="50"/>
      <c r="O23" s="50"/>
      <c r="P23" s="53"/>
      <c r="Q23" s="54"/>
      <c r="R23" s="55"/>
      <c r="S23" s="52"/>
      <c r="T23" s="52"/>
      <c r="U23" s="52"/>
      <c r="V23" s="79"/>
      <c r="W23" s="1" t="str">
        <f t="shared" si="0"/>
        <v/>
      </c>
      <c r="X23" t="str">
        <f t="shared" si="1"/>
        <v/>
      </c>
      <c r="Y23"/>
      <c r="Z23" s="1" t="str">
        <f t="shared" si="2"/>
        <v/>
      </c>
      <c r="AA23" t="str">
        <f t="shared" si="3"/>
        <v/>
      </c>
    </row>
    <row r="24" spans="1:27" x14ac:dyDescent="0.25">
      <c r="A24" s="89"/>
      <c r="B24" s="50">
        <v>10</v>
      </c>
      <c r="C24" s="50"/>
      <c r="D24" s="50"/>
      <c r="E24" s="53"/>
      <c r="F24" s="54"/>
      <c r="G24" s="55"/>
      <c r="H24" s="52"/>
      <c r="I24" s="52"/>
      <c r="J24" s="52"/>
      <c r="K24" s="5"/>
      <c r="L24" s="5"/>
      <c r="M24" s="50">
        <v>10</v>
      </c>
      <c r="N24" s="50"/>
      <c r="O24" s="50"/>
      <c r="P24" s="53"/>
      <c r="Q24" s="54"/>
      <c r="R24" s="55"/>
      <c r="S24" s="52"/>
      <c r="T24" s="52"/>
      <c r="U24" s="52"/>
      <c r="V24" s="79"/>
      <c r="W24" s="1" t="str">
        <f t="shared" si="0"/>
        <v/>
      </c>
      <c r="X24" t="str">
        <f t="shared" si="1"/>
        <v/>
      </c>
      <c r="Y24"/>
      <c r="Z24" s="1" t="str">
        <f t="shared" si="2"/>
        <v/>
      </c>
      <c r="AA24" t="str">
        <f t="shared" si="3"/>
        <v/>
      </c>
    </row>
    <row r="25" spans="1:27" x14ac:dyDescent="0.25">
      <c r="A25" s="89"/>
      <c r="B25" s="50">
        <v>11</v>
      </c>
      <c r="C25" s="50"/>
      <c r="D25" s="50"/>
      <c r="E25" s="53"/>
      <c r="F25" s="54"/>
      <c r="G25" s="55"/>
      <c r="H25" s="52"/>
      <c r="I25" s="52"/>
      <c r="J25" s="52"/>
      <c r="K25" s="5"/>
      <c r="L25" s="5"/>
      <c r="M25" s="50">
        <v>11</v>
      </c>
      <c r="N25" s="50"/>
      <c r="O25" s="50"/>
      <c r="P25" s="53"/>
      <c r="Q25" s="54"/>
      <c r="R25" s="55"/>
      <c r="S25" s="52"/>
      <c r="T25" s="52"/>
      <c r="U25" s="52"/>
      <c r="V25" s="79"/>
      <c r="W25" s="1" t="str">
        <f t="shared" si="0"/>
        <v/>
      </c>
      <c r="X25" t="str">
        <f t="shared" si="1"/>
        <v/>
      </c>
      <c r="Y25"/>
      <c r="Z25" s="1" t="str">
        <f t="shared" si="2"/>
        <v/>
      </c>
      <c r="AA25" t="str">
        <f t="shared" si="3"/>
        <v/>
      </c>
    </row>
    <row r="26" spans="1:27" x14ac:dyDescent="0.25">
      <c r="A26" s="89"/>
      <c r="B26" s="50">
        <v>12</v>
      </c>
      <c r="C26" s="50"/>
      <c r="D26" s="50"/>
      <c r="E26" s="53"/>
      <c r="F26" s="54"/>
      <c r="G26" s="55"/>
      <c r="H26" s="52"/>
      <c r="I26" s="52"/>
      <c r="J26" s="52"/>
      <c r="K26" s="5"/>
      <c r="L26" s="5"/>
      <c r="M26" s="50">
        <v>12</v>
      </c>
      <c r="N26" s="50"/>
      <c r="O26" s="50"/>
      <c r="P26" s="53"/>
      <c r="Q26" s="54"/>
      <c r="R26" s="55"/>
      <c r="S26" s="52"/>
      <c r="T26" s="52"/>
      <c r="U26" s="52"/>
      <c r="V26" s="79"/>
      <c r="W26" s="1" t="str">
        <f t="shared" si="0"/>
        <v/>
      </c>
      <c r="X26" t="str">
        <f t="shared" si="1"/>
        <v/>
      </c>
      <c r="Y26"/>
      <c r="Z26" s="1" t="str">
        <f t="shared" si="2"/>
        <v/>
      </c>
      <c r="AA26" t="str">
        <f t="shared" si="3"/>
        <v/>
      </c>
    </row>
    <row r="27" spans="1:27" x14ac:dyDescent="0.25">
      <c r="A27" s="89"/>
      <c r="B27" s="50">
        <v>13</v>
      </c>
      <c r="C27" s="50"/>
      <c r="D27" s="50"/>
      <c r="E27" s="53"/>
      <c r="F27" s="54"/>
      <c r="G27" s="55"/>
      <c r="H27" s="52"/>
      <c r="I27" s="52"/>
      <c r="J27" s="52"/>
      <c r="K27" s="5"/>
      <c r="L27" s="5"/>
      <c r="M27" s="50">
        <v>13</v>
      </c>
      <c r="N27" s="50"/>
      <c r="O27" s="50"/>
      <c r="P27" s="53"/>
      <c r="Q27" s="54"/>
      <c r="R27" s="55"/>
      <c r="S27" s="52"/>
      <c r="T27" s="52"/>
      <c r="U27" s="52"/>
      <c r="V27" s="79"/>
      <c r="W27" s="1" t="str">
        <f t="shared" si="0"/>
        <v/>
      </c>
      <c r="X27" t="str">
        <f t="shared" si="1"/>
        <v/>
      </c>
      <c r="Y27"/>
      <c r="Z27" s="1" t="str">
        <f t="shared" si="2"/>
        <v/>
      </c>
      <c r="AA27" t="str">
        <f t="shared" si="3"/>
        <v/>
      </c>
    </row>
    <row r="28" spans="1:27" x14ac:dyDescent="0.25">
      <c r="A28" s="89"/>
      <c r="B28" s="50">
        <v>14</v>
      </c>
      <c r="C28" s="50"/>
      <c r="D28" s="50"/>
      <c r="E28" s="53"/>
      <c r="F28" s="54"/>
      <c r="G28" s="55"/>
      <c r="H28" s="52"/>
      <c r="I28" s="52"/>
      <c r="J28" s="52"/>
      <c r="K28" s="5"/>
      <c r="L28" s="5"/>
      <c r="M28" s="50">
        <v>14</v>
      </c>
      <c r="N28" s="50"/>
      <c r="O28" s="50"/>
      <c r="P28" s="53"/>
      <c r="Q28" s="54"/>
      <c r="R28" s="55"/>
      <c r="S28" s="52"/>
      <c r="T28" s="52"/>
      <c r="U28" s="52"/>
      <c r="V28" s="79"/>
      <c r="W28" s="1" t="str">
        <f t="shared" si="0"/>
        <v/>
      </c>
      <c r="X28" t="str">
        <f t="shared" si="1"/>
        <v/>
      </c>
      <c r="Y28"/>
      <c r="Z28" s="1" t="str">
        <f t="shared" si="2"/>
        <v/>
      </c>
      <c r="AA28" t="str">
        <f t="shared" si="3"/>
        <v/>
      </c>
    </row>
    <row r="29" spans="1:27" x14ac:dyDescent="0.25">
      <c r="A29" s="89"/>
      <c r="B29" s="50">
        <v>15</v>
      </c>
      <c r="C29" s="50"/>
      <c r="D29" s="50"/>
      <c r="E29" s="53"/>
      <c r="F29" s="54"/>
      <c r="G29" s="55"/>
      <c r="H29" s="52"/>
      <c r="I29" s="52"/>
      <c r="J29" s="52"/>
      <c r="K29" s="5"/>
      <c r="L29" s="5"/>
      <c r="M29" s="50">
        <v>15</v>
      </c>
      <c r="N29" s="50"/>
      <c r="O29" s="50"/>
      <c r="P29" s="53"/>
      <c r="Q29" s="54"/>
      <c r="R29" s="55"/>
      <c r="S29" s="52"/>
      <c r="T29" s="52"/>
      <c r="U29" s="52"/>
      <c r="V29" s="79"/>
      <c r="W29" s="1" t="str">
        <f t="shared" si="0"/>
        <v/>
      </c>
      <c r="X29" t="str">
        <f t="shared" si="1"/>
        <v/>
      </c>
      <c r="Y29"/>
      <c r="Z29" s="1" t="str">
        <f t="shared" si="2"/>
        <v/>
      </c>
      <c r="AA29" t="str">
        <f t="shared" si="3"/>
        <v/>
      </c>
    </row>
    <row r="30" spans="1:27" x14ac:dyDescent="0.25">
      <c r="A30" s="89"/>
      <c r="B30" s="51"/>
      <c r="C30" s="51"/>
      <c r="D30" s="51"/>
      <c r="E30" s="51"/>
      <c r="F30" s="51"/>
      <c r="G30" s="51"/>
      <c r="H30" s="51"/>
      <c r="I30" s="51"/>
      <c r="J30" s="51"/>
      <c r="K30" s="51"/>
      <c r="L30" s="51"/>
      <c r="M30" s="51"/>
      <c r="N30" s="51"/>
      <c r="O30" s="51"/>
      <c r="P30" s="51"/>
      <c r="Q30" s="51"/>
      <c r="R30" s="51"/>
      <c r="S30" s="51"/>
      <c r="T30" s="51"/>
      <c r="U30" s="51"/>
      <c r="V30" s="79"/>
      <c r="X30"/>
      <c r="Y30"/>
      <c r="Z30" s="1" t="str">
        <f t="shared" ref="Z30" si="4">IF(P30&lt;&gt;"",ASIN(SQRT(P30/$G$8)),"")</f>
        <v/>
      </c>
      <c r="AA30" t="str">
        <f t="shared" ref="AA30" si="5">IF(S30&lt;&gt;"",ASIN(SQRT(S30/$G$8)),"")</f>
        <v/>
      </c>
    </row>
    <row r="31" spans="1:27" x14ac:dyDescent="0.25">
      <c r="A31" s="89"/>
      <c r="B31" s="50" t="s">
        <v>4</v>
      </c>
      <c r="C31" s="50"/>
      <c r="D31" s="50"/>
      <c r="E31" s="57">
        <f>IF(SUM(E15:E30)&lt;&gt;0,AVERAGE(E15:E30),SUM(E15:E30))</f>
        <v>0</v>
      </c>
      <c r="F31" s="57"/>
      <c r="G31" s="57"/>
      <c r="H31" s="57">
        <f>IF(SUM(H15:H30)&lt;&gt;0,AVERAGE(H15:H30),SUM(H15:H30))</f>
        <v>0</v>
      </c>
      <c r="I31" s="57"/>
      <c r="J31" s="57"/>
      <c r="K31" s="5"/>
      <c r="L31" s="5"/>
      <c r="M31" s="50" t="s">
        <v>4</v>
      </c>
      <c r="N31" s="50"/>
      <c r="O31" s="50"/>
      <c r="P31" s="57">
        <f>IF(SUM(P15:P30)&lt;&gt;0,AVERAGE(P15:P30),SUM(P15:P30))</f>
        <v>0</v>
      </c>
      <c r="Q31" s="57"/>
      <c r="R31" s="57"/>
      <c r="S31" s="57">
        <f>IF(SUM(S15:S30)&lt;&gt;0,AVERAGE(S15:S30),SUM(S15:S30))</f>
        <v>0</v>
      </c>
      <c r="T31" s="57"/>
      <c r="U31" s="57"/>
      <c r="V31" s="79"/>
      <c r="W31" s="1" t="e">
        <f>AVERAGE(W15:W24)</f>
        <v>#DIV/0!</v>
      </c>
      <c r="X31" s="1" t="e">
        <f>AVERAGE(X15:X24)</f>
        <v>#DIV/0!</v>
      </c>
      <c r="Y31"/>
      <c r="Z31" s="1" t="e">
        <f>AVERAGE(Z15:Z24)</f>
        <v>#DIV/0!</v>
      </c>
      <c r="AA31" s="1" t="e">
        <f>AVERAGE(AA15:AA24)</f>
        <v>#DIV/0!</v>
      </c>
    </row>
    <row r="32" spans="1:27" x14ac:dyDescent="0.25">
      <c r="A32" s="89"/>
      <c r="B32" s="50" t="s">
        <v>22</v>
      </c>
      <c r="C32" s="50"/>
      <c r="D32" s="50"/>
      <c r="E32" s="57" t="str">
        <f>IF(AND(SUM(E15:E30)&lt;&gt;0,COUNTA(E15:E30)&gt;1),STDEV(E15:E30),"")</f>
        <v/>
      </c>
      <c r="F32" s="57"/>
      <c r="G32" s="57"/>
      <c r="H32" s="57" t="str">
        <f>IF(AND(SUM(H15:H30)&lt;&gt;0,COUNTA(H15:H30)&gt;1),STDEV(H15:H30),"")</f>
        <v/>
      </c>
      <c r="I32" s="57"/>
      <c r="J32" s="57"/>
      <c r="K32" s="5"/>
      <c r="L32" s="5"/>
      <c r="M32" s="50" t="s">
        <v>22</v>
      </c>
      <c r="N32" s="50"/>
      <c r="O32" s="50"/>
      <c r="P32" s="57" t="str">
        <f>IF(AND(SUM(P15:P30)&lt;&gt;0,COUNTA(P15:P30)&gt;1),STDEV(P15:P30),"")</f>
        <v/>
      </c>
      <c r="Q32" s="57"/>
      <c r="R32" s="57"/>
      <c r="S32" s="57" t="str">
        <f>IF(AND(SUM(S15:S30)&lt;&gt;0,COUNTA(S15:S30)&gt;1),STDEV(S15:S30),"")</f>
        <v/>
      </c>
      <c r="T32" s="57"/>
      <c r="U32" s="57"/>
      <c r="V32" s="79"/>
      <c r="W32" s="1" t="e">
        <f>STDEV(W15:W24)</f>
        <v>#DIV/0!</v>
      </c>
      <c r="X32" t="e">
        <f>STDEV(X15:X24)</f>
        <v>#DIV/0!</v>
      </c>
      <c r="Y32"/>
      <c r="Z32" s="1" t="e">
        <f>STDEV(Z15:Z24)</f>
        <v>#DIV/0!</v>
      </c>
      <c r="AA32" t="e">
        <f>STDEV(AA15:AA24)</f>
        <v>#DIV/0!</v>
      </c>
    </row>
    <row r="33" spans="1:27" x14ac:dyDescent="0.25">
      <c r="A33" s="89"/>
      <c r="B33" s="50" t="s">
        <v>23</v>
      </c>
      <c r="C33" s="50"/>
      <c r="D33" s="50"/>
      <c r="E33" s="50" t="str">
        <f>IF(SUM(E15:E30)&lt;&gt;0,COUNTA(E15:E30),"")</f>
        <v/>
      </c>
      <c r="F33" s="50"/>
      <c r="G33" s="50"/>
      <c r="H33" s="50" t="str">
        <f>IF(SUM(H15:H30)&lt;&gt;0,COUNTA(H15:H30),"")</f>
        <v/>
      </c>
      <c r="I33" s="50"/>
      <c r="J33" s="50"/>
      <c r="K33" s="5"/>
      <c r="L33" s="5"/>
      <c r="M33" s="50" t="s">
        <v>23</v>
      </c>
      <c r="N33" s="50"/>
      <c r="O33" s="50"/>
      <c r="P33" s="50" t="str">
        <f>IF(SUM(P15:P30)&lt;&gt;0,COUNTA(P15:P30),"")</f>
        <v/>
      </c>
      <c r="Q33" s="50"/>
      <c r="R33" s="50"/>
      <c r="S33" s="50" t="str">
        <f>IF(SUM(S15:S30)&lt;&gt;0,COUNTA(S15:S30),"")</f>
        <v/>
      </c>
      <c r="T33" s="50"/>
      <c r="U33" s="50"/>
      <c r="V33" s="79"/>
      <c r="X33"/>
      <c r="Y33"/>
      <c r="Z33"/>
      <c r="AA33"/>
    </row>
    <row r="34" spans="1:27" x14ac:dyDescent="0.25">
      <c r="A34" s="89"/>
      <c r="B34" s="50"/>
      <c r="C34" s="50"/>
      <c r="D34" s="50"/>
      <c r="E34" s="50"/>
      <c r="F34" s="50"/>
      <c r="G34" s="50"/>
      <c r="H34" s="50"/>
      <c r="I34" s="50"/>
      <c r="J34" s="50"/>
      <c r="K34" s="50"/>
      <c r="L34" s="50"/>
      <c r="M34" s="50"/>
      <c r="N34" s="50"/>
      <c r="O34" s="50"/>
      <c r="P34" s="50"/>
      <c r="Q34" s="50"/>
      <c r="R34" s="50"/>
      <c r="S34" s="50"/>
      <c r="T34" s="50"/>
      <c r="U34" s="50"/>
      <c r="V34" s="79"/>
      <c r="X34"/>
      <c r="Y34"/>
      <c r="Z34"/>
      <c r="AA34"/>
    </row>
    <row r="35" spans="1:27" x14ac:dyDescent="0.25">
      <c r="A35" s="89"/>
      <c r="B35" s="56" t="s">
        <v>5</v>
      </c>
      <c r="C35" s="56"/>
      <c r="D35" s="56"/>
      <c r="E35" s="56"/>
      <c r="F35" s="73" t="str">
        <f>IF(AND($G$4="Chronic",$G$5="Ceriodaphnia",$G$6="Survival"),"",IF(AND(COUNTA(E15:E30)&gt;1,COUNTA(H15:H30)&gt;1,G8&lt;&gt;""),IF(SUM(E32:H32)&lt;&gt;0,IF($G$6&lt;&gt;"Survival",(H31-($G$9*E31))/SQRT((H32^2/H33)+(($G$9^2)*(E32^2))/E33),(X31-($G$9*W31))/SQRT((X32^2/H33)+((($G$9^2)*W32^2))/E33)),""),""))</f>
        <v/>
      </c>
      <c r="G35" s="73"/>
      <c r="H35" s="73"/>
      <c r="I35" s="73"/>
      <c r="J35" s="7"/>
      <c r="K35" s="5"/>
      <c r="L35" s="5"/>
      <c r="M35" s="56" t="s">
        <v>5</v>
      </c>
      <c r="N35" s="56"/>
      <c r="O35" s="56"/>
      <c r="P35" s="56"/>
      <c r="Q35" s="73" t="str">
        <f>IF(AND($G$4="Chronic",$G$5="Ceriodaphnia",$G$6="Survival"),"",IF(AND(COUNTA(P15:P30)&gt;1,COUNTA(S15:S30)&gt;1),IF(SUM(P32:S32)&lt;&gt;0,IF($G$6&lt;&gt;"Survival",(S31-($G$9*P31))/SQRT((S32^2/S33)+(($G$9^2)*(P32^2))/P33),(AA31-($G$9*Z31))/SQRT((AA32^2/S33)+((($G$9^2)*Z32^2))/P33)),""),""))</f>
        <v/>
      </c>
      <c r="R35" s="73"/>
      <c r="S35" s="73"/>
      <c r="T35" s="73"/>
      <c r="U35" s="7"/>
      <c r="V35" s="79"/>
      <c r="X35"/>
      <c r="Y35"/>
      <c r="Z35"/>
      <c r="AA35"/>
    </row>
    <row r="36" spans="1:27" x14ac:dyDescent="0.25">
      <c r="A36" s="89"/>
      <c r="B36" s="56" t="s">
        <v>6</v>
      </c>
      <c r="C36" s="56"/>
      <c r="D36" s="56"/>
      <c r="E36" s="56"/>
      <c r="F36" s="74" t="str">
        <f>IF(AND($G$4="Chronic",$G$5="Ceriodaphnia",$G$6="Survival"),"",IF(AND(COUNTA(E15:E30)&gt;1,COUNTA(H15:H30)&gt;1),H41,""))</f>
        <v/>
      </c>
      <c r="G36" s="74"/>
      <c r="H36" s="74"/>
      <c r="I36" s="74"/>
      <c r="J36" s="8"/>
      <c r="K36" s="5"/>
      <c r="L36" s="5"/>
      <c r="M36" s="56" t="s">
        <v>6</v>
      </c>
      <c r="N36" s="56"/>
      <c r="O36" s="56"/>
      <c r="P36" s="56"/>
      <c r="Q36" s="74" t="str">
        <f>IF(AND($G$4="Chronic",$G$5="Ceriodaphnia",$G$6="Survival"),"",IF(AND(COUNTA(P15:P30)&gt;1,COUNTA(S15:S30)&gt;1),S41,""))</f>
        <v/>
      </c>
      <c r="R36" s="74"/>
      <c r="S36" s="74"/>
      <c r="T36" s="74"/>
      <c r="U36" s="8"/>
      <c r="V36" s="79"/>
      <c r="X36"/>
      <c r="Y36"/>
      <c r="Z36"/>
      <c r="AA36"/>
    </row>
    <row r="37" spans="1:27" x14ac:dyDescent="0.25">
      <c r="A37" s="89"/>
      <c r="B37" s="56" t="s">
        <v>8</v>
      </c>
      <c r="C37" s="56"/>
      <c r="D37" s="56"/>
      <c r="E37" s="56"/>
      <c r="F37" s="50" t="str">
        <f>IF(F36&lt;&gt;"",IF($G$10=0.1,INDEX($H$81:$I$110,MATCH(VALUE(F36),$H$81:$H$110,),MATCH("Alpha_0.1",$H$80:$I$80,)),IF($G$10=0.2,INDEX($B$81:$C$110,MATCH(VALUE(F36),$B$81:$B$110,),MATCH("Alpha_0.2",$B$80:$C$80,)),IF($G$10=0.25,INDEX($E$81:$F$110,MATCH(VALUE(F36),$E$81:$E$110,),MATCH("Alpha_0.25",$E$80:$F$80,))))),"")</f>
        <v/>
      </c>
      <c r="G37" s="50"/>
      <c r="H37" s="50"/>
      <c r="I37" s="50"/>
      <c r="J37" s="9"/>
      <c r="K37" s="5"/>
      <c r="L37" s="5"/>
      <c r="M37" s="56" t="s">
        <v>8</v>
      </c>
      <c r="N37" s="56"/>
      <c r="O37" s="56"/>
      <c r="P37" s="56"/>
      <c r="Q37" s="50" t="str">
        <f>IF(Q36&lt;&gt;"",IF($G$10=0.1,INDEX($H$81:$I$110,MATCH(VALUE(Q36),$H$81:$H$110,),MATCH("Alpha_0.1",$H$80:$I$80,)),IF($G$10=0.2,INDEX($B$81:$C$110,MATCH(VALUE(Q36),$B$81:$B$110,),MATCH("Alpha_0.2",$B$80:$C$80,)),IF($G$10=0.25,INDEX($E$81:$F$110,MATCH(VALUE(Q36),$E$81:$E$110,),MATCH("Alpha_0.25",$E$80:$F$80,))))),"")</f>
        <v/>
      </c>
      <c r="R37" s="50"/>
      <c r="S37" s="50"/>
      <c r="T37" s="50"/>
      <c r="U37" s="9"/>
      <c r="V37" s="79"/>
      <c r="X37"/>
      <c r="Y37"/>
      <c r="Z37"/>
      <c r="AA37"/>
    </row>
    <row r="38" spans="1:27" x14ac:dyDescent="0.25">
      <c r="A38" s="89"/>
      <c r="B38" s="56" t="s">
        <v>9</v>
      </c>
      <c r="C38" s="56"/>
      <c r="D38" s="56"/>
      <c r="E38" s="56"/>
      <c r="F38" s="58" t="str">
        <f>IF(SUM(E15:E30)&lt;&gt;0,IF(AND($G$4="Chronic",$G$5="Ceriodaphnia",$G$6="Survival"),IF(((E31-H31)*100)&lt;25,"PASS","FAIL"),IF(SUM(H15:H30)&lt;&gt;0,W38,)),"")</f>
        <v/>
      </c>
      <c r="G38" s="58"/>
      <c r="H38" s="58"/>
      <c r="I38" s="58"/>
      <c r="J38" s="9"/>
      <c r="K38" s="5"/>
      <c r="L38" s="5"/>
      <c r="M38" s="56" t="s">
        <v>9</v>
      </c>
      <c r="N38" s="56"/>
      <c r="O38" s="56"/>
      <c r="P38" s="56"/>
      <c r="Q38" s="58" t="str">
        <f>IF(SUM(P15:P30)&lt;&gt;0,IF(AND($G$4="Chronic",$G$5="Ceriodaphnia",$G$6="Survival"),IF(((P31-S31)*100)&lt;25,"PASS","FAIL"),IF(SUM(S15:S30)&lt;&gt;0,Z38,)),"")</f>
        <v/>
      </c>
      <c r="R38" s="58"/>
      <c r="S38" s="58"/>
      <c r="T38" s="58"/>
      <c r="U38" s="9"/>
      <c r="V38" s="79"/>
      <c r="W38" s="1" t="str">
        <f>IF(H31&gt;=E31,"PASS",IF(OR(AND(SUM(E32:H32)&lt;&gt;0,F35&lt;F37),AND(SUM(E32:H32)=0,((E31-H31)/E31)&gt;=(1-G9))),"FAIL","PASS"))</f>
        <v>PASS</v>
      </c>
      <c r="X38"/>
      <c r="Y38"/>
      <c r="Z38" t="str">
        <f>IF(S31&gt;=P31,"PASS",IF(OR(AND(SUM(P32:S32)&lt;&gt;0,Q35&lt;Q37),AND(SUM(P32:S32)=0,((P31-S31)/P31)&gt;=(1-G9))),"FAIL","PASS"))</f>
        <v>PASS</v>
      </c>
      <c r="AA38"/>
    </row>
    <row r="39" spans="1:27" hidden="1" x14ac:dyDescent="0.25">
      <c r="A39" s="89"/>
      <c r="B39" s="50"/>
      <c r="C39" s="50"/>
      <c r="D39" s="50"/>
      <c r="E39" s="50"/>
      <c r="F39" s="50"/>
      <c r="G39" s="50"/>
      <c r="H39" s="50"/>
      <c r="I39" s="50"/>
      <c r="J39" s="50"/>
      <c r="K39" s="50"/>
      <c r="L39" s="50"/>
      <c r="M39" s="50"/>
      <c r="N39" s="50"/>
      <c r="O39" s="50"/>
      <c r="P39" s="50"/>
      <c r="Q39" s="50"/>
      <c r="R39" s="50"/>
      <c r="S39" s="50"/>
      <c r="T39" s="50"/>
      <c r="U39" s="50"/>
      <c r="V39" s="79"/>
      <c r="X39"/>
      <c r="Y39"/>
      <c r="Z39"/>
      <c r="AA39"/>
    </row>
    <row r="40" spans="1:27" ht="15" hidden="1" customHeight="1" x14ac:dyDescent="0.25">
      <c r="A40" s="89"/>
      <c r="B40" s="9" t="s">
        <v>24</v>
      </c>
      <c r="C40" s="9"/>
      <c r="D40" s="9"/>
      <c r="E40" s="9"/>
      <c r="F40" s="9"/>
      <c r="G40" s="9"/>
      <c r="H40" s="50" t="str">
        <f>IF(SUM(E32:H32)&lt;&gt;0,IF($G$6&lt;&gt;"Survival",(($H$32/$H$33)+(($G$9^2)*$E$32)/$E$33)^2/((($H$32/$H$33)^2)/($H$33-1)+(((($G$9^2)*$E$32)/$E$33)^2)/($E$33-1)),(($X$32/$H$33)+(($G$9^2)*$W$32)/$E$33)^2/((($X$32/$H$33)^2)/($H$33-1)+(((($G$9^2)*$W$32)/$E$33)^2)/($E$33-1))),"")</f>
        <v/>
      </c>
      <c r="I40" s="50"/>
      <c r="J40" s="9"/>
      <c r="K40" s="5"/>
      <c r="L40" s="5"/>
      <c r="M40" s="9" t="s">
        <v>24</v>
      </c>
      <c r="N40" s="9"/>
      <c r="O40" s="9"/>
      <c r="P40" s="9"/>
      <c r="Q40" s="9"/>
      <c r="R40" s="9"/>
      <c r="S40" s="50" t="str">
        <f>IF(SUM(P32:S32)&lt;&gt;0,IF($G$6&lt;&gt;"Survival",(($S$32/$S$33)+(($G$9^2)*$P$32)/$P$33)^2/((($S$32/$S$33)^2)/($S$33-1)+(((($G$9^2)*$P$32)/$P$33)^2)/($P$33-1)),(($AA$32/$S$33)+(($G$9^2)*$Z$32)/$P$33)^2/((($AA$32/$S$33)^2)/($S$33-1)+(((($G$9^2)*$Z$32)/$P$33)^2)/($P$33-1))),"")</f>
        <v/>
      </c>
      <c r="T40" s="50"/>
      <c r="U40" s="9"/>
      <c r="V40" s="79"/>
      <c r="X40"/>
      <c r="Y40"/>
      <c r="Z40"/>
      <c r="AA40"/>
    </row>
    <row r="41" spans="1:27" ht="15" hidden="1" customHeight="1" x14ac:dyDescent="0.25">
      <c r="A41" s="89"/>
      <c r="B41" s="9" t="s">
        <v>25</v>
      </c>
      <c r="C41" s="9"/>
      <c r="D41" s="9"/>
      <c r="E41" s="9"/>
      <c r="F41" s="9"/>
      <c r="G41" s="9"/>
      <c r="H41" s="50" t="str">
        <f>IF(H40&lt;&gt;"",ROUNDDOWN(H40,0),"")</f>
        <v/>
      </c>
      <c r="I41" s="50"/>
      <c r="J41" s="9"/>
      <c r="K41" s="5"/>
      <c r="L41" s="5"/>
      <c r="M41" s="9" t="s">
        <v>25</v>
      </c>
      <c r="N41" s="9"/>
      <c r="O41" s="9"/>
      <c r="P41" s="9"/>
      <c r="Q41" s="9"/>
      <c r="R41" s="9"/>
      <c r="S41" s="50" t="str">
        <f>IF(S40&lt;&gt;"",ROUNDDOWN(S40,0),"")</f>
        <v/>
      </c>
      <c r="T41" s="50"/>
      <c r="U41" s="9"/>
      <c r="V41" s="79"/>
      <c r="X41"/>
      <c r="Y41"/>
      <c r="Z41"/>
      <c r="AA41"/>
    </row>
    <row r="42" spans="1:27" x14ac:dyDescent="0.25">
      <c r="A42" s="89"/>
      <c r="B42" s="51"/>
      <c r="C42" s="51"/>
      <c r="D42" s="51"/>
      <c r="E42" s="51"/>
      <c r="F42" s="51"/>
      <c r="G42" s="51"/>
      <c r="H42" s="51"/>
      <c r="I42" s="51"/>
      <c r="J42" s="51"/>
      <c r="K42" s="51"/>
      <c r="L42" s="51"/>
      <c r="M42" s="51"/>
      <c r="N42" s="51"/>
      <c r="O42" s="51"/>
      <c r="P42" s="51"/>
      <c r="Q42" s="51"/>
      <c r="R42" s="51"/>
      <c r="S42" s="51"/>
      <c r="T42" s="51"/>
      <c r="U42" s="51"/>
      <c r="V42" s="79"/>
      <c r="X42"/>
      <c r="Y42"/>
      <c r="Z42"/>
      <c r="AA42"/>
    </row>
    <row r="43" spans="1:27" x14ac:dyDescent="0.25">
      <c r="A43" s="89"/>
      <c r="B43" s="5"/>
      <c r="C43" s="6"/>
      <c r="D43" s="6"/>
      <c r="E43" s="58" t="s">
        <v>17</v>
      </c>
      <c r="F43" s="58"/>
      <c r="G43" s="58"/>
      <c r="H43" s="58"/>
      <c r="I43" s="58"/>
      <c r="J43" s="58"/>
      <c r="K43" s="5"/>
      <c r="L43" s="5"/>
      <c r="M43" s="5"/>
      <c r="N43" s="6"/>
      <c r="O43" s="6"/>
      <c r="P43" s="58" t="s">
        <v>17</v>
      </c>
      <c r="Q43" s="58"/>
      <c r="R43" s="58"/>
      <c r="S43" s="58"/>
      <c r="T43" s="58"/>
      <c r="U43" s="58"/>
      <c r="V43" s="79"/>
      <c r="X43"/>
      <c r="Y43"/>
      <c r="Z43"/>
      <c r="AA43"/>
    </row>
    <row r="44" spans="1:27" x14ac:dyDescent="0.25">
      <c r="A44" s="89"/>
      <c r="B44" s="59" t="s">
        <v>3</v>
      </c>
      <c r="C44" s="59"/>
      <c r="D44" s="59"/>
      <c r="E44" s="62"/>
      <c r="F44" s="63"/>
      <c r="G44" s="63"/>
      <c r="H44" s="63"/>
      <c r="I44" s="63"/>
      <c r="J44" s="64"/>
      <c r="K44" s="5"/>
      <c r="L44" s="5"/>
      <c r="M44" s="59" t="s">
        <v>3</v>
      </c>
      <c r="N44" s="59"/>
      <c r="O44" s="59"/>
      <c r="P44" s="62"/>
      <c r="Q44" s="63"/>
      <c r="R44" s="63"/>
      <c r="S44" s="63"/>
      <c r="T44" s="63"/>
      <c r="U44" s="64"/>
      <c r="V44" s="79"/>
      <c r="W44" s="1" t="s">
        <v>28</v>
      </c>
      <c r="X44"/>
      <c r="Y44"/>
      <c r="Z44" s="1" t="s">
        <v>29</v>
      </c>
      <c r="AA44"/>
    </row>
    <row r="45" spans="1:27" x14ac:dyDescent="0.25">
      <c r="A45" s="89"/>
      <c r="B45" s="59"/>
      <c r="C45" s="59"/>
      <c r="D45" s="59"/>
      <c r="E45" s="58" t="s">
        <v>21</v>
      </c>
      <c r="F45" s="58"/>
      <c r="G45" s="58"/>
      <c r="H45" s="72" t="s">
        <v>34</v>
      </c>
      <c r="I45" s="72"/>
      <c r="J45" s="72"/>
      <c r="K45" s="5"/>
      <c r="L45" s="5"/>
      <c r="M45" s="59"/>
      <c r="N45" s="59"/>
      <c r="O45" s="59"/>
      <c r="P45" s="58" t="s">
        <v>21</v>
      </c>
      <c r="Q45" s="58"/>
      <c r="R45" s="58"/>
      <c r="S45" s="72" t="s">
        <v>34</v>
      </c>
      <c r="T45" s="72"/>
      <c r="U45" s="72"/>
      <c r="V45" s="79"/>
      <c r="X45"/>
      <c r="Y45"/>
      <c r="AA45"/>
    </row>
    <row r="46" spans="1:27" x14ac:dyDescent="0.25">
      <c r="A46" s="89"/>
      <c r="B46" s="50">
        <v>1</v>
      </c>
      <c r="C46" s="50"/>
      <c r="D46" s="50"/>
      <c r="E46" s="52"/>
      <c r="F46" s="52"/>
      <c r="G46" s="52"/>
      <c r="H46" s="52"/>
      <c r="I46" s="52"/>
      <c r="J46" s="52"/>
      <c r="K46" s="5"/>
      <c r="L46" s="5"/>
      <c r="M46" s="50">
        <v>1</v>
      </c>
      <c r="N46" s="50"/>
      <c r="O46" s="50"/>
      <c r="P46" s="52"/>
      <c r="Q46" s="52"/>
      <c r="R46" s="52"/>
      <c r="S46" s="52"/>
      <c r="T46" s="52"/>
      <c r="U46" s="52"/>
      <c r="V46" s="79"/>
      <c r="W46" s="1" t="str">
        <f>IF(E46&lt;&gt;"",IF(E46/$G$8=1,ASIN(SQRT(1-1/(4*$G$8))),ASIN(SQRT(E46/$G$8))),"")</f>
        <v/>
      </c>
      <c r="X46" t="str">
        <f>IF(H46&lt;&gt;"",IF(H46/$G$8=1,ASIN(SQRT(1-1/(4*$G$8))),ASIN(SQRT(H46/$G$8))),"")</f>
        <v/>
      </c>
      <c r="Y46"/>
      <c r="Z46" s="1" t="str">
        <f>IF(P46&lt;&gt;"",IF(P46/$G$8=1,ASIN(SQRT(1-1/(4*$G$8))),ASIN(SQRT(P46/$G$8))),"")</f>
        <v/>
      </c>
      <c r="AA46" s="1" t="str">
        <f>IF(S46&lt;&gt;"",IF(S46/$G$8=1,ASIN(SQRT(1-1/(4*$G$8))),ASIN(SQRT(S46/$G$8))),"")</f>
        <v/>
      </c>
    </row>
    <row r="47" spans="1:27" x14ac:dyDescent="0.25">
      <c r="A47" s="89"/>
      <c r="B47" s="50">
        <v>2</v>
      </c>
      <c r="C47" s="50"/>
      <c r="D47" s="50"/>
      <c r="E47" s="52"/>
      <c r="F47" s="52"/>
      <c r="G47" s="52"/>
      <c r="H47" s="52"/>
      <c r="I47" s="52"/>
      <c r="J47" s="52"/>
      <c r="K47" s="5"/>
      <c r="L47" s="5"/>
      <c r="M47" s="50">
        <v>2</v>
      </c>
      <c r="N47" s="50"/>
      <c r="O47" s="50"/>
      <c r="P47" s="52"/>
      <c r="Q47" s="52"/>
      <c r="R47" s="52"/>
      <c r="S47" s="52"/>
      <c r="T47" s="52"/>
      <c r="U47" s="52"/>
      <c r="V47" s="79"/>
      <c r="W47" s="1" t="str">
        <f t="shared" ref="W47:W55" si="6">IF(E47&lt;&gt;"",IF(E47/$G$8=1,ASIN(SQRT(1-1/(4*$G$8))),ASIN(SQRT(E47/$G$8))),"")</f>
        <v/>
      </c>
      <c r="X47" t="str">
        <f t="shared" ref="X47:X55" si="7">IF(H47&lt;&gt;"",IF(H47/$G$8=1,ASIN(SQRT(1-1/(4*$G$8))),ASIN(SQRT(H47/$G$8))),"")</f>
        <v/>
      </c>
      <c r="Y47"/>
      <c r="Z47" s="1" t="str">
        <f t="shared" ref="Z47:Z55" si="8">IF(P47&lt;&gt;"",IF(P47/$G$8=1,ASIN(SQRT(1-1/(4*$G$8))),ASIN(SQRT(P47/$G$8))),"")</f>
        <v/>
      </c>
      <c r="AA47" t="str">
        <f t="shared" ref="AA47:AA55" si="9">IF(S47&lt;&gt;"",IF(S47/$G$8=1,ASIN(SQRT(1-1/(4*$G$8))),ASIN(SQRT(S47/$G$8))),"")</f>
        <v/>
      </c>
    </row>
    <row r="48" spans="1:27" x14ac:dyDescent="0.25">
      <c r="A48" s="89"/>
      <c r="B48" s="50">
        <v>3</v>
      </c>
      <c r="C48" s="50"/>
      <c r="D48" s="50"/>
      <c r="E48" s="52"/>
      <c r="F48" s="52"/>
      <c r="G48" s="52"/>
      <c r="H48" s="52"/>
      <c r="I48" s="52"/>
      <c r="J48" s="52"/>
      <c r="K48" s="5"/>
      <c r="L48" s="5"/>
      <c r="M48" s="50">
        <v>3</v>
      </c>
      <c r="N48" s="50"/>
      <c r="O48" s="50"/>
      <c r="P48" s="52"/>
      <c r="Q48" s="52"/>
      <c r="R48" s="52"/>
      <c r="S48" s="52"/>
      <c r="T48" s="52"/>
      <c r="U48" s="52"/>
      <c r="V48" s="79"/>
      <c r="W48" s="1" t="str">
        <f t="shared" si="6"/>
        <v/>
      </c>
      <c r="X48" t="str">
        <f t="shared" si="7"/>
        <v/>
      </c>
      <c r="Y48"/>
      <c r="Z48" s="1" t="str">
        <f t="shared" si="8"/>
        <v/>
      </c>
      <c r="AA48" t="str">
        <f t="shared" si="9"/>
        <v/>
      </c>
    </row>
    <row r="49" spans="1:27" x14ac:dyDescent="0.25">
      <c r="A49" s="89"/>
      <c r="B49" s="50">
        <v>4</v>
      </c>
      <c r="C49" s="50"/>
      <c r="D49" s="50"/>
      <c r="E49" s="52"/>
      <c r="F49" s="52"/>
      <c r="G49" s="52"/>
      <c r="H49" s="52"/>
      <c r="I49" s="52"/>
      <c r="J49" s="52"/>
      <c r="K49" s="5"/>
      <c r="L49" s="5"/>
      <c r="M49" s="50">
        <v>4</v>
      </c>
      <c r="N49" s="50"/>
      <c r="O49" s="50"/>
      <c r="P49" s="52"/>
      <c r="Q49" s="52"/>
      <c r="R49" s="52"/>
      <c r="S49" s="52"/>
      <c r="T49" s="52"/>
      <c r="U49" s="52"/>
      <c r="V49" s="79"/>
      <c r="W49" s="1" t="str">
        <f t="shared" si="6"/>
        <v/>
      </c>
      <c r="X49" t="str">
        <f t="shared" si="7"/>
        <v/>
      </c>
      <c r="Y49"/>
      <c r="Z49" s="1" t="str">
        <f t="shared" si="8"/>
        <v/>
      </c>
      <c r="AA49" t="str">
        <f t="shared" si="9"/>
        <v/>
      </c>
    </row>
    <row r="50" spans="1:27" x14ac:dyDescent="0.25">
      <c r="A50" s="89"/>
      <c r="B50" s="50">
        <v>5</v>
      </c>
      <c r="C50" s="50"/>
      <c r="D50" s="50"/>
      <c r="E50" s="52"/>
      <c r="F50" s="52"/>
      <c r="G50" s="52"/>
      <c r="H50" s="52"/>
      <c r="I50" s="52"/>
      <c r="J50" s="52"/>
      <c r="K50" s="5"/>
      <c r="L50" s="5"/>
      <c r="M50" s="50">
        <v>5</v>
      </c>
      <c r="N50" s="50"/>
      <c r="O50" s="50"/>
      <c r="P50" s="52"/>
      <c r="Q50" s="52"/>
      <c r="R50" s="52"/>
      <c r="S50" s="52"/>
      <c r="T50" s="52"/>
      <c r="U50" s="52"/>
      <c r="V50" s="79"/>
      <c r="W50" s="1" t="str">
        <f t="shared" si="6"/>
        <v/>
      </c>
      <c r="X50" t="str">
        <f t="shared" si="7"/>
        <v/>
      </c>
      <c r="Y50"/>
      <c r="Z50" s="1" t="str">
        <f t="shared" si="8"/>
        <v/>
      </c>
      <c r="AA50" t="str">
        <f t="shared" si="9"/>
        <v/>
      </c>
    </row>
    <row r="51" spans="1:27" x14ac:dyDescent="0.25">
      <c r="A51" s="89"/>
      <c r="B51" s="50">
        <v>6</v>
      </c>
      <c r="C51" s="50"/>
      <c r="D51" s="50"/>
      <c r="E51" s="52"/>
      <c r="F51" s="52"/>
      <c r="G51" s="52"/>
      <c r="H51" s="52"/>
      <c r="I51" s="52"/>
      <c r="J51" s="52"/>
      <c r="K51" s="5"/>
      <c r="L51" s="5"/>
      <c r="M51" s="50">
        <v>6</v>
      </c>
      <c r="N51" s="50"/>
      <c r="O51" s="50"/>
      <c r="P51" s="52"/>
      <c r="Q51" s="52"/>
      <c r="R51" s="52"/>
      <c r="S51" s="52"/>
      <c r="T51" s="52"/>
      <c r="U51" s="52"/>
      <c r="V51" s="79"/>
      <c r="W51" s="1" t="str">
        <f t="shared" si="6"/>
        <v/>
      </c>
      <c r="X51" t="str">
        <f t="shared" si="7"/>
        <v/>
      </c>
      <c r="Y51"/>
      <c r="Z51" s="1" t="str">
        <f t="shared" si="8"/>
        <v/>
      </c>
      <c r="AA51" t="str">
        <f t="shared" si="9"/>
        <v/>
      </c>
    </row>
    <row r="52" spans="1:27" x14ac:dyDescent="0.25">
      <c r="A52" s="89"/>
      <c r="B52" s="50">
        <v>7</v>
      </c>
      <c r="C52" s="50"/>
      <c r="D52" s="50"/>
      <c r="E52" s="52"/>
      <c r="F52" s="52"/>
      <c r="G52" s="52"/>
      <c r="H52" s="52"/>
      <c r="I52" s="52"/>
      <c r="J52" s="52"/>
      <c r="K52" s="5"/>
      <c r="L52" s="5"/>
      <c r="M52" s="50">
        <v>7</v>
      </c>
      <c r="N52" s="50"/>
      <c r="O52" s="50"/>
      <c r="P52" s="52"/>
      <c r="Q52" s="52"/>
      <c r="R52" s="52"/>
      <c r="S52" s="52"/>
      <c r="T52" s="52"/>
      <c r="U52" s="52"/>
      <c r="V52" s="79"/>
      <c r="W52" s="1" t="str">
        <f t="shared" si="6"/>
        <v/>
      </c>
      <c r="X52" t="str">
        <f t="shared" si="7"/>
        <v/>
      </c>
      <c r="Y52"/>
      <c r="Z52" s="1" t="str">
        <f t="shared" si="8"/>
        <v/>
      </c>
      <c r="AA52" t="str">
        <f t="shared" si="9"/>
        <v/>
      </c>
    </row>
    <row r="53" spans="1:27" x14ac:dyDescent="0.25">
      <c r="A53" s="89"/>
      <c r="B53" s="50">
        <v>8</v>
      </c>
      <c r="C53" s="50"/>
      <c r="D53" s="50"/>
      <c r="E53" s="52"/>
      <c r="F53" s="52"/>
      <c r="G53" s="52"/>
      <c r="H53" s="52"/>
      <c r="I53" s="52"/>
      <c r="J53" s="52"/>
      <c r="K53" s="5"/>
      <c r="L53" s="5"/>
      <c r="M53" s="50">
        <v>8</v>
      </c>
      <c r="N53" s="50"/>
      <c r="O53" s="50"/>
      <c r="P53" s="52"/>
      <c r="Q53" s="52"/>
      <c r="R53" s="52"/>
      <c r="S53" s="52"/>
      <c r="T53" s="52"/>
      <c r="U53" s="52"/>
      <c r="V53" s="79"/>
      <c r="W53" s="1" t="str">
        <f t="shared" si="6"/>
        <v/>
      </c>
      <c r="X53" t="str">
        <f t="shared" si="7"/>
        <v/>
      </c>
      <c r="Y53"/>
      <c r="Z53" s="1" t="str">
        <f t="shared" si="8"/>
        <v/>
      </c>
      <c r="AA53" t="str">
        <f t="shared" si="9"/>
        <v/>
      </c>
    </row>
    <row r="54" spans="1:27" x14ac:dyDescent="0.25">
      <c r="A54" s="89"/>
      <c r="B54" s="50">
        <v>9</v>
      </c>
      <c r="C54" s="50"/>
      <c r="D54" s="50"/>
      <c r="E54" s="52"/>
      <c r="F54" s="52"/>
      <c r="G54" s="52"/>
      <c r="H54" s="52"/>
      <c r="I54" s="52"/>
      <c r="J54" s="52"/>
      <c r="K54" s="5"/>
      <c r="L54" s="5"/>
      <c r="M54" s="50">
        <v>9</v>
      </c>
      <c r="N54" s="50"/>
      <c r="O54" s="50"/>
      <c r="P54" s="52"/>
      <c r="Q54" s="52"/>
      <c r="R54" s="52"/>
      <c r="S54" s="52"/>
      <c r="T54" s="52"/>
      <c r="U54" s="52"/>
      <c r="V54" s="79"/>
      <c r="W54" s="1" t="str">
        <f t="shared" si="6"/>
        <v/>
      </c>
      <c r="X54" t="str">
        <f t="shared" si="7"/>
        <v/>
      </c>
      <c r="Y54"/>
      <c r="Z54" s="1" t="str">
        <f t="shared" si="8"/>
        <v/>
      </c>
      <c r="AA54" t="str">
        <f t="shared" si="9"/>
        <v/>
      </c>
    </row>
    <row r="55" spans="1:27" x14ac:dyDescent="0.25">
      <c r="A55" s="89"/>
      <c r="B55" s="50">
        <v>10</v>
      </c>
      <c r="C55" s="50"/>
      <c r="D55" s="50"/>
      <c r="E55" s="52"/>
      <c r="F55" s="52"/>
      <c r="G55" s="52"/>
      <c r="H55" s="52"/>
      <c r="I55" s="52"/>
      <c r="J55" s="52"/>
      <c r="K55" s="5"/>
      <c r="L55" s="5"/>
      <c r="M55" s="50">
        <v>10</v>
      </c>
      <c r="N55" s="50"/>
      <c r="O55" s="50"/>
      <c r="P55" s="52"/>
      <c r="Q55" s="52"/>
      <c r="R55" s="52"/>
      <c r="S55" s="52"/>
      <c r="T55" s="52"/>
      <c r="U55" s="52"/>
      <c r="V55" s="79"/>
      <c r="W55" s="1" t="str">
        <f t="shared" si="6"/>
        <v/>
      </c>
      <c r="X55" t="str">
        <f t="shared" si="7"/>
        <v/>
      </c>
      <c r="Y55"/>
      <c r="Z55" s="1" t="str">
        <f t="shared" si="8"/>
        <v/>
      </c>
      <c r="AA55" t="str">
        <f t="shared" si="9"/>
        <v/>
      </c>
    </row>
    <row r="56" spans="1:27" x14ac:dyDescent="0.25">
      <c r="A56" s="89"/>
      <c r="B56" s="50">
        <v>11</v>
      </c>
      <c r="C56" s="50"/>
      <c r="D56" s="50"/>
      <c r="E56" s="52"/>
      <c r="F56" s="52"/>
      <c r="G56" s="52"/>
      <c r="H56" s="52"/>
      <c r="I56" s="52"/>
      <c r="J56" s="52"/>
      <c r="K56" s="5"/>
      <c r="L56" s="5"/>
      <c r="M56" s="50">
        <v>11</v>
      </c>
      <c r="N56" s="50"/>
      <c r="O56" s="50"/>
      <c r="P56" s="52"/>
      <c r="Q56" s="52"/>
      <c r="R56" s="52"/>
      <c r="S56" s="52"/>
      <c r="T56" s="52"/>
      <c r="U56" s="52"/>
      <c r="V56" s="79"/>
      <c r="X56"/>
      <c r="Y56"/>
      <c r="AA56"/>
    </row>
    <row r="57" spans="1:27" x14ac:dyDescent="0.25">
      <c r="A57" s="89"/>
      <c r="B57" s="50">
        <v>12</v>
      </c>
      <c r="C57" s="50"/>
      <c r="D57" s="50"/>
      <c r="E57" s="52"/>
      <c r="F57" s="52"/>
      <c r="G57" s="52"/>
      <c r="H57" s="52"/>
      <c r="I57" s="52"/>
      <c r="J57" s="52"/>
      <c r="K57" s="5"/>
      <c r="L57" s="5"/>
      <c r="M57" s="50">
        <v>12</v>
      </c>
      <c r="N57" s="50"/>
      <c r="O57" s="50"/>
      <c r="P57" s="52"/>
      <c r="Q57" s="52"/>
      <c r="R57" s="52"/>
      <c r="S57" s="52"/>
      <c r="T57" s="52"/>
      <c r="U57" s="52"/>
      <c r="V57" s="79"/>
      <c r="X57"/>
      <c r="Y57"/>
      <c r="AA57"/>
    </row>
    <row r="58" spans="1:27" x14ac:dyDescent="0.25">
      <c r="A58" s="89"/>
      <c r="B58" s="50">
        <v>13</v>
      </c>
      <c r="C58" s="50"/>
      <c r="D58" s="50"/>
      <c r="E58" s="52"/>
      <c r="F58" s="52"/>
      <c r="G58" s="52"/>
      <c r="H58" s="52"/>
      <c r="I58" s="52"/>
      <c r="J58" s="52"/>
      <c r="K58" s="5"/>
      <c r="L58" s="5"/>
      <c r="M58" s="50">
        <v>13</v>
      </c>
      <c r="N58" s="50"/>
      <c r="O58" s="50"/>
      <c r="P58" s="52"/>
      <c r="Q58" s="52"/>
      <c r="R58" s="52"/>
      <c r="S58" s="52"/>
      <c r="T58" s="52"/>
      <c r="U58" s="52"/>
      <c r="V58" s="79"/>
      <c r="X58"/>
      <c r="Y58"/>
      <c r="AA58"/>
    </row>
    <row r="59" spans="1:27" x14ac:dyDescent="0.25">
      <c r="A59" s="89"/>
      <c r="B59" s="50">
        <v>14</v>
      </c>
      <c r="C59" s="50"/>
      <c r="D59" s="50"/>
      <c r="E59" s="52"/>
      <c r="F59" s="52"/>
      <c r="G59" s="52"/>
      <c r="H59" s="52"/>
      <c r="I59" s="52"/>
      <c r="J59" s="52"/>
      <c r="K59" s="5"/>
      <c r="L59" s="5"/>
      <c r="M59" s="50">
        <v>14</v>
      </c>
      <c r="N59" s="50"/>
      <c r="O59" s="50"/>
      <c r="P59" s="52"/>
      <c r="Q59" s="52"/>
      <c r="R59" s="52"/>
      <c r="S59" s="52"/>
      <c r="T59" s="52"/>
      <c r="U59" s="52"/>
      <c r="V59" s="79"/>
      <c r="X59"/>
      <c r="Y59"/>
      <c r="AA59"/>
    </row>
    <row r="60" spans="1:27" x14ac:dyDescent="0.25">
      <c r="A60" s="89"/>
      <c r="B60" s="50">
        <v>15</v>
      </c>
      <c r="C60" s="50"/>
      <c r="D60" s="50"/>
      <c r="E60" s="52"/>
      <c r="F60" s="52"/>
      <c r="G60" s="52"/>
      <c r="H60" s="52"/>
      <c r="I60" s="52"/>
      <c r="J60" s="52"/>
      <c r="K60" s="5"/>
      <c r="L60" s="5"/>
      <c r="M60" s="50">
        <v>15</v>
      </c>
      <c r="N60" s="50"/>
      <c r="O60" s="50"/>
      <c r="P60" s="52"/>
      <c r="Q60" s="52"/>
      <c r="R60" s="52"/>
      <c r="S60" s="52"/>
      <c r="T60" s="52"/>
      <c r="U60" s="52"/>
      <c r="V60" s="79"/>
      <c r="X60"/>
      <c r="Y60"/>
      <c r="AA60"/>
    </row>
    <row r="61" spans="1:27" x14ac:dyDescent="0.25">
      <c r="A61" s="89"/>
      <c r="B61" s="51"/>
      <c r="C61" s="51"/>
      <c r="D61" s="51"/>
      <c r="E61" s="51"/>
      <c r="F61" s="51"/>
      <c r="G61" s="51"/>
      <c r="H61" s="51"/>
      <c r="I61" s="51"/>
      <c r="J61" s="51"/>
      <c r="K61" s="51"/>
      <c r="L61" s="51"/>
      <c r="M61" s="51"/>
      <c r="N61" s="51"/>
      <c r="O61" s="51"/>
      <c r="P61" s="51"/>
      <c r="Q61" s="51"/>
      <c r="R61" s="51"/>
      <c r="S61" s="51"/>
      <c r="T61" s="51"/>
      <c r="U61" s="51"/>
      <c r="V61" s="79"/>
      <c r="X61"/>
      <c r="Y61"/>
      <c r="Z61" s="1" t="str">
        <f t="shared" ref="Z61" si="10">IF(P61&lt;&gt;"",ASIN(SQRT(P61/$G$8)),"")</f>
        <v/>
      </c>
      <c r="AA61" t="str">
        <f t="shared" ref="AA61" si="11">IF(S61&lt;&gt;"",ASIN(SQRT(S61/$G$8)),"")</f>
        <v/>
      </c>
    </row>
    <row r="62" spans="1:27" x14ac:dyDescent="0.25">
      <c r="A62" s="89"/>
      <c r="B62" s="50" t="s">
        <v>4</v>
      </c>
      <c r="C62" s="50"/>
      <c r="D62" s="50"/>
      <c r="E62" s="57">
        <f>IF(SUM(E46:E61)&lt;&gt;0,AVERAGE(E46:E61),SUM(E46:E61))</f>
        <v>0</v>
      </c>
      <c r="F62" s="57"/>
      <c r="G62" s="57"/>
      <c r="H62" s="57">
        <f>IF(SUM(H46:H61)&lt;&gt;0,AVERAGE(H46:H61),SUM(H46:H61))</f>
        <v>0</v>
      </c>
      <c r="I62" s="57"/>
      <c r="J62" s="57"/>
      <c r="K62" s="5"/>
      <c r="L62" s="5"/>
      <c r="M62" s="50" t="s">
        <v>4</v>
      </c>
      <c r="N62" s="50"/>
      <c r="O62" s="50"/>
      <c r="P62" s="57" t="str">
        <f>IF(SUM(P46:P61)&lt;&gt;0,AVERAGE(P46:P61),"")</f>
        <v/>
      </c>
      <c r="Q62" s="57"/>
      <c r="R62" s="57"/>
      <c r="S62" s="57" t="str">
        <f>IF(SUM(S46:S61)&lt;&gt;0,AVERAGE(S46:S61),"")</f>
        <v/>
      </c>
      <c r="T62" s="57"/>
      <c r="U62" s="57"/>
      <c r="V62" s="79"/>
      <c r="W62" s="1" t="e">
        <f>AVERAGE(W46:W55)</f>
        <v>#DIV/0!</v>
      </c>
      <c r="X62" s="1" t="e">
        <f>AVERAGE(X46:X55)</f>
        <v>#DIV/0!</v>
      </c>
      <c r="Y62"/>
      <c r="Z62" s="1" t="e">
        <f>AVERAGE(Z46:Z55)</f>
        <v>#DIV/0!</v>
      </c>
      <c r="AA62" s="1" t="e">
        <f>AVERAGE(AA46:AA55)</f>
        <v>#DIV/0!</v>
      </c>
    </row>
    <row r="63" spans="1:27" x14ac:dyDescent="0.25">
      <c r="A63" s="89"/>
      <c r="B63" s="50" t="s">
        <v>22</v>
      </c>
      <c r="C63" s="50"/>
      <c r="D63" s="50"/>
      <c r="E63" s="57" t="str">
        <f>IF(AND(SUM(E46:E61)&lt;&gt;0,COUNTA(E46:E61)&gt;1),STDEV(E46:E61),"")</f>
        <v/>
      </c>
      <c r="F63" s="57"/>
      <c r="G63" s="57"/>
      <c r="H63" s="57" t="str">
        <f>IF(AND(SUM(H46:H61)&lt;&gt;0,COUNTA(H46:H61)&gt;1),STDEV(H46:H61),"")</f>
        <v/>
      </c>
      <c r="I63" s="57"/>
      <c r="J63" s="57"/>
      <c r="K63" s="5"/>
      <c r="L63" s="5"/>
      <c r="M63" s="50" t="s">
        <v>22</v>
      </c>
      <c r="N63" s="50"/>
      <c r="O63" s="50"/>
      <c r="P63" s="57" t="str">
        <f>IF(AND(SUM(P46:P61)&lt;&gt;0,COUNTA(P46:P61)&gt;1),STDEV(P46:P61),"")</f>
        <v/>
      </c>
      <c r="Q63" s="57"/>
      <c r="R63" s="57"/>
      <c r="S63" s="57" t="str">
        <f>IF(AND(SUM(S46:S61)&lt;&gt;0,COUNTA(S46:S61)&gt;1),STDEV(S46:S61),"")</f>
        <v/>
      </c>
      <c r="T63" s="57"/>
      <c r="U63" s="57"/>
      <c r="V63" s="79"/>
      <c r="W63" s="1" t="e">
        <f>STDEV(W46:W55)</f>
        <v>#DIV/0!</v>
      </c>
      <c r="X63" t="e">
        <f>STDEV(X46:X55)</f>
        <v>#DIV/0!</v>
      </c>
      <c r="Y63"/>
      <c r="Z63" s="1" t="e">
        <f>STDEV(Z46:Z55)</f>
        <v>#DIV/0!</v>
      </c>
      <c r="AA63" t="e">
        <f>STDEV(AA46:AA55)</f>
        <v>#DIV/0!</v>
      </c>
    </row>
    <row r="64" spans="1:27" x14ac:dyDescent="0.25">
      <c r="A64" s="89"/>
      <c r="B64" s="50" t="s">
        <v>23</v>
      </c>
      <c r="C64" s="50"/>
      <c r="D64" s="50"/>
      <c r="E64" s="50" t="str">
        <f>IF(SUM(E46:E61)&lt;&gt;0,COUNTA(E46:E61),"")</f>
        <v/>
      </c>
      <c r="F64" s="50"/>
      <c r="G64" s="50"/>
      <c r="H64" s="50" t="str">
        <f>IF(SUM(H46:H61)&lt;&gt;0,COUNTA(H46:H61),"")</f>
        <v/>
      </c>
      <c r="I64" s="50"/>
      <c r="J64" s="50"/>
      <c r="K64" s="5"/>
      <c r="L64" s="5"/>
      <c r="M64" s="50" t="s">
        <v>23</v>
      </c>
      <c r="N64" s="50"/>
      <c r="O64" s="50"/>
      <c r="P64" s="50" t="str">
        <f>IF(SUM(P46:P61)&lt;&gt;0,COUNTA(P46:P61),"")</f>
        <v/>
      </c>
      <c r="Q64" s="50"/>
      <c r="R64" s="50"/>
      <c r="S64" s="50" t="str">
        <f>IF(SUM(S46:S61)&lt;&gt;0,COUNTA(S46:S61),"")</f>
        <v/>
      </c>
      <c r="T64" s="50"/>
      <c r="U64" s="50"/>
      <c r="V64" s="79"/>
    </row>
    <row r="65" spans="1:26" x14ac:dyDescent="0.25">
      <c r="A65" s="89"/>
      <c r="B65" s="50"/>
      <c r="C65" s="50"/>
      <c r="D65" s="50"/>
      <c r="E65" s="50"/>
      <c r="F65" s="50"/>
      <c r="G65" s="50"/>
      <c r="H65" s="50"/>
      <c r="I65" s="50"/>
      <c r="J65" s="50"/>
      <c r="K65" s="50"/>
      <c r="L65" s="50"/>
      <c r="M65" s="50"/>
      <c r="N65" s="50"/>
      <c r="O65" s="50"/>
      <c r="P65" s="50"/>
      <c r="Q65" s="50"/>
      <c r="R65" s="50"/>
      <c r="S65" s="50"/>
      <c r="T65" s="50"/>
      <c r="U65" s="50"/>
      <c r="V65" s="79"/>
    </row>
    <row r="66" spans="1:26" x14ac:dyDescent="0.25">
      <c r="A66" s="89"/>
      <c r="B66" s="56" t="s">
        <v>5</v>
      </c>
      <c r="C66" s="56"/>
      <c r="D66" s="56"/>
      <c r="E66" s="56"/>
      <c r="F66" s="73" t="str">
        <f>IF(AND($G$4="Chronic",$G$5="Ceriodaphnia",$G$6="Survival"),"",IF(AND(COUNTA(E46:E61)&gt;1,COUNTA(H46:H61)&gt;1),IF(SUM(E63:H63)&lt;&gt;0,IF($G$6&lt;&gt;"Survival",(H62-($G$9*E62))/SQRT((H63^2/H64)+(($G$9^2)*(E63^2))/E64),(X62-($G$9*W62))/SQRT((X63^2/H64)+((($G$9^2)*W63^2))/E64)),""),""))</f>
        <v/>
      </c>
      <c r="G66" s="73"/>
      <c r="H66" s="73"/>
      <c r="I66" s="73"/>
      <c r="J66" s="7"/>
      <c r="K66" s="5"/>
      <c r="L66" s="5"/>
      <c r="M66" s="56" t="s">
        <v>5</v>
      </c>
      <c r="N66" s="56"/>
      <c r="O66" s="56"/>
      <c r="P66" s="56"/>
      <c r="Q66" s="73" t="str">
        <f>IF(AND($G$4="Chronic",$G$5="Ceriodaphnia",$G$6="Survival"),"",IF(AND(COUNTA(P46:P61)&gt;1,COUNTA(S46:S61)&gt;1),IF(SUM(P63:S63)&lt;&gt;0,IF($G$6&lt;&gt;"Survival",(S62-($G$9*P62))/SQRT((S63^2/S64)+(($G$9^2)*(P63^2))/P64),(AA62-($G$9*Z62))/SQRT((AA63^2/S64)+((($G$9^2)*Z63^2))/P64)),""),""))</f>
        <v/>
      </c>
      <c r="R66" s="73"/>
      <c r="S66" s="73"/>
      <c r="T66" s="73"/>
      <c r="U66" s="7"/>
      <c r="V66" s="79"/>
    </row>
    <row r="67" spans="1:26" x14ac:dyDescent="0.25">
      <c r="A67" s="89"/>
      <c r="B67" s="56" t="s">
        <v>6</v>
      </c>
      <c r="C67" s="56"/>
      <c r="D67" s="56"/>
      <c r="E67" s="56"/>
      <c r="F67" s="74" t="str">
        <f>IF(AND($G$4="Chronic",$G$5="Ceriodaphnia",$G$6="Survival"),"",IF(AND(COUNTA(E46:E61)&gt;1,COUNTA(H46:H61)&gt;1),H72,""))</f>
        <v/>
      </c>
      <c r="G67" s="74"/>
      <c r="H67" s="74"/>
      <c r="I67" s="74"/>
      <c r="J67" s="8"/>
      <c r="K67" s="5"/>
      <c r="L67" s="5"/>
      <c r="M67" s="56" t="s">
        <v>6</v>
      </c>
      <c r="N67" s="56"/>
      <c r="O67" s="56"/>
      <c r="P67" s="56"/>
      <c r="Q67" s="74" t="str">
        <f>IF(AND($G$4="Chronic",$G$5="Ceriodaphnia",$G$6="Survival"),"",IF(AND(COUNTA(P46:P61)&gt;1,COUNTA(S46:S61)&gt;1),S72,""))</f>
        <v/>
      </c>
      <c r="R67" s="74"/>
      <c r="S67" s="74"/>
      <c r="T67" s="74"/>
      <c r="U67" s="8"/>
      <c r="V67" s="79"/>
    </row>
    <row r="68" spans="1:26" x14ac:dyDescent="0.25">
      <c r="A68" s="89"/>
      <c r="B68" s="56" t="s">
        <v>8</v>
      </c>
      <c r="C68" s="56"/>
      <c r="D68" s="56"/>
      <c r="E68" s="56"/>
      <c r="F68" s="50" t="str">
        <f>IF(F67&lt;&gt;"",IF($G$10=0.1,INDEX($H$81:$I$110,MATCH(VALUE(F67),$H$81:$H$110,),MATCH("Alpha_0.1",$H$80:$I$80,)),IF($G$10=0.2,INDEX($B$81:$C$110,MATCH(VALUE(F67),$B$81:$B$110,),MATCH("Alpha_0.2",$B$80:$C$80,)),IF($G$10=0.25,INDEX($E$81:$F$110,MATCH(VALUE(F67),$E$81:$E$110,),MATCH("Alpha_0.25",$E$80:$F$80,))))),"")</f>
        <v/>
      </c>
      <c r="G68" s="50"/>
      <c r="H68" s="50"/>
      <c r="I68" s="50"/>
      <c r="J68" s="9"/>
      <c r="K68" s="5"/>
      <c r="L68" s="5"/>
      <c r="M68" s="56" t="s">
        <v>8</v>
      </c>
      <c r="N68" s="56"/>
      <c r="O68" s="56"/>
      <c r="P68" s="56"/>
      <c r="Q68" s="50" t="str">
        <f>IF(Q67&lt;&gt;"",IF($G$10=0.1,INDEX($H$81:$I$110,MATCH(VALUE(Q67),$H$81:$H$110,),MATCH("Alpha_0.1",$H$80:$I$80,)),IF($G$10=0.2,INDEX($B$81:$C$110,MATCH(VALUE(Q67),$B$81:$B$110,),MATCH("Alpha_0.2",$B$80:$C$80,)),IF($G$10=0.25,INDEX($E$81:$F$110,MATCH(VALUE(Q67),$E$81:$E$110,),MATCH("Alpha_0.25",$E$80:$F$80,))))),"")</f>
        <v/>
      </c>
      <c r="R68" s="50"/>
      <c r="S68" s="50"/>
      <c r="T68" s="50"/>
      <c r="U68" s="9"/>
      <c r="V68" s="79"/>
    </row>
    <row r="69" spans="1:26" x14ac:dyDescent="0.25">
      <c r="A69" s="89"/>
      <c r="B69" s="56" t="s">
        <v>9</v>
      </c>
      <c r="C69" s="56"/>
      <c r="D69" s="56"/>
      <c r="E69" s="56"/>
      <c r="F69" s="58" t="str">
        <f>IF(SUM(E46:E60)&lt;&gt;0,IF(AND($G$4="Chronic",$G$5="Ceriodaphnia",$G$6="Survival"),IF(((E62-H62)*100)&lt;25,"PASS","FAIL"),IF(SUM(H46:H60)&lt;&gt;0,W69,)),"")</f>
        <v/>
      </c>
      <c r="G69" s="58"/>
      <c r="H69" s="58"/>
      <c r="I69" s="58"/>
      <c r="J69" s="9"/>
      <c r="K69" s="5"/>
      <c r="L69" s="5"/>
      <c r="M69" s="56" t="s">
        <v>9</v>
      </c>
      <c r="N69" s="56"/>
      <c r="O69" s="56"/>
      <c r="P69" s="56"/>
      <c r="Q69" s="58" t="str">
        <f>IF(SUM(P46:P60)&lt;&gt;0,IF(AND($G$4="Chronic",$G$5="Ceriodaphnia",$G$6="Survival"),IF(((P62-S62)*100)&lt;25,"PASS","FAIL"),IF(SUM(S46:S60)&lt;&gt;0,Z69,)),"")</f>
        <v/>
      </c>
      <c r="R69" s="58"/>
      <c r="S69" s="58"/>
      <c r="T69" s="58"/>
      <c r="U69" s="9"/>
      <c r="V69" s="79"/>
      <c r="W69" s="1" t="str">
        <f>IF(H62&gt;=E62,"PASS",IF(OR(AND(SUM(E63:H63)&lt;&gt;0,F66&lt;F68),AND(SUM(E63:H63)=0,((E62-H62)/E62)&gt;=(1-G9))),"FAIL","PASS"))</f>
        <v>PASS</v>
      </c>
      <c r="Z69" s="1" t="str">
        <f>IF(S62&gt;=P62,"PASS",IF(OR(AND(SUM(P63:S63)&lt;&gt;0,Q66&lt;Q68),AND(SUM(P63:S63)=0,((P62-S62)/P62)&gt;=(1-G9))),"FAIL","PASS"))</f>
        <v>PASS</v>
      </c>
    </row>
    <row r="70" spans="1:26" ht="9" customHeight="1" thickBot="1" x14ac:dyDescent="0.3">
      <c r="A70" s="90"/>
      <c r="B70" s="81"/>
      <c r="C70" s="81"/>
      <c r="D70" s="81"/>
      <c r="E70" s="81"/>
      <c r="F70" s="81"/>
      <c r="G70" s="81"/>
      <c r="H70" s="81"/>
      <c r="I70" s="81"/>
      <c r="J70" s="81"/>
      <c r="K70" s="81"/>
      <c r="L70" s="81"/>
      <c r="M70" s="81"/>
      <c r="N70" s="81"/>
      <c r="O70" s="81"/>
      <c r="P70" s="81"/>
      <c r="Q70" s="81"/>
      <c r="R70" s="81"/>
      <c r="S70" s="81"/>
      <c r="T70" s="81"/>
      <c r="U70" s="81"/>
      <c r="V70" s="80"/>
    </row>
    <row r="71" spans="1:26" ht="15.75" hidden="1" thickTop="1" x14ac:dyDescent="0.25">
      <c r="B71" s="75" t="s">
        <v>24</v>
      </c>
      <c r="C71" s="75"/>
      <c r="D71" s="75"/>
      <c r="E71" s="75"/>
      <c r="F71" s="75"/>
      <c r="G71" s="75"/>
      <c r="H71" s="76" t="str">
        <f>IF(SUM(E63:H63)&lt;&gt;0,IF($G$6&lt;&gt;"Survival",(($H$63/$H$64)+(($G$9^2)*$E$63)/$E$64)^2/((($H$63/$H$64)^2)/($H$64-1)+(((($G$9^2)*$E$63)/$E$64)^2)/($E$64-1)),(($X$63/$H$64)+(($G$9^2)*$W$63)/$E$64)^2/((($X$63/$H$64)^2)/($H$64-1)+(((($G$9^2)*$W$63)/$E$64)^2)/($E$64-1))),"")</f>
        <v/>
      </c>
      <c r="I71" s="76"/>
      <c r="J71" s="76"/>
      <c r="M71" s="75" t="s">
        <v>24</v>
      </c>
      <c r="N71" s="75"/>
      <c r="O71" s="75"/>
      <c r="P71" s="75"/>
      <c r="Q71" s="75"/>
      <c r="R71" s="75"/>
      <c r="S71" s="76" t="str">
        <f>IF(SUM(P63:S63)&lt;&gt;0,IF($G$6&lt;&gt;"Survival",(($S$63/$S$64)+(($G$9^2)*$P$63)/$P$64)^2/((($S$63/$S$64)^2)/($S$64-1)+(((($G$9^2)*$P$63)/$P$64)^2)/($P$64-1)),(($AA$63/$S$64)+(($G$9^2)*$Z$63)/$P$64)^2/((($AA$63/$S$64)^2)/($S$64-1)+(((($G$9^2)*$Z$63)/$P$64)^2)/($P$64-1))),"")</f>
        <v/>
      </c>
      <c r="T71" s="76"/>
      <c r="U71" s="76"/>
    </row>
    <row r="72" spans="1:26" ht="15.75" hidden="1" thickTop="1" x14ac:dyDescent="0.25">
      <c r="B72" s="75" t="s">
        <v>25</v>
      </c>
      <c r="C72" s="75"/>
      <c r="D72" s="75"/>
      <c r="E72" s="75"/>
      <c r="F72" s="75"/>
      <c r="G72" s="75"/>
      <c r="H72" s="76" t="str">
        <f>IF(H71&lt;&gt;"",ROUNDDOWN(H71,0),"")</f>
        <v/>
      </c>
      <c r="I72" s="76"/>
      <c r="J72" s="76"/>
      <c r="M72" s="75" t="s">
        <v>25</v>
      </c>
      <c r="N72" s="75"/>
      <c r="O72" s="75"/>
      <c r="P72" s="75"/>
      <c r="Q72" s="75"/>
      <c r="R72" s="75"/>
      <c r="S72" s="76" t="str">
        <f>IF(S71&lt;&gt;"",ROUNDDOWN(S71,0),"")</f>
        <v/>
      </c>
      <c r="T72" s="76"/>
      <c r="U72" s="76"/>
    </row>
    <row r="73" spans="1:26" ht="15.75" hidden="1" thickTop="1" x14ac:dyDescent="0.25"/>
    <row r="74" spans="1:26" ht="15.75" hidden="1" thickTop="1" x14ac:dyDescent="0.25"/>
    <row r="75" spans="1:26" ht="15.75" hidden="1" thickTop="1" x14ac:dyDescent="0.25"/>
    <row r="76" spans="1:26" ht="15.75" hidden="1" thickTop="1" x14ac:dyDescent="0.25"/>
    <row r="77" spans="1:26" ht="15.75" hidden="1" thickTop="1" x14ac:dyDescent="0.25"/>
    <row r="78" spans="1:26" ht="15.75" hidden="1" thickTop="1" x14ac:dyDescent="0.25"/>
    <row r="79" spans="1:26" ht="15.75" hidden="1" thickTop="1" x14ac:dyDescent="0.25"/>
    <row r="80" spans="1:26" ht="15.75" hidden="1" thickTop="1" x14ac:dyDescent="0.25">
      <c r="B80" s="32" t="s">
        <v>7</v>
      </c>
      <c r="C80" s="31" t="s">
        <v>18</v>
      </c>
      <c r="E80" s="32" t="s">
        <v>7</v>
      </c>
      <c r="F80" s="31" t="s">
        <v>19</v>
      </c>
      <c r="H80" s="32" t="s">
        <v>7</v>
      </c>
      <c r="I80" s="31" t="s">
        <v>20</v>
      </c>
    </row>
    <row r="81" spans="2:9" ht="15.75" hidden="1" thickTop="1" x14ac:dyDescent="0.25">
      <c r="B81" s="3">
        <v>1</v>
      </c>
      <c r="C81" s="3">
        <v>1.3764000000000001</v>
      </c>
      <c r="E81" s="3">
        <v>1</v>
      </c>
      <c r="F81" s="32">
        <v>1</v>
      </c>
      <c r="H81" s="3">
        <v>1</v>
      </c>
      <c r="I81">
        <v>3.0777000000000001</v>
      </c>
    </row>
    <row r="82" spans="2:9" ht="15.75" hidden="1" thickTop="1" x14ac:dyDescent="0.25">
      <c r="B82" s="3">
        <v>2</v>
      </c>
      <c r="C82" s="3">
        <v>1.0607</v>
      </c>
      <c r="E82" s="3">
        <v>2</v>
      </c>
      <c r="F82" s="32">
        <v>0.8165</v>
      </c>
      <c r="H82" s="3">
        <v>2</v>
      </c>
      <c r="I82">
        <v>1.8855999999999999</v>
      </c>
    </row>
    <row r="83" spans="2:9" ht="15.75" hidden="1" thickTop="1" x14ac:dyDescent="0.25">
      <c r="B83" s="3">
        <v>3</v>
      </c>
      <c r="C83" s="3">
        <v>0.97850000000000004</v>
      </c>
      <c r="E83" s="3">
        <v>3</v>
      </c>
      <c r="F83" s="32">
        <v>0.76490000000000002</v>
      </c>
      <c r="H83" s="3">
        <v>3</v>
      </c>
      <c r="I83">
        <v>1.6376999999999999</v>
      </c>
    </row>
    <row r="84" spans="2:9" ht="15.75" hidden="1" thickTop="1" x14ac:dyDescent="0.25">
      <c r="B84" s="3">
        <v>4</v>
      </c>
      <c r="C84" s="3">
        <v>0.94099999999999995</v>
      </c>
      <c r="E84" s="3">
        <v>4</v>
      </c>
      <c r="F84" s="32">
        <v>0.74070000000000003</v>
      </c>
      <c r="H84" s="3">
        <v>4</v>
      </c>
      <c r="I84">
        <v>1.5331999999999999</v>
      </c>
    </row>
    <row r="85" spans="2:9" ht="15.75" hidden="1" thickTop="1" x14ac:dyDescent="0.25">
      <c r="B85" s="3">
        <v>5</v>
      </c>
      <c r="C85" s="3">
        <v>0.91949999999999998</v>
      </c>
      <c r="E85" s="3">
        <v>5</v>
      </c>
      <c r="F85" s="32">
        <v>0.72670000000000001</v>
      </c>
      <c r="H85" s="3">
        <v>5</v>
      </c>
      <c r="I85">
        <v>1.4759</v>
      </c>
    </row>
    <row r="86" spans="2:9" ht="15.75" hidden="1" thickTop="1" x14ac:dyDescent="0.25">
      <c r="B86" s="3">
        <v>6</v>
      </c>
      <c r="C86" s="3">
        <v>0.90569999999999995</v>
      </c>
      <c r="E86" s="3">
        <v>6</v>
      </c>
      <c r="F86" s="32">
        <v>0.71760000000000002</v>
      </c>
      <c r="H86" s="3">
        <v>6</v>
      </c>
      <c r="I86">
        <v>1.4398</v>
      </c>
    </row>
    <row r="87" spans="2:9" ht="15.75" hidden="1" thickTop="1" x14ac:dyDescent="0.25">
      <c r="B87" s="3">
        <v>7</v>
      </c>
      <c r="C87" s="3">
        <v>0.89600000000000002</v>
      </c>
      <c r="E87" s="3">
        <v>7</v>
      </c>
      <c r="F87" s="32">
        <v>0.71109999999999995</v>
      </c>
      <c r="H87" s="3">
        <v>7</v>
      </c>
      <c r="I87">
        <v>1.4149</v>
      </c>
    </row>
    <row r="88" spans="2:9" ht="15.75" hidden="1" thickTop="1" x14ac:dyDescent="0.25">
      <c r="B88" s="3">
        <v>8</v>
      </c>
      <c r="C88" s="3">
        <v>0.88890000000000002</v>
      </c>
      <c r="E88" s="3">
        <v>8</v>
      </c>
      <c r="F88" s="32">
        <v>0.70640000000000003</v>
      </c>
      <c r="H88" s="3">
        <v>8</v>
      </c>
      <c r="I88">
        <v>1.3968</v>
      </c>
    </row>
    <row r="89" spans="2:9" ht="15.75" hidden="1" thickTop="1" x14ac:dyDescent="0.25">
      <c r="B89" s="3">
        <v>9</v>
      </c>
      <c r="C89" s="3">
        <v>0.88339999999999996</v>
      </c>
      <c r="E89" s="3">
        <v>9</v>
      </c>
      <c r="F89" s="32">
        <v>0.70269999999999999</v>
      </c>
      <c r="H89" s="3">
        <v>9</v>
      </c>
      <c r="I89">
        <v>1.383</v>
      </c>
    </row>
    <row r="90" spans="2:9" ht="15.75" hidden="1" thickTop="1" x14ac:dyDescent="0.25">
      <c r="B90" s="3">
        <v>10</v>
      </c>
      <c r="C90" s="3">
        <v>0.87909999999999999</v>
      </c>
      <c r="E90" s="3">
        <v>10</v>
      </c>
      <c r="F90" s="32">
        <v>0.69979999999999998</v>
      </c>
      <c r="H90" s="3">
        <v>10</v>
      </c>
      <c r="I90">
        <v>1.3722000000000001</v>
      </c>
    </row>
    <row r="91" spans="2:9" ht="15.75" hidden="1" thickTop="1" x14ac:dyDescent="0.25">
      <c r="B91" s="3">
        <v>11</v>
      </c>
      <c r="C91" s="3">
        <v>0.87549999999999994</v>
      </c>
      <c r="E91" s="3">
        <v>11</v>
      </c>
      <c r="F91" s="32">
        <v>0.69740000000000002</v>
      </c>
      <c r="H91" s="3">
        <v>11</v>
      </c>
      <c r="I91">
        <v>1.3633999999999999</v>
      </c>
    </row>
    <row r="92" spans="2:9" ht="15.75" hidden="1" thickTop="1" x14ac:dyDescent="0.25">
      <c r="B92" s="3">
        <v>12</v>
      </c>
      <c r="C92" s="3">
        <v>0.87260000000000004</v>
      </c>
      <c r="E92" s="3">
        <v>12</v>
      </c>
      <c r="F92" s="32">
        <v>0.69550000000000001</v>
      </c>
      <c r="H92" s="3">
        <v>12</v>
      </c>
      <c r="I92">
        <v>1.3562000000000001</v>
      </c>
    </row>
    <row r="93" spans="2:9" ht="15.75" hidden="1" thickTop="1" x14ac:dyDescent="0.25">
      <c r="B93" s="3">
        <v>13</v>
      </c>
      <c r="C93" s="3">
        <v>0.87019999999999997</v>
      </c>
      <c r="E93" s="3">
        <v>13</v>
      </c>
      <c r="F93" s="32">
        <v>0.69379999999999997</v>
      </c>
      <c r="H93" s="3">
        <v>13</v>
      </c>
      <c r="I93">
        <v>1.3502000000000001</v>
      </c>
    </row>
    <row r="94" spans="2:9" ht="15.75" hidden="1" thickTop="1" x14ac:dyDescent="0.25">
      <c r="B94" s="3">
        <v>14</v>
      </c>
      <c r="C94" s="3">
        <v>0.86809999999999998</v>
      </c>
      <c r="E94" s="3">
        <v>14</v>
      </c>
      <c r="F94" s="32">
        <v>0.69240000000000002</v>
      </c>
      <c r="H94" s="3">
        <v>14</v>
      </c>
      <c r="I94">
        <v>1.345</v>
      </c>
    </row>
    <row r="95" spans="2:9" ht="15.75" hidden="1" thickTop="1" x14ac:dyDescent="0.25">
      <c r="B95" s="3">
        <v>15</v>
      </c>
      <c r="C95" s="3">
        <v>0.86619999999999997</v>
      </c>
      <c r="E95" s="3">
        <v>15</v>
      </c>
      <c r="F95" s="32">
        <v>0.69120000000000004</v>
      </c>
      <c r="H95" s="3">
        <v>15</v>
      </c>
      <c r="I95">
        <v>1.3406</v>
      </c>
    </row>
    <row r="96" spans="2:9" ht="15.75" hidden="1" thickTop="1" x14ac:dyDescent="0.25">
      <c r="B96" s="3">
        <v>16</v>
      </c>
      <c r="C96" s="3">
        <v>0.86470000000000002</v>
      </c>
      <c r="E96" s="3">
        <v>16</v>
      </c>
      <c r="F96" s="32">
        <v>0.69010000000000005</v>
      </c>
      <c r="H96" s="3">
        <v>16</v>
      </c>
      <c r="I96">
        <v>1.3368</v>
      </c>
    </row>
    <row r="97" spans="2:9" ht="15.75" hidden="1" thickTop="1" x14ac:dyDescent="0.25">
      <c r="B97" s="3">
        <v>17</v>
      </c>
      <c r="C97" s="3">
        <v>0.86329999999999996</v>
      </c>
      <c r="E97" s="3">
        <v>17</v>
      </c>
      <c r="F97" s="32">
        <v>0.68920000000000003</v>
      </c>
      <c r="H97" s="3">
        <v>17</v>
      </c>
      <c r="I97">
        <v>1.3340000000000001</v>
      </c>
    </row>
    <row r="98" spans="2:9" ht="15.75" hidden="1" thickTop="1" x14ac:dyDescent="0.25">
      <c r="B98" s="3">
        <v>18</v>
      </c>
      <c r="C98" s="3">
        <v>0.86199999999999999</v>
      </c>
      <c r="E98" s="3">
        <v>18</v>
      </c>
      <c r="F98" s="32">
        <v>0.68840000000000001</v>
      </c>
      <c r="H98" s="3">
        <v>18</v>
      </c>
      <c r="I98">
        <v>1.3304</v>
      </c>
    </row>
    <row r="99" spans="2:9" ht="15.75" hidden="1" thickTop="1" x14ac:dyDescent="0.25">
      <c r="B99" s="3">
        <v>19</v>
      </c>
      <c r="C99" s="3">
        <v>0.86099999999999999</v>
      </c>
      <c r="E99" s="3">
        <v>19</v>
      </c>
      <c r="F99" s="32">
        <v>0.68759999999999999</v>
      </c>
      <c r="H99" s="3">
        <v>19</v>
      </c>
      <c r="I99">
        <v>1.3277000000000001</v>
      </c>
    </row>
    <row r="100" spans="2:9" ht="15.75" hidden="1" thickTop="1" x14ac:dyDescent="0.25">
      <c r="B100" s="3">
        <v>20</v>
      </c>
      <c r="C100" s="3">
        <v>0.86</v>
      </c>
      <c r="E100" s="3">
        <v>20</v>
      </c>
      <c r="F100" s="32">
        <v>0.68700000000000006</v>
      </c>
      <c r="H100" s="3">
        <v>20</v>
      </c>
      <c r="I100">
        <v>1.3252999999999999</v>
      </c>
    </row>
    <row r="101" spans="2:9" ht="15.75" hidden="1" thickTop="1" x14ac:dyDescent="0.25">
      <c r="B101" s="3">
        <v>21</v>
      </c>
      <c r="C101" s="3">
        <v>0.85909999999999997</v>
      </c>
      <c r="E101" s="3">
        <v>21</v>
      </c>
      <c r="F101" s="32">
        <v>0.68640000000000001</v>
      </c>
      <c r="H101" s="3">
        <v>21</v>
      </c>
      <c r="I101">
        <v>1.3231999999999999</v>
      </c>
    </row>
    <row r="102" spans="2:9" ht="15.75" hidden="1" thickTop="1" x14ac:dyDescent="0.25">
      <c r="B102" s="3">
        <v>22</v>
      </c>
      <c r="C102" s="3">
        <v>0.85829999999999995</v>
      </c>
      <c r="E102" s="3">
        <v>22</v>
      </c>
      <c r="F102" s="32">
        <v>0.68579999999999997</v>
      </c>
      <c r="H102" s="3">
        <v>22</v>
      </c>
      <c r="I102">
        <v>1.3211999999999999</v>
      </c>
    </row>
    <row r="103" spans="2:9" ht="15.75" hidden="1" thickTop="1" x14ac:dyDescent="0.25">
      <c r="B103" s="3">
        <v>23</v>
      </c>
      <c r="C103" s="3">
        <v>0.85750000000000004</v>
      </c>
      <c r="E103" s="3">
        <v>23</v>
      </c>
      <c r="F103" s="32">
        <v>0.68530000000000002</v>
      </c>
      <c r="H103" s="3">
        <v>23</v>
      </c>
      <c r="I103">
        <v>1.3194999999999999</v>
      </c>
    </row>
    <row r="104" spans="2:9" ht="15.75" hidden="1" thickTop="1" x14ac:dyDescent="0.25">
      <c r="B104" s="3">
        <v>24</v>
      </c>
      <c r="C104" s="3">
        <v>0.8569</v>
      </c>
      <c r="E104" s="3">
        <v>24</v>
      </c>
      <c r="F104" s="32">
        <v>0.68489999999999995</v>
      </c>
      <c r="H104" s="3">
        <v>24</v>
      </c>
      <c r="I104">
        <v>1.3178000000000001</v>
      </c>
    </row>
    <row r="105" spans="2:9" ht="15.75" hidden="1" thickTop="1" x14ac:dyDescent="0.25">
      <c r="B105" s="3">
        <v>25</v>
      </c>
      <c r="C105" s="3">
        <v>0.85619999999999996</v>
      </c>
      <c r="E105" s="3">
        <v>25</v>
      </c>
      <c r="F105" s="32">
        <v>0.68440000000000001</v>
      </c>
      <c r="H105" s="3">
        <v>25</v>
      </c>
      <c r="I105">
        <v>1.3163</v>
      </c>
    </row>
    <row r="106" spans="2:9" ht="15.75" hidden="1" thickTop="1" x14ac:dyDescent="0.25">
      <c r="B106" s="3">
        <v>26</v>
      </c>
      <c r="C106" s="3">
        <v>0.85570000000000002</v>
      </c>
      <c r="E106" s="3">
        <v>26</v>
      </c>
      <c r="F106" s="32">
        <v>0.68400000000000005</v>
      </c>
      <c r="H106" s="3">
        <v>26</v>
      </c>
      <c r="I106">
        <v>1.3149999999999999</v>
      </c>
    </row>
    <row r="107" spans="2:9" ht="15.75" hidden="1" thickTop="1" x14ac:dyDescent="0.25">
      <c r="B107" s="3">
        <v>27</v>
      </c>
      <c r="C107" s="3">
        <v>0.85509999999999997</v>
      </c>
      <c r="E107" s="3">
        <v>27</v>
      </c>
      <c r="F107" s="32">
        <v>0.68369999999999997</v>
      </c>
      <c r="H107" s="3">
        <v>27</v>
      </c>
      <c r="I107">
        <v>1.3137000000000001</v>
      </c>
    </row>
    <row r="108" spans="2:9" ht="15.75" hidden="1" thickTop="1" x14ac:dyDescent="0.25">
      <c r="B108" s="3">
        <v>28</v>
      </c>
      <c r="C108" s="3">
        <v>0.85460000000000003</v>
      </c>
      <c r="E108" s="3">
        <v>28</v>
      </c>
      <c r="F108" s="32">
        <v>0.68340000000000001</v>
      </c>
      <c r="H108" s="3">
        <v>28</v>
      </c>
      <c r="I108">
        <v>1.3125</v>
      </c>
    </row>
    <row r="109" spans="2:9" ht="15.75" hidden="1" thickTop="1" x14ac:dyDescent="0.25">
      <c r="B109" s="3">
        <v>29</v>
      </c>
      <c r="C109" s="3">
        <v>0.85419999999999996</v>
      </c>
      <c r="E109" s="3">
        <v>29</v>
      </c>
      <c r="F109" s="32">
        <v>0.68300000000000005</v>
      </c>
      <c r="H109" s="3">
        <v>29</v>
      </c>
      <c r="I109">
        <v>1.3113999999999999</v>
      </c>
    </row>
    <row r="110" spans="2:9" ht="15.75" hidden="1" thickTop="1" x14ac:dyDescent="0.25">
      <c r="B110" s="3">
        <v>30</v>
      </c>
      <c r="C110" s="3">
        <v>0.8538</v>
      </c>
      <c r="E110" s="3">
        <v>30</v>
      </c>
      <c r="F110" s="32">
        <v>0.68279999999999996</v>
      </c>
      <c r="H110" s="3">
        <v>30</v>
      </c>
      <c r="I110">
        <v>1.3104</v>
      </c>
    </row>
    <row r="111" spans="2:9" ht="15.75" thickTop="1" x14ac:dyDescent="0.25"/>
  </sheetData>
  <sheetProtection algorithmName="SHA-512" hashValue="MVFq1qQfoXj22ew2bCEnSACC/JHfcvs4i8qY5CcPtsoWTsWxeCcQxj9P1gA48dKuvgNOj4JpvXQTQMh7dblNdQ==" saltValue="PgLgxiuPR9J9qNvU56k1kw==" spinCount="100000" sheet="1" objects="1" scenarios="1" selectLockedCells="1"/>
  <mergeCells count="310">
    <mergeCell ref="A1:A70"/>
    <mergeCell ref="B1:U1"/>
    <mergeCell ref="V1:V70"/>
    <mergeCell ref="B2:U3"/>
    <mergeCell ref="B4:F4"/>
    <mergeCell ref="G4:K4"/>
    <mergeCell ref="N4:U4"/>
    <mergeCell ref="B5:F5"/>
    <mergeCell ref="G5:K5"/>
    <mergeCell ref="N5:U6"/>
    <mergeCell ref="N8:U8"/>
    <mergeCell ref="B9:F9"/>
    <mergeCell ref="G9:K9"/>
    <mergeCell ref="N9:U9"/>
    <mergeCell ref="B10:F10"/>
    <mergeCell ref="G10:K10"/>
    <mergeCell ref="B6:F6"/>
    <mergeCell ref="G6:K6"/>
    <mergeCell ref="B7:F7"/>
    <mergeCell ref="G7:K7"/>
    <mergeCell ref="B8:F8"/>
    <mergeCell ref="G8:K8"/>
    <mergeCell ref="B11:U11"/>
    <mergeCell ref="E12:J12"/>
    <mergeCell ref="P12:U12"/>
    <mergeCell ref="B13:D14"/>
    <mergeCell ref="E13:J13"/>
    <mergeCell ref="M13:O14"/>
    <mergeCell ref="P13:U13"/>
    <mergeCell ref="E14:G14"/>
    <mergeCell ref="H14:J14"/>
    <mergeCell ref="P14:R14"/>
    <mergeCell ref="B16:D16"/>
    <mergeCell ref="E16:G16"/>
    <mergeCell ref="H16:J16"/>
    <mergeCell ref="M16:O16"/>
    <mergeCell ref="P16:R16"/>
    <mergeCell ref="S16:U16"/>
    <mergeCell ref="S14:U14"/>
    <mergeCell ref="B15:D15"/>
    <mergeCell ref="E15:G15"/>
    <mergeCell ref="H15:J15"/>
    <mergeCell ref="M15:O15"/>
    <mergeCell ref="P15:R15"/>
    <mergeCell ref="S15:U15"/>
    <mergeCell ref="B18:D18"/>
    <mergeCell ref="E18:G18"/>
    <mergeCell ref="H18:J18"/>
    <mergeCell ref="M18:O18"/>
    <mergeCell ref="P18:R18"/>
    <mergeCell ref="S18:U18"/>
    <mergeCell ref="B17:D17"/>
    <mergeCell ref="E17:G17"/>
    <mergeCell ref="H17:J17"/>
    <mergeCell ref="M17:O17"/>
    <mergeCell ref="P17:R17"/>
    <mergeCell ref="S17:U17"/>
    <mergeCell ref="B20:D20"/>
    <mergeCell ref="E20:G20"/>
    <mergeCell ref="H20:J20"/>
    <mergeCell ref="M20:O20"/>
    <mergeCell ref="P20:R20"/>
    <mergeCell ref="S20:U20"/>
    <mergeCell ref="B19:D19"/>
    <mergeCell ref="E19:G19"/>
    <mergeCell ref="H19:J19"/>
    <mergeCell ref="M19:O19"/>
    <mergeCell ref="P19:R19"/>
    <mergeCell ref="S19:U19"/>
    <mergeCell ref="B22:D22"/>
    <mergeCell ref="E22:G22"/>
    <mergeCell ref="H22:J22"/>
    <mergeCell ref="M22:O22"/>
    <mergeCell ref="P22:R22"/>
    <mergeCell ref="S22:U22"/>
    <mergeCell ref="B21:D21"/>
    <mergeCell ref="E21:G21"/>
    <mergeCell ref="H21:J21"/>
    <mergeCell ref="M21:O21"/>
    <mergeCell ref="P21:R21"/>
    <mergeCell ref="S21:U21"/>
    <mergeCell ref="B24:D24"/>
    <mergeCell ref="E24:G24"/>
    <mergeCell ref="H24:J24"/>
    <mergeCell ref="M24:O24"/>
    <mergeCell ref="P24:R24"/>
    <mergeCell ref="S24:U24"/>
    <mergeCell ref="B23:D23"/>
    <mergeCell ref="E23:G23"/>
    <mergeCell ref="H23:J23"/>
    <mergeCell ref="M23:O23"/>
    <mergeCell ref="P23:R23"/>
    <mergeCell ref="S23:U23"/>
    <mergeCell ref="B26:D26"/>
    <mergeCell ref="E26:G26"/>
    <mergeCell ref="H26:J26"/>
    <mergeCell ref="M26:O26"/>
    <mergeCell ref="P26:R26"/>
    <mergeCell ref="S26:U26"/>
    <mergeCell ref="B25:D25"/>
    <mergeCell ref="E25:G25"/>
    <mergeCell ref="H25:J25"/>
    <mergeCell ref="M25:O25"/>
    <mergeCell ref="P25:R25"/>
    <mergeCell ref="S25:U25"/>
    <mergeCell ref="B28:D28"/>
    <mergeCell ref="E28:G28"/>
    <mergeCell ref="H28:J28"/>
    <mergeCell ref="M28:O28"/>
    <mergeCell ref="P28:R28"/>
    <mergeCell ref="S28:U28"/>
    <mergeCell ref="B27:D27"/>
    <mergeCell ref="E27:G27"/>
    <mergeCell ref="H27:J27"/>
    <mergeCell ref="M27:O27"/>
    <mergeCell ref="P27:R27"/>
    <mergeCell ref="S27:U27"/>
    <mergeCell ref="B30:U30"/>
    <mergeCell ref="B31:D31"/>
    <mergeCell ref="E31:G31"/>
    <mergeCell ref="H31:J31"/>
    <mergeCell ref="M31:O31"/>
    <mergeCell ref="P31:R31"/>
    <mergeCell ref="S31:U31"/>
    <mergeCell ref="B29:D29"/>
    <mergeCell ref="E29:G29"/>
    <mergeCell ref="H29:J29"/>
    <mergeCell ref="M29:O29"/>
    <mergeCell ref="P29:R29"/>
    <mergeCell ref="S29:U29"/>
    <mergeCell ref="B33:D33"/>
    <mergeCell ref="E33:G33"/>
    <mergeCell ref="H33:J33"/>
    <mergeCell ref="M33:O33"/>
    <mergeCell ref="P33:R33"/>
    <mergeCell ref="S33:U33"/>
    <mergeCell ref="B32:D32"/>
    <mergeCell ref="E32:G32"/>
    <mergeCell ref="H32:J32"/>
    <mergeCell ref="M32:O32"/>
    <mergeCell ref="P32:R32"/>
    <mergeCell ref="S32:U32"/>
    <mergeCell ref="B34:U34"/>
    <mergeCell ref="B35:E35"/>
    <mergeCell ref="F35:I35"/>
    <mergeCell ref="M35:P35"/>
    <mergeCell ref="Q35:T35"/>
    <mergeCell ref="B36:E36"/>
    <mergeCell ref="F36:I36"/>
    <mergeCell ref="M36:P36"/>
    <mergeCell ref="Q36:T36"/>
    <mergeCell ref="B39:U39"/>
    <mergeCell ref="H40:I40"/>
    <mergeCell ref="S40:T40"/>
    <mergeCell ref="H41:I41"/>
    <mergeCell ref="S41:T41"/>
    <mergeCell ref="B42:U42"/>
    <mergeCell ref="B37:E37"/>
    <mergeCell ref="F37:I37"/>
    <mergeCell ref="M37:P37"/>
    <mergeCell ref="Q37:T37"/>
    <mergeCell ref="B38:E38"/>
    <mergeCell ref="F38:I38"/>
    <mergeCell ref="M38:P38"/>
    <mergeCell ref="Q38:T38"/>
    <mergeCell ref="E43:J43"/>
    <mergeCell ref="P43:U43"/>
    <mergeCell ref="B44:D45"/>
    <mergeCell ref="E44:J44"/>
    <mergeCell ref="M44:O45"/>
    <mergeCell ref="P44:U44"/>
    <mergeCell ref="E45:G45"/>
    <mergeCell ref="H45:J45"/>
    <mergeCell ref="P45:R45"/>
    <mergeCell ref="S45:U45"/>
    <mergeCell ref="B47:D47"/>
    <mergeCell ref="E47:G47"/>
    <mergeCell ref="H47:J47"/>
    <mergeCell ref="M47:O47"/>
    <mergeCell ref="P47:R47"/>
    <mergeCell ref="S47:U47"/>
    <mergeCell ref="B46:D46"/>
    <mergeCell ref="E46:G46"/>
    <mergeCell ref="H46:J46"/>
    <mergeCell ref="M46:O46"/>
    <mergeCell ref="P46:R46"/>
    <mergeCell ref="S46:U46"/>
    <mergeCell ref="B49:D49"/>
    <mergeCell ref="E49:G49"/>
    <mergeCell ref="H49:J49"/>
    <mergeCell ref="M49:O49"/>
    <mergeCell ref="P49:R49"/>
    <mergeCell ref="S49:U49"/>
    <mergeCell ref="B48:D48"/>
    <mergeCell ref="E48:G48"/>
    <mergeCell ref="H48:J48"/>
    <mergeCell ref="M48:O48"/>
    <mergeCell ref="P48:R48"/>
    <mergeCell ref="S48:U48"/>
    <mergeCell ref="B51:D51"/>
    <mergeCell ref="E51:G51"/>
    <mergeCell ref="H51:J51"/>
    <mergeCell ref="M51:O51"/>
    <mergeCell ref="P51:R51"/>
    <mergeCell ref="S51:U51"/>
    <mergeCell ref="B50:D50"/>
    <mergeCell ref="E50:G50"/>
    <mergeCell ref="H50:J50"/>
    <mergeCell ref="M50:O50"/>
    <mergeCell ref="P50:R50"/>
    <mergeCell ref="S50:U50"/>
    <mergeCell ref="B53:D53"/>
    <mergeCell ref="E53:G53"/>
    <mergeCell ref="H53:J53"/>
    <mergeCell ref="M53:O53"/>
    <mergeCell ref="P53:R53"/>
    <mergeCell ref="S53:U53"/>
    <mergeCell ref="B52:D52"/>
    <mergeCell ref="E52:G52"/>
    <mergeCell ref="H52:J52"/>
    <mergeCell ref="M52:O52"/>
    <mergeCell ref="P52:R52"/>
    <mergeCell ref="S52:U52"/>
    <mergeCell ref="B55:D55"/>
    <mergeCell ref="E55:G55"/>
    <mergeCell ref="H55:J55"/>
    <mergeCell ref="M55:O55"/>
    <mergeCell ref="P55:R55"/>
    <mergeCell ref="S55:U55"/>
    <mergeCell ref="B54:D54"/>
    <mergeCell ref="E54:G54"/>
    <mergeCell ref="H54:J54"/>
    <mergeCell ref="M54:O54"/>
    <mergeCell ref="P54:R54"/>
    <mergeCell ref="S54:U54"/>
    <mergeCell ref="B57:D57"/>
    <mergeCell ref="E57:G57"/>
    <mergeCell ref="H57:J57"/>
    <mergeCell ref="M57:O57"/>
    <mergeCell ref="P57:R57"/>
    <mergeCell ref="S57:U57"/>
    <mergeCell ref="B56:D56"/>
    <mergeCell ref="E56:G56"/>
    <mergeCell ref="H56:J56"/>
    <mergeCell ref="M56:O56"/>
    <mergeCell ref="P56:R56"/>
    <mergeCell ref="S56:U56"/>
    <mergeCell ref="B59:D59"/>
    <mergeCell ref="E59:G59"/>
    <mergeCell ref="H59:J59"/>
    <mergeCell ref="M59:O59"/>
    <mergeCell ref="P59:R59"/>
    <mergeCell ref="S59:U59"/>
    <mergeCell ref="B58:D58"/>
    <mergeCell ref="E58:G58"/>
    <mergeCell ref="H58:J58"/>
    <mergeCell ref="M58:O58"/>
    <mergeCell ref="P58:R58"/>
    <mergeCell ref="S58:U58"/>
    <mergeCell ref="B61:U61"/>
    <mergeCell ref="B62:D62"/>
    <mergeCell ref="E62:G62"/>
    <mergeCell ref="H62:J62"/>
    <mergeCell ref="M62:O62"/>
    <mergeCell ref="P62:R62"/>
    <mergeCell ref="S62:U62"/>
    <mergeCell ref="B60:D60"/>
    <mergeCell ref="E60:G60"/>
    <mergeCell ref="H60:J60"/>
    <mergeCell ref="M60:O60"/>
    <mergeCell ref="P60:R60"/>
    <mergeCell ref="S60:U60"/>
    <mergeCell ref="B64:D64"/>
    <mergeCell ref="E64:G64"/>
    <mergeCell ref="H64:J64"/>
    <mergeCell ref="M64:O64"/>
    <mergeCell ref="P64:R64"/>
    <mergeCell ref="S64:U64"/>
    <mergeCell ref="B63:D63"/>
    <mergeCell ref="E63:G63"/>
    <mergeCell ref="H63:J63"/>
    <mergeCell ref="M63:O63"/>
    <mergeCell ref="P63:R63"/>
    <mergeCell ref="S63:U63"/>
    <mergeCell ref="B68:E68"/>
    <mergeCell ref="F68:I68"/>
    <mergeCell ref="M68:P68"/>
    <mergeCell ref="Q68:T68"/>
    <mergeCell ref="B69:E69"/>
    <mergeCell ref="F69:I69"/>
    <mergeCell ref="M69:P69"/>
    <mergeCell ref="Q69:T69"/>
    <mergeCell ref="B65:U65"/>
    <mergeCell ref="B66:E66"/>
    <mergeCell ref="F66:I66"/>
    <mergeCell ref="M66:P66"/>
    <mergeCell ref="Q66:T66"/>
    <mergeCell ref="B67:E67"/>
    <mergeCell ref="F67:I67"/>
    <mergeCell ref="M67:P67"/>
    <mergeCell ref="Q67:T67"/>
    <mergeCell ref="B70:U70"/>
    <mergeCell ref="B71:G71"/>
    <mergeCell ref="H71:J71"/>
    <mergeCell ref="M71:R71"/>
    <mergeCell ref="S71:U71"/>
    <mergeCell ref="B72:G72"/>
    <mergeCell ref="H72:J72"/>
    <mergeCell ref="M72:R72"/>
    <mergeCell ref="S72:U72"/>
  </mergeCells>
  <conditionalFormatting sqref="Q38">
    <cfRule type="cellIs" dxfId="25" priority="7" operator="equal">
      <formula>"FAIL"</formula>
    </cfRule>
    <cfRule type="cellIs" dxfId="24" priority="8" operator="equal">
      <formula>"PASS"</formula>
    </cfRule>
  </conditionalFormatting>
  <conditionalFormatting sqref="Q69">
    <cfRule type="cellIs" dxfId="23" priority="3" operator="equal">
      <formula>"FAIL"</formula>
    </cfRule>
    <cfRule type="cellIs" dxfId="22" priority="4" operator="equal">
      <formula>"PASS"</formula>
    </cfRule>
  </conditionalFormatting>
  <conditionalFormatting sqref="F69">
    <cfRule type="cellIs" dxfId="21" priority="5" operator="equal">
      <formula>"FAIL"</formula>
    </cfRule>
    <cfRule type="cellIs" dxfId="20" priority="6" operator="equal">
      <formula>"PASS"</formula>
    </cfRule>
  </conditionalFormatting>
  <conditionalFormatting sqref="F38">
    <cfRule type="cellIs" dxfId="19" priority="1" operator="equal">
      <formula>"FAIL"</formula>
    </cfRule>
    <cfRule type="cellIs" dxfId="18" priority="2" operator="equal">
      <formula>"PASS"</formula>
    </cfRule>
  </conditionalFormatting>
  <dataValidations count="7">
    <dataValidation type="decimal" allowBlank="1" showInputMessage="1" showErrorMessage="1" sqref="G7" xr:uid="{00000000-0002-0000-0300-000000000000}">
      <formula1>0</formula1>
      <formula2>1</formula2>
    </dataValidation>
    <dataValidation type="date" allowBlank="1" showInputMessage="1" showErrorMessage="1" sqref="E13 P13 E44 P44" xr:uid="{00000000-0002-0000-0300-000001000000}">
      <formula1>29221</formula1>
      <formula2>73050</formula2>
    </dataValidation>
    <dataValidation type="whole" allowBlank="1" showInputMessage="1" showErrorMessage="1" sqref="G8:K8" xr:uid="{00000000-0002-0000-0300-000002000000}">
      <formula1>1</formula1>
      <formula2>99</formula2>
    </dataValidation>
    <dataValidation type="list" allowBlank="1" showInputMessage="1" showErrorMessage="1" sqref="G6:K6" xr:uid="{00000000-0002-0000-0300-000003000000}">
      <formula1>IF(G4="Acute",Acute,INDIRECT(G5))</formula1>
    </dataValidation>
    <dataValidation type="list" allowBlank="1" showInputMessage="1" showErrorMessage="1" sqref="G4:K4" xr:uid="{00000000-0002-0000-0300-000004000000}">
      <formula1>TestType</formula1>
    </dataValidation>
    <dataValidation type="list" allowBlank="1" showInputMessage="1" showErrorMessage="1" sqref="G5:K5" xr:uid="{00000000-0002-0000-0300-000005000000}">
      <formula1>Species</formula1>
    </dataValidation>
    <dataValidation type="custom" showInputMessage="1" showErrorMessage="1" errorTitle="Error" error="You may not enter a number that exceeds the number of organisms per replicate you entered above." sqref="E15:J29 P15:U29 E46:J60 P46:U60" xr:uid="{00000000-0002-0000-0300-000006000000}">
      <formula1>IF($G$8&lt;&gt;"",IF($G$6="Survival",E15&lt;=$G$8,E15&lt;=1000000))</formula1>
    </dataValidation>
  </dataValidations>
  <printOptions horizontalCentered="1"/>
  <pageMargins left="0.5" right="0.5" top="0.5" bottom="0.5" header="0.25" footer="0.25"/>
  <pageSetup scale="76"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B111"/>
  <sheetViews>
    <sheetView workbookViewId="0">
      <selection activeCell="G4" sqref="G4:K4"/>
    </sheetView>
  </sheetViews>
  <sheetFormatPr defaultRowHeight="15" x14ac:dyDescent="0.25"/>
  <cols>
    <col min="1" max="1" width="1.7109375" customWidth="1"/>
    <col min="2" max="21" width="3.7109375" customWidth="1"/>
    <col min="22" max="22" width="1.7109375" customWidth="1"/>
    <col min="23" max="25" width="9.140625" style="1" hidden="1" customWidth="1"/>
    <col min="26" max="26" width="18.42578125" style="1" hidden="1" customWidth="1"/>
    <col min="27" max="27" width="16.85546875" style="1" hidden="1" customWidth="1"/>
    <col min="28" max="28" width="16.85546875" hidden="1" customWidth="1"/>
    <col min="29" max="29" width="9.140625" customWidth="1"/>
  </cols>
  <sheetData>
    <row r="1" spans="1:28" s="1" customFormat="1" ht="18" customHeight="1" thickTop="1" x14ac:dyDescent="0.25">
      <c r="A1" s="88"/>
      <c r="B1" s="77" t="s">
        <v>56</v>
      </c>
      <c r="C1" s="77"/>
      <c r="D1" s="77"/>
      <c r="E1" s="77"/>
      <c r="F1" s="77"/>
      <c r="G1" s="77"/>
      <c r="H1" s="77"/>
      <c r="I1" s="77"/>
      <c r="J1" s="77"/>
      <c r="K1" s="77"/>
      <c r="L1" s="77"/>
      <c r="M1" s="77"/>
      <c r="N1" s="77"/>
      <c r="O1" s="77"/>
      <c r="P1" s="77"/>
      <c r="Q1" s="77"/>
      <c r="R1" s="77"/>
      <c r="S1" s="77"/>
      <c r="T1" s="77"/>
      <c r="U1" s="77"/>
      <c r="V1" s="78"/>
      <c r="W1" s="1" t="s">
        <v>47</v>
      </c>
      <c r="X1" s="1" t="s">
        <v>38</v>
      </c>
      <c r="Z1" s="1" t="s">
        <v>57</v>
      </c>
      <c r="AA1" s="1" t="s">
        <v>58</v>
      </c>
      <c r="AB1" s="1" t="s">
        <v>59</v>
      </c>
    </row>
    <row r="2" spans="1:28" s="1" customFormat="1" ht="9" customHeight="1" x14ac:dyDescent="0.2">
      <c r="A2" s="89"/>
      <c r="B2" s="50"/>
      <c r="C2" s="50"/>
      <c r="D2" s="50"/>
      <c r="E2" s="50"/>
      <c r="F2" s="50"/>
      <c r="G2" s="50"/>
      <c r="H2" s="50"/>
      <c r="I2" s="50"/>
      <c r="J2" s="50"/>
      <c r="K2" s="50"/>
      <c r="L2" s="50"/>
      <c r="M2" s="50"/>
      <c r="N2" s="50"/>
      <c r="O2" s="50"/>
      <c r="P2" s="50"/>
      <c r="Q2" s="50"/>
      <c r="R2" s="50"/>
      <c r="S2" s="50"/>
      <c r="T2" s="50"/>
      <c r="U2" s="50"/>
      <c r="V2" s="79"/>
      <c r="W2" s="1" t="s">
        <v>12</v>
      </c>
      <c r="X2" s="1" t="s">
        <v>60</v>
      </c>
      <c r="Z2" s="1" t="s">
        <v>14</v>
      </c>
      <c r="AA2" s="1" t="s">
        <v>16</v>
      </c>
      <c r="AB2" s="1" t="s">
        <v>14</v>
      </c>
    </row>
    <row r="3" spans="1:28" s="1" customFormat="1" ht="9" customHeight="1" x14ac:dyDescent="0.2">
      <c r="A3" s="89"/>
      <c r="B3" s="50"/>
      <c r="C3" s="50"/>
      <c r="D3" s="50"/>
      <c r="E3" s="50"/>
      <c r="F3" s="50"/>
      <c r="G3" s="50"/>
      <c r="H3" s="50"/>
      <c r="I3" s="50"/>
      <c r="J3" s="50"/>
      <c r="K3" s="50"/>
      <c r="L3" s="50"/>
      <c r="M3" s="50"/>
      <c r="N3" s="50"/>
      <c r="O3" s="50"/>
      <c r="P3" s="50"/>
      <c r="Q3" s="50"/>
      <c r="R3" s="50"/>
      <c r="S3" s="50"/>
      <c r="T3" s="50"/>
      <c r="U3" s="50"/>
      <c r="V3" s="79"/>
      <c r="W3" s="1" t="s">
        <v>13</v>
      </c>
      <c r="X3" s="1" t="s">
        <v>61</v>
      </c>
      <c r="AA3" s="1" t="s">
        <v>14</v>
      </c>
      <c r="AB3" s="1" t="s">
        <v>15</v>
      </c>
    </row>
    <row r="4" spans="1:28" s="1" customFormat="1" ht="12.75" x14ac:dyDescent="0.2">
      <c r="A4" s="89"/>
      <c r="B4" s="60" t="s">
        <v>0</v>
      </c>
      <c r="C4" s="60"/>
      <c r="D4" s="60"/>
      <c r="E4" s="60"/>
      <c r="F4" s="61"/>
      <c r="G4" s="66"/>
      <c r="H4" s="67"/>
      <c r="I4" s="67"/>
      <c r="J4" s="67"/>
      <c r="K4" s="68"/>
      <c r="L4" s="30"/>
      <c r="M4" s="30"/>
      <c r="N4" s="58" t="s">
        <v>31</v>
      </c>
      <c r="O4" s="58"/>
      <c r="P4" s="58"/>
      <c r="Q4" s="58"/>
      <c r="R4" s="58"/>
      <c r="S4" s="58"/>
      <c r="T4" s="58"/>
      <c r="U4" s="58"/>
      <c r="V4" s="79"/>
    </row>
    <row r="5" spans="1:28" s="1" customFormat="1" ht="12.75" x14ac:dyDescent="0.2">
      <c r="A5" s="89"/>
      <c r="B5" s="60" t="s">
        <v>1</v>
      </c>
      <c r="C5" s="60"/>
      <c r="D5" s="60"/>
      <c r="E5" s="60"/>
      <c r="F5" s="61"/>
      <c r="G5" s="66"/>
      <c r="H5" s="67"/>
      <c r="I5" s="67"/>
      <c r="J5" s="67"/>
      <c r="K5" s="68"/>
      <c r="L5" s="30"/>
      <c r="M5" s="30"/>
      <c r="N5" s="82" t="str">
        <f>IF('Endpoint 1'!N5&lt;&gt;"",'Endpoint 1'!N5,"")</f>
        <v/>
      </c>
      <c r="O5" s="83"/>
      <c r="P5" s="83"/>
      <c r="Q5" s="83"/>
      <c r="R5" s="83"/>
      <c r="S5" s="83"/>
      <c r="T5" s="83"/>
      <c r="U5" s="84"/>
      <c r="V5" s="79"/>
    </row>
    <row r="6" spans="1:28" s="1" customFormat="1" ht="12.75" x14ac:dyDescent="0.2">
      <c r="A6" s="89"/>
      <c r="B6" s="60" t="s">
        <v>2</v>
      </c>
      <c r="C6" s="60"/>
      <c r="D6" s="60"/>
      <c r="E6" s="60"/>
      <c r="F6" s="61"/>
      <c r="G6" s="66"/>
      <c r="H6" s="67"/>
      <c r="I6" s="67"/>
      <c r="J6" s="67"/>
      <c r="K6" s="68"/>
      <c r="L6" s="30"/>
      <c r="M6" s="30"/>
      <c r="N6" s="85"/>
      <c r="O6" s="86"/>
      <c r="P6" s="86"/>
      <c r="Q6" s="86"/>
      <c r="R6" s="86"/>
      <c r="S6" s="86"/>
      <c r="T6" s="86"/>
      <c r="U6" s="87"/>
      <c r="V6" s="79"/>
    </row>
    <row r="7" spans="1:28" s="1" customFormat="1" ht="12.75" x14ac:dyDescent="0.2">
      <c r="A7" s="89"/>
      <c r="B7" s="60" t="s">
        <v>66</v>
      </c>
      <c r="C7" s="60"/>
      <c r="D7" s="60"/>
      <c r="E7" s="60"/>
      <c r="F7" s="61"/>
      <c r="G7" s="66" t="str">
        <f>IF('Endpoint 1'!G7&lt;&gt;"",'Endpoint 1'!G7,"")</f>
        <v/>
      </c>
      <c r="H7" s="67"/>
      <c r="I7" s="67"/>
      <c r="J7" s="67"/>
      <c r="K7" s="68"/>
      <c r="L7" s="30"/>
      <c r="M7" s="30"/>
      <c r="N7" s="30"/>
      <c r="O7" s="30"/>
      <c r="P7" s="30"/>
      <c r="Q7" s="30"/>
      <c r="R7" s="30"/>
      <c r="S7" s="30"/>
      <c r="T7" s="30"/>
      <c r="U7" s="30"/>
      <c r="V7" s="79"/>
    </row>
    <row r="8" spans="1:28" s="1" customFormat="1" ht="12.75" x14ac:dyDescent="0.2">
      <c r="A8" s="89"/>
      <c r="B8" s="60" t="s">
        <v>67</v>
      </c>
      <c r="C8" s="60"/>
      <c r="D8" s="60"/>
      <c r="E8" s="60"/>
      <c r="F8" s="61"/>
      <c r="G8" s="69"/>
      <c r="H8" s="70"/>
      <c r="I8" s="70"/>
      <c r="J8" s="70"/>
      <c r="K8" s="71"/>
      <c r="L8" s="30"/>
      <c r="M8" s="30"/>
      <c r="N8" s="58" t="s">
        <v>32</v>
      </c>
      <c r="O8" s="58"/>
      <c r="P8" s="58"/>
      <c r="Q8" s="58"/>
      <c r="R8" s="58"/>
      <c r="S8" s="58"/>
      <c r="T8" s="58"/>
      <c r="U8" s="58"/>
      <c r="V8" s="79"/>
    </row>
    <row r="9" spans="1:28" s="1" customFormat="1" ht="12.75" x14ac:dyDescent="0.2">
      <c r="A9" s="89"/>
      <c r="B9" s="60" t="s">
        <v>10</v>
      </c>
      <c r="C9" s="60"/>
      <c r="D9" s="60"/>
      <c r="E9" s="60"/>
      <c r="F9" s="60"/>
      <c r="G9" s="65" t="str">
        <f>IF(G4&lt;&gt;"",IF(G4="Acute",0.8,0.75),"")</f>
        <v/>
      </c>
      <c r="H9" s="65"/>
      <c r="I9" s="65"/>
      <c r="J9" s="65"/>
      <c r="K9" s="65"/>
      <c r="L9" s="30"/>
      <c r="M9" s="30"/>
      <c r="N9" s="53" t="str">
        <f>IF('Endpoint 1'!N9&lt;&gt;"",'Endpoint 1'!N9,"")</f>
        <v/>
      </c>
      <c r="O9" s="54"/>
      <c r="P9" s="54"/>
      <c r="Q9" s="54"/>
      <c r="R9" s="54"/>
      <c r="S9" s="54"/>
      <c r="T9" s="54"/>
      <c r="U9" s="55"/>
      <c r="V9" s="79"/>
    </row>
    <row r="10" spans="1:28" s="1" customFormat="1" ht="12.75" x14ac:dyDescent="0.2">
      <c r="A10" s="89"/>
      <c r="B10" s="60" t="s">
        <v>11</v>
      </c>
      <c r="C10" s="60"/>
      <c r="D10" s="60"/>
      <c r="E10" s="60"/>
      <c r="F10" s="60"/>
      <c r="G10" s="56" t="str">
        <f>IF(G4&lt;&gt;"",IF(G4="Acute",0.1,IF(AND(G4="Chronic",G5="Ceriodaphnia"),0.2,0.25)),"")</f>
        <v/>
      </c>
      <c r="H10" s="56"/>
      <c r="I10" s="56"/>
      <c r="J10" s="56"/>
      <c r="K10" s="56"/>
      <c r="L10" s="30"/>
      <c r="M10" s="30"/>
      <c r="N10" s="30"/>
      <c r="O10" s="30"/>
      <c r="P10" s="30"/>
      <c r="Q10" s="30"/>
      <c r="R10" s="30"/>
      <c r="S10" s="30"/>
      <c r="T10" s="30"/>
      <c r="U10" s="30"/>
      <c r="V10" s="79"/>
    </row>
    <row r="11" spans="1:28" x14ac:dyDescent="0.25">
      <c r="A11" s="89"/>
      <c r="B11" s="51"/>
      <c r="C11" s="51"/>
      <c r="D11" s="51"/>
      <c r="E11" s="51"/>
      <c r="F11" s="51"/>
      <c r="G11" s="51"/>
      <c r="H11" s="51"/>
      <c r="I11" s="51"/>
      <c r="J11" s="51"/>
      <c r="K11" s="51"/>
      <c r="L11" s="51"/>
      <c r="M11" s="51"/>
      <c r="N11" s="51"/>
      <c r="O11" s="51"/>
      <c r="P11" s="51"/>
      <c r="Q11" s="51"/>
      <c r="R11" s="51"/>
      <c r="S11" s="51"/>
      <c r="T11" s="51"/>
      <c r="U11" s="51"/>
      <c r="V11" s="79"/>
    </row>
    <row r="12" spans="1:28" ht="15" customHeight="1" x14ac:dyDescent="0.25">
      <c r="A12" s="89"/>
      <c r="B12" s="5"/>
      <c r="C12" s="6"/>
      <c r="D12" s="6"/>
      <c r="E12" s="58" t="s">
        <v>17</v>
      </c>
      <c r="F12" s="58"/>
      <c r="G12" s="58"/>
      <c r="H12" s="58"/>
      <c r="I12" s="58"/>
      <c r="J12" s="58"/>
      <c r="K12" s="5"/>
      <c r="L12" s="5"/>
      <c r="M12" s="5"/>
      <c r="N12" s="6"/>
      <c r="O12" s="6"/>
      <c r="P12" s="58" t="s">
        <v>17</v>
      </c>
      <c r="Q12" s="58"/>
      <c r="R12" s="58"/>
      <c r="S12" s="58"/>
      <c r="T12" s="58"/>
      <c r="U12" s="58"/>
      <c r="V12" s="79"/>
    </row>
    <row r="13" spans="1:28" ht="15" customHeight="1" x14ac:dyDescent="0.25">
      <c r="A13" s="89"/>
      <c r="B13" s="59" t="s">
        <v>3</v>
      </c>
      <c r="C13" s="59"/>
      <c r="D13" s="59"/>
      <c r="E13" s="62"/>
      <c r="F13" s="63"/>
      <c r="G13" s="63"/>
      <c r="H13" s="63"/>
      <c r="I13" s="63"/>
      <c r="J13" s="64"/>
      <c r="K13" s="5"/>
      <c r="L13" s="5"/>
      <c r="M13" s="59" t="s">
        <v>3</v>
      </c>
      <c r="N13" s="59"/>
      <c r="O13" s="59"/>
      <c r="P13" s="62"/>
      <c r="Q13" s="63"/>
      <c r="R13" s="63"/>
      <c r="S13" s="63"/>
      <c r="T13" s="63"/>
      <c r="U13" s="64"/>
      <c r="V13" s="79"/>
      <c r="W13" s="1" t="s">
        <v>26</v>
      </c>
      <c r="X13"/>
      <c r="Y13"/>
      <c r="Z13" s="1" t="s">
        <v>27</v>
      </c>
      <c r="AA13"/>
    </row>
    <row r="14" spans="1:28" x14ac:dyDescent="0.25">
      <c r="A14" s="89"/>
      <c r="B14" s="59"/>
      <c r="C14" s="59"/>
      <c r="D14" s="59"/>
      <c r="E14" s="58" t="s">
        <v>21</v>
      </c>
      <c r="F14" s="58"/>
      <c r="G14" s="58"/>
      <c r="H14" s="72" t="s">
        <v>34</v>
      </c>
      <c r="I14" s="72"/>
      <c r="J14" s="72"/>
      <c r="K14" s="5"/>
      <c r="L14" s="5"/>
      <c r="M14" s="59"/>
      <c r="N14" s="59"/>
      <c r="O14" s="59"/>
      <c r="P14" s="58" t="s">
        <v>21</v>
      </c>
      <c r="Q14" s="58"/>
      <c r="R14" s="58"/>
      <c r="S14" s="72" t="s">
        <v>34</v>
      </c>
      <c r="T14" s="72"/>
      <c r="U14" s="72"/>
      <c r="V14" s="79"/>
      <c r="X14"/>
      <c r="Y14"/>
      <c r="AA14"/>
    </row>
    <row r="15" spans="1:28" x14ac:dyDescent="0.25">
      <c r="A15" s="89"/>
      <c r="B15" s="50">
        <v>1</v>
      </c>
      <c r="C15" s="50"/>
      <c r="D15" s="50"/>
      <c r="E15" s="53"/>
      <c r="F15" s="54"/>
      <c r="G15" s="55"/>
      <c r="H15" s="52"/>
      <c r="I15" s="52"/>
      <c r="J15" s="52"/>
      <c r="K15" s="5"/>
      <c r="L15" s="5"/>
      <c r="M15" s="50">
        <v>1</v>
      </c>
      <c r="N15" s="50"/>
      <c r="O15" s="50"/>
      <c r="P15" s="53"/>
      <c r="Q15" s="54"/>
      <c r="R15" s="55"/>
      <c r="S15" s="52"/>
      <c r="T15" s="52"/>
      <c r="U15" s="52"/>
      <c r="V15" s="79"/>
      <c r="W15" s="1" t="str">
        <f>IF(AND(E15&lt;&gt;"",$G$8&lt;&gt;""),IF(E15/$G$8=1,ASIN(SQRT(1-1/(4*$G$8))),ASIN(SQRT(E15/$G$8))),"")</f>
        <v/>
      </c>
      <c r="X15" t="str">
        <f>IF(AND(H15&lt;&gt;"",$G$8&lt;&gt;""),IF(H15/$G$8=1,ASIN(SQRT(1-1/(4*$G$8))),ASIN(SQRT(H15/$G$8))),"")</f>
        <v/>
      </c>
      <c r="Y15"/>
      <c r="Z15" s="1" t="str">
        <f>IF(AND(P15&lt;&gt;"",$G$8&lt;&gt;""),IF(P15/$G$8=1,ASIN(SQRT(1-1/(4*$G$8))),ASIN(SQRT(P15/$G$8))),"")</f>
        <v/>
      </c>
      <c r="AA15" s="1" t="str">
        <f>IF(AND(S15&lt;&gt;"",$G$8&lt;&gt;""),IF(S15/$G$8=1,ASIN(SQRT(1-1/(4*$G$8))),ASIN(SQRT(S15/$G$8))),"")</f>
        <v/>
      </c>
    </row>
    <row r="16" spans="1:28" x14ac:dyDescent="0.25">
      <c r="A16" s="89"/>
      <c r="B16" s="50">
        <v>2</v>
      </c>
      <c r="C16" s="50"/>
      <c r="D16" s="50"/>
      <c r="E16" s="53"/>
      <c r="F16" s="54"/>
      <c r="G16" s="55"/>
      <c r="H16" s="52"/>
      <c r="I16" s="52"/>
      <c r="J16" s="52"/>
      <c r="K16" s="5"/>
      <c r="L16" s="5"/>
      <c r="M16" s="50">
        <v>2</v>
      </c>
      <c r="N16" s="50"/>
      <c r="O16" s="50"/>
      <c r="P16" s="53"/>
      <c r="Q16" s="54"/>
      <c r="R16" s="55"/>
      <c r="S16" s="52"/>
      <c r="T16" s="52"/>
      <c r="U16" s="52"/>
      <c r="V16" s="79"/>
      <c r="W16" s="1" t="str">
        <f t="shared" ref="W16:W29" si="0">IF(AND(E16&lt;&gt;"",$G$8&lt;&gt;""),IF(E16/$G$8=1,ASIN(SQRT(1-1/(4*$G$8))),ASIN(SQRT(E16/$G$8))),"")</f>
        <v/>
      </c>
      <c r="X16" t="str">
        <f t="shared" ref="X16:X29" si="1">IF(AND(H16&lt;&gt;"",$G$8&lt;&gt;""),IF(H16/$G$8=1,ASIN(SQRT(1-1/(4*$G$8))),ASIN(SQRT(H16/$G$8))),"")</f>
        <v/>
      </c>
      <c r="Y16"/>
      <c r="Z16" s="1" t="str">
        <f t="shared" ref="Z16:Z29" si="2">IF(AND(P16&lt;&gt;"",$G$8&lt;&gt;""),IF(P16/$G$8=1,ASIN(SQRT(1-1/(4*$G$8))),ASIN(SQRT(P16/$G$8))),"")</f>
        <v/>
      </c>
      <c r="AA16" t="str">
        <f t="shared" ref="AA16:AA29" si="3">IF(AND(S16&lt;&gt;"",$G$8&lt;&gt;""),IF(S16/$G$8=1,ASIN(SQRT(1-1/(4*$G$8))),ASIN(SQRT(S16/$G$8))),"")</f>
        <v/>
      </c>
    </row>
    <row r="17" spans="1:27" x14ac:dyDescent="0.25">
      <c r="A17" s="89"/>
      <c r="B17" s="50">
        <v>3</v>
      </c>
      <c r="C17" s="50"/>
      <c r="D17" s="50"/>
      <c r="E17" s="53"/>
      <c r="F17" s="54"/>
      <c r="G17" s="55"/>
      <c r="H17" s="52"/>
      <c r="I17" s="52"/>
      <c r="J17" s="52"/>
      <c r="K17" s="5"/>
      <c r="L17" s="5"/>
      <c r="M17" s="50">
        <v>3</v>
      </c>
      <c r="N17" s="50"/>
      <c r="O17" s="50"/>
      <c r="P17" s="53"/>
      <c r="Q17" s="54"/>
      <c r="R17" s="55"/>
      <c r="S17" s="52"/>
      <c r="T17" s="52"/>
      <c r="U17" s="52"/>
      <c r="V17" s="79"/>
      <c r="W17" s="1" t="str">
        <f t="shared" si="0"/>
        <v/>
      </c>
      <c r="X17" t="str">
        <f t="shared" si="1"/>
        <v/>
      </c>
      <c r="Y17"/>
      <c r="Z17" s="1" t="str">
        <f t="shared" si="2"/>
        <v/>
      </c>
      <c r="AA17" t="str">
        <f t="shared" si="3"/>
        <v/>
      </c>
    </row>
    <row r="18" spans="1:27" x14ac:dyDescent="0.25">
      <c r="A18" s="89"/>
      <c r="B18" s="50">
        <v>4</v>
      </c>
      <c r="C18" s="50"/>
      <c r="D18" s="50"/>
      <c r="E18" s="53"/>
      <c r="F18" s="54"/>
      <c r="G18" s="55"/>
      <c r="H18" s="52"/>
      <c r="I18" s="52"/>
      <c r="J18" s="52"/>
      <c r="K18" s="5"/>
      <c r="L18" s="5"/>
      <c r="M18" s="50">
        <v>4</v>
      </c>
      <c r="N18" s="50"/>
      <c r="O18" s="50"/>
      <c r="P18" s="53"/>
      <c r="Q18" s="54"/>
      <c r="R18" s="55"/>
      <c r="S18" s="52"/>
      <c r="T18" s="52"/>
      <c r="U18" s="52"/>
      <c r="V18" s="79"/>
      <c r="W18" s="1" t="str">
        <f t="shared" si="0"/>
        <v/>
      </c>
      <c r="X18" t="str">
        <f t="shared" si="1"/>
        <v/>
      </c>
      <c r="Y18"/>
      <c r="Z18" s="1" t="str">
        <f t="shared" si="2"/>
        <v/>
      </c>
      <c r="AA18" t="str">
        <f t="shared" si="3"/>
        <v/>
      </c>
    </row>
    <row r="19" spans="1:27" x14ac:dyDescent="0.25">
      <c r="A19" s="89"/>
      <c r="B19" s="50">
        <v>5</v>
      </c>
      <c r="C19" s="50"/>
      <c r="D19" s="50"/>
      <c r="E19" s="53"/>
      <c r="F19" s="54"/>
      <c r="G19" s="55"/>
      <c r="H19" s="52"/>
      <c r="I19" s="52"/>
      <c r="J19" s="52"/>
      <c r="K19" s="5"/>
      <c r="L19" s="5"/>
      <c r="M19" s="50">
        <v>5</v>
      </c>
      <c r="N19" s="50"/>
      <c r="O19" s="50"/>
      <c r="P19" s="53"/>
      <c r="Q19" s="54"/>
      <c r="R19" s="55"/>
      <c r="S19" s="52"/>
      <c r="T19" s="52"/>
      <c r="U19" s="52"/>
      <c r="V19" s="79"/>
      <c r="W19" s="1" t="str">
        <f t="shared" si="0"/>
        <v/>
      </c>
      <c r="X19" t="str">
        <f t="shared" si="1"/>
        <v/>
      </c>
      <c r="Y19"/>
      <c r="Z19" s="1" t="str">
        <f t="shared" si="2"/>
        <v/>
      </c>
      <c r="AA19" t="str">
        <f t="shared" si="3"/>
        <v/>
      </c>
    </row>
    <row r="20" spans="1:27" x14ac:dyDescent="0.25">
      <c r="A20" s="89"/>
      <c r="B20" s="50">
        <v>6</v>
      </c>
      <c r="C20" s="50"/>
      <c r="D20" s="50"/>
      <c r="E20" s="53"/>
      <c r="F20" s="54"/>
      <c r="G20" s="55"/>
      <c r="H20" s="52"/>
      <c r="I20" s="52"/>
      <c r="J20" s="52"/>
      <c r="K20" s="5"/>
      <c r="L20" s="5"/>
      <c r="M20" s="50">
        <v>6</v>
      </c>
      <c r="N20" s="50"/>
      <c r="O20" s="50"/>
      <c r="P20" s="53"/>
      <c r="Q20" s="54"/>
      <c r="R20" s="55"/>
      <c r="S20" s="52"/>
      <c r="T20" s="52"/>
      <c r="U20" s="52"/>
      <c r="V20" s="79"/>
      <c r="W20" s="1" t="str">
        <f t="shared" si="0"/>
        <v/>
      </c>
      <c r="X20" t="str">
        <f t="shared" si="1"/>
        <v/>
      </c>
      <c r="Y20"/>
      <c r="Z20" s="1" t="str">
        <f t="shared" si="2"/>
        <v/>
      </c>
      <c r="AA20" t="str">
        <f t="shared" si="3"/>
        <v/>
      </c>
    </row>
    <row r="21" spans="1:27" x14ac:dyDescent="0.25">
      <c r="A21" s="89"/>
      <c r="B21" s="50">
        <v>7</v>
      </c>
      <c r="C21" s="50"/>
      <c r="D21" s="50"/>
      <c r="E21" s="53"/>
      <c r="F21" s="54"/>
      <c r="G21" s="55"/>
      <c r="H21" s="52"/>
      <c r="I21" s="52"/>
      <c r="J21" s="52"/>
      <c r="K21" s="5"/>
      <c r="L21" s="5"/>
      <c r="M21" s="50">
        <v>7</v>
      </c>
      <c r="N21" s="50"/>
      <c r="O21" s="50"/>
      <c r="P21" s="53"/>
      <c r="Q21" s="54"/>
      <c r="R21" s="55"/>
      <c r="S21" s="52"/>
      <c r="T21" s="52"/>
      <c r="U21" s="52"/>
      <c r="V21" s="79"/>
      <c r="W21" s="1" t="str">
        <f t="shared" si="0"/>
        <v/>
      </c>
      <c r="X21" t="str">
        <f t="shared" si="1"/>
        <v/>
      </c>
      <c r="Y21"/>
      <c r="Z21" s="1" t="str">
        <f t="shared" si="2"/>
        <v/>
      </c>
      <c r="AA21" t="str">
        <f t="shared" si="3"/>
        <v/>
      </c>
    </row>
    <row r="22" spans="1:27" x14ac:dyDescent="0.25">
      <c r="A22" s="89"/>
      <c r="B22" s="50">
        <v>8</v>
      </c>
      <c r="C22" s="50"/>
      <c r="D22" s="50"/>
      <c r="E22" s="53"/>
      <c r="F22" s="54"/>
      <c r="G22" s="55"/>
      <c r="H22" s="52"/>
      <c r="I22" s="52"/>
      <c r="J22" s="52"/>
      <c r="K22" s="5"/>
      <c r="L22" s="5"/>
      <c r="M22" s="50">
        <v>8</v>
      </c>
      <c r="N22" s="50"/>
      <c r="O22" s="50"/>
      <c r="P22" s="53"/>
      <c r="Q22" s="54"/>
      <c r="R22" s="55"/>
      <c r="S22" s="52"/>
      <c r="T22" s="52"/>
      <c r="U22" s="52"/>
      <c r="V22" s="79"/>
      <c r="W22" s="1" t="str">
        <f t="shared" si="0"/>
        <v/>
      </c>
      <c r="X22" t="str">
        <f t="shared" si="1"/>
        <v/>
      </c>
      <c r="Y22"/>
      <c r="Z22" s="1" t="str">
        <f t="shared" si="2"/>
        <v/>
      </c>
      <c r="AA22" t="str">
        <f t="shared" si="3"/>
        <v/>
      </c>
    </row>
    <row r="23" spans="1:27" x14ac:dyDescent="0.25">
      <c r="A23" s="89"/>
      <c r="B23" s="50">
        <v>9</v>
      </c>
      <c r="C23" s="50"/>
      <c r="D23" s="50"/>
      <c r="E23" s="53"/>
      <c r="F23" s="54"/>
      <c r="G23" s="55"/>
      <c r="H23" s="52"/>
      <c r="I23" s="52"/>
      <c r="J23" s="52"/>
      <c r="K23" s="5"/>
      <c r="L23" s="5"/>
      <c r="M23" s="50">
        <v>9</v>
      </c>
      <c r="N23" s="50"/>
      <c r="O23" s="50"/>
      <c r="P23" s="53"/>
      <c r="Q23" s="54"/>
      <c r="R23" s="55"/>
      <c r="S23" s="52"/>
      <c r="T23" s="52"/>
      <c r="U23" s="52"/>
      <c r="V23" s="79"/>
      <c r="W23" s="1" t="str">
        <f t="shared" si="0"/>
        <v/>
      </c>
      <c r="X23" t="str">
        <f t="shared" si="1"/>
        <v/>
      </c>
      <c r="Y23"/>
      <c r="Z23" s="1" t="str">
        <f t="shared" si="2"/>
        <v/>
      </c>
      <c r="AA23" t="str">
        <f t="shared" si="3"/>
        <v/>
      </c>
    </row>
    <row r="24" spans="1:27" x14ac:dyDescent="0.25">
      <c r="A24" s="89"/>
      <c r="B24" s="50">
        <v>10</v>
      </c>
      <c r="C24" s="50"/>
      <c r="D24" s="50"/>
      <c r="E24" s="53"/>
      <c r="F24" s="54"/>
      <c r="G24" s="55"/>
      <c r="H24" s="52"/>
      <c r="I24" s="52"/>
      <c r="J24" s="52"/>
      <c r="K24" s="5"/>
      <c r="L24" s="5"/>
      <c r="M24" s="50">
        <v>10</v>
      </c>
      <c r="N24" s="50"/>
      <c r="O24" s="50"/>
      <c r="P24" s="53"/>
      <c r="Q24" s="54"/>
      <c r="R24" s="55"/>
      <c r="S24" s="52"/>
      <c r="T24" s="52"/>
      <c r="U24" s="52"/>
      <c r="V24" s="79"/>
      <c r="W24" s="1" t="str">
        <f t="shared" si="0"/>
        <v/>
      </c>
      <c r="X24" t="str">
        <f t="shared" si="1"/>
        <v/>
      </c>
      <c r="Y24"/>
      <c r="Z24" s="1" t="str">
        <f t="shared" si="2"/>
        <v/>
      </c>
      <c r="AA24" t="str">
        <f t="shared" si="3"/>
        <v/>
      </c>
    </row>
    <row r="25" spans="1:27" x14ac:dyDescent="0.25">
      <c r="A25" s="89"/>
      <c r="B25" s="50">
        <v>11</v>
      </c>
      <c r="C25" s="50"/>
      <c r="D25" s="50"/>
      <c r="E25" s="53"/>
      <c r="F25" s="54"/>
      <c r="G25" s="55"/>
      <c r="H25" s="52"/>
      <c r="I25" s="52"/>
      <c r="J25" s="52"/>
      <c r="K25" s="5"/>
      <c r="L25" s="5"/>
      <c r="M25" s="50">
        <v>11</v>
      </c>
      <c r="N25" s="50"/>
      <c r="O25" s="50"/>
      <c r="P25" s="53"/>
      <c r="Q25" s="54"/>
      <c r="R25" s="55"/>
      <c r="S25" s="52"/>
      <c r="T25" s="52"/>
      <c r="U25" s="52"/>
      <c r="V25" s="79"/>
      <c r="W25" s="1" t="str">
        <f t="shared" si="0"/>
        <v/>
      </c>
      <c r="X25" t="str">
        <f t="shared" si="1"/>
        <v/>
      </c>
      <c r="Y25"/>
      <c r="Z25" s="1" t="str">
        <f t="shared" si="2"/>
        <v/>
      </c>
      <c r="AA25" t="str">
        <f t="shared" si="3"/>
        <v/>
      </c>
    </row>
    <row r="26" spans="1:27" x14ac:dyDescent="0.25">
      <c r="A26" s="89"/>
      <c r="B26" s="50">
        <v>12</v>
      </c>
      <c r="C26" s="50"/>
      <c r="D26" s="50"/>
      <c r="E26" s="53"/>
      <c r="F26" s="54"/>
      <c r="G26" s="55"/>
      <c r="H26" s="52"/>
      <c r="I26" s="52"/>
      <c r="J26" s="52"/>
      <c r="K26" s="5"/>
      <c r="L26" s="5"/>
      <c r="M26" s="50">
        <v>12</v>
      </c>
      <c r="N26" s="50"/>
      <c r="O26" s="50"/>
      <c r="P26" s="53"/>
      <c r="Q26" s="54"/>
      <c r="R26" s="55"/>
      <c r="S26" s="52"/>
      <c r="T26" s="52"/>
      <c r="U26" s="52"/>
      <c r="V26" s="79"/>
      <c r="W26" s="1" t="str">
        <f t="shared" si="0"/>
        <v/>
      </c>
      <c r="X26" t="str">
        <f t="shared" si="1"/>
        <v/>
      </c>
      <c r="Y26"/>
      <c r="Z26" s="1" t="str">
        <f t="shared" si="2"/>
        <v/>
      </c>
      <c r="AA26" t="str">
        <f t="shared" si="3"/>
        <v/>
      </c>
    </row>
    <row r="27" spans="1:27" x14ac:dyDescent="0.25">
      <c r="A27" s="89"/>
      <c r="B27" s="50">
        <v>13</v>
      </c>
      <c r="C27" s="50"/>
      <c r="D27" s="50"/>
      <c r="E27" s="53"/>
      <c r="F27" s="54"/>
      <c r="G27" s="55"/>
      <c r="H27" s="52"/>
      <c r="I27" s="52"/>
      <c r="J27" s="52"/>
      <c r="K27" s="5"/>
      <c r="L27" s="5"/>
      <c r="M27" s="50">
        <v>13</v>
      </c>
      <c r="N27" s="50"/>
      <c r="O27" s="50"/>
      <c r="P27" s="53"/>
      <c r="Q27" s="54"/>
      <c r="R27" s="55"/>
      <c r="S27" s="52"/>
      <c r="T27" s="52"/>
      <c r="U27" s="52"/>
      <c r="V27" s="79"/>
      <c r="W27" s="1" t="str">
        <f t="shared" si="0"/>
        <v/>
      </c>
      <c r="X27" t="str">
        <f t="shared" si="1"/>
        <v/>
      </c>
      <c r="Y27"/>
      <c r="Z27" s="1" t="str">
        <f t="shared" si="2"/>
        <v/>
      </c>
      <c r="AA27" t="str">
        <f t="shared" si="3"/>
        <v/>
      </c>
    </row>
    <row r="28" spans="1:27" x14ac:dyDescent="0.25">
      <c r="A28" s="89"/>
      <c r="B28" s="50">
        <v>14</v>
      </c>
      <c r="C28" s="50"/>
      <c r="D28" s="50"/>
      <c r="E28" s="53"/>
      <c r="F28" s="54"/>
      <c r="G28" s="55"/>
      <c r="H28" s="52"/>
      <c r="I28" s="52"/>
      <c r="J28" s="52"/>
      <c r="K28" s="5"/>
      <c r="L28" s="5"/>
      <c r="M28" s="50">
        <v>14</v>
      </c>
      <c r="N28" s="50"/>
      <c r="O28" s="50"/>
      <c r="P28" s="53"/>
      <c r="Q28" s="54"/>
      <c r="R28" s="55"/>
      <c r="S28" s="52"/>
      <c r="T28" s="52"/>
      <c r="U28" s="52"/>
      <c r="V28" s="79"/>
      <c r="W28" s="1" t="str">
        <f t="shared" si="0"/>
        <v/>
      </c>
      <c r="X28" t="str">
        <f t="shared" si="1"/>
        <v/>
      </c>
      <c r="Y28"/>
      <c r="Z28" s="1" t="str">
        <f t="shared" si="2"/>
        <v/>
      </c>
      <c r="AA28" t="str">
        <f t="shared" si="3"/>
        <v/>
      </c>
    </row>
    <row r="29" spans="1:27" x14ac:dyDescent="0.25">
      <c r="A29" s="89"/>
      <c r="B29" s="50">
        <v>15</v>
      </c>
      <c r="C29" s="50"/>
      <c r="D29" s="50"/>
      <c r="E29" s="53"/>
      <c r="F29" s="54"/>
      <c r="G29" s="55"/>
      <c r="H29" s="52"/>
      <c r="I29" s="52"/>
      <c r="J29" s="52"/>
      <c r="K29" s="5"/>
      <c r="L29" s="5"/>
      <c r="M29" s="50">
        <v>15</v>
      </c>
      <c r="N29" s="50"/>
      <c r="O29" s="50"/>
      <c r="P29" s="53"/>
      <c r="Q29" s="54"/>
      <c r="R29" s="55"/>
      <c r="S29" s="52"/>
      <c r="T29" s="52"/>
      <c r="U29" s="52"/>
      <c r="V29" s="79"/>
      <c r="W29" s="1" t="str">
        <f t="shared" si="0"/>
        <v/>
      </c>
      <c r="X29" t="str">
        <f t="shared" si="1"/>
        <v/>
      </c>
      <c r="Y29"/>
      <c r="Z29" s="1" t="str">
        <f t="shared" si="2"/>
        <v/>
      </c>
      <c r="AA29" t="str">
        <f t="shared" si="3"/>
        <v/>
      </c>
    </row>
    <row r="30" spans="1:27" x14ac:dyDescent="0.25">
      <c r="A30" s="89"/>
      <c r="B30" s="51"/>
      <c r="C30" s="51"/>
      <c r="D30" s="51"/>
      <c r="E30" s="51"/>
      <c r="F30" s="51"/>
      <c r="G30" s="51"/>
      <c r="H30" s="51"/>
      <c r="I30" s="51"/>
      <c r="J30" s="51"/>
      <c r="K30" s="51"/>
      <c r="L30" s="51"/>
      <c r="M30" s="51"/>
      <c r="N30" s="51"/>
      <c r="O30" s="51"/>
      <c r="P30" s="51"/>
      <c r="Q30" s="51"/>
      <c r="R30" s="51"/>
      <c r="S30" s="51"/>
      <c r="T30" s="51"/>
      <c r="U30" s="51"/>
      <c r="V30" s="79"/>
      <c r="X30"/>
      <c r="Y30"/>
      <c r="Z30" s="1" t="str">
        <f t="shared" ref="Z30" si="4">IF(P30&lt;&gt;"",ASIN(SQRT(P30/$G$8)),"")</f>
        <v/>
      </c>
      <c r="AA30" t="str">
        <f t="shared" ref="AA30" si="5">IF(S30&lt;&gt;"",ASIN(SQRT(S30/$G$8)),"")</f>
        <v/>
      </c>
    </row>
    <row r="31" spans="1:27" x14ac:dyDescent="0.25">
      <c r="A31" s="89"/>
      <c r="B31" s="50" t="s">
        <v>4</v>
      </c>
      <c r="C31" s="50"/>
      <c r="D31" s="50"/>
      <c r="E31" s="57">
        <f>IF(SUM(E15:E30)&lt;&gt;0,AVERAGE(E15:E30),SUM(E15:E30))</f>
        <v>0</v>
      </c>
      <c r="F31" s="57"/>
      <c r="G31" s="57"/>
      <c r="H31" s="57">
        <f>IF(SUM(H15:H30)&lt;&gt;0,AVERAGE(H15:H30),SUM(H15:H30))</f>
        <v>0</v>
      </c>
      <c r="I31" s="57"/>
      <c r="J31" s="57"/>
      <c r="K31" s="5"/>
      <c r="L31" s="5"/>
      <c r="M31" s="50" t="s">
        <v>4</v>
      </c>
      <c r="N31" s="50"/>
      <c r="O31" s="50"/>
      <c r="P31" s="57">
        <f>IF(SUM(P15:P30)&lt;&gt;0,AVERAGE(P15:P30),SUM(P15:P30))</f>
        <v>0</v>
      </c>
      <c r="Q31" s="57"/>
      <c r="R31" s="57"/>
      <c r="S31" s="57">
        <f>IF(SUM(S15:S30)&lt;&gt;0,AVERAGE(S15:S30),SUM(S15:S30))</f>
        <v>0</v>
      </c>
      <c r="T31" s="57"/>
      <c r="U31" s="57"/>
      <c r="V31" s="79"/>
      <c r="W31" s="1" t="e">
        <f>AVERAGE(W15:W24)</f>
        <v>#DIV/0!</v>
      </c>
      <c r="X31" s="1" t="e">
        <f>AVERAGE(X15:X24)</f>
        <v>#DIV/0!</v>
      </c>
      <c r="Y31"/>
      <c r="Z31" s="1" t="e">
        <f>AVERAGE(Z15:Z24)</f>
        <v>#DIV/0!</v>
      </c>
      <c r="AA31" s="1" t="e">
        <f>AVERAGE(AA15:AA24)</f>
        <v>#DIV/0!</v>
      </c>
    </row>
    <row r="32" spans="1:27" x14ac:dyDescent="0.25">
      <c r="A32" s="89"/>
      <c r="B32" s="50" t="s">
        <v>22</v>
      </c>
      <c r="C32" s="50"/>
      <c r="D32" s="50"/>
      <c r="E32" s="57" t="str">
        <f>IF(AND(SUM(E15:E30)&lt;&gt;0,COUNTA(E15:E30)&gt;1),STDEV(E15:E30),"")</f>
        <v/>
      </c>
      <c r="F32" s="57"/>
      <c r="G32" s="57"/>
      <c r="H32" s="57" t="str">
        <f>IF(AND(SUM(H15:H30)&lt;&gt;0,COUNTA(H15:H30)&gt;1),STDEV(H15:H30),"")</f>
        <v/>
      </c>
      <c r="I32" s="57"/>
      <c r="J32" s="57"/>
      <c r="K32" s="5"/>
      <c r="L32" s="5"/>
      <c r="M32" s="50" t="s">
        <v>22</v>
      </c>
      <c r="N32" s="50"/>
      <c r="O32" s="50"/>
      <c r="P32" s="57" t="str">
        <f>IF(AND(SUM(P15:P30)&lt;&gt;0,COUNTA(P15:P30)&gt;1),STDEV(P15:P30),"")</f>
        <v/>
      </c>
      <c r="Q32" s="57"/>
      <c r="R32" s="57"/>
      <c r="S32" s="57" t="str">
        <f>IF(AND(SUM(S15:S30)&lt;&gt;0,COUNTA(S15:S30)&gt;1),STDEV(S15:S30),"")</f>
        <v/>
      </c>
      <c r="T32" s="57"/>
      <c r="U32" s="57"/>
      <c r="V32" s="79"/>
      <c r="W32" s="1" t="e">
        <f>STDEV(W15:W24)</f>
        <v>#DIV/0!</v>
      </c>
      <c r="X32" t="e">
        <f>STDEV(X15:X24)</f>
        <v>#DIV/0!</v>
      </c>
      <c r="Y32"/>
      <c r="Z32" s="1" t="e">
        <f>STDEV(Z15:Z24)</f>
        <v>#DIV/0!</v>
      </c>
      <c r="AA32" t="e">
        <f>STDEV(AA15:AA24)</f>
        <v>#DIV/0!</v>
      </c>
    </row>
    <row r="33" spans="1:27" x14ac:dyDescent="0.25">
      <c r="A33" s="89"/>
      <c r="B33" s="50" t="s">
        <v>23</v>
      </c>
      <c r="C33" s="50"/>
      <c r="D33" s="50"/>
      <c r="E33" s="50" t="str">
        <f>IF(SUM(E15:E30)&lt;&gt;0,COUNTA(E15:E30),"")</f>
        <v/>
      </c>
      <c r="F33" s="50"/>
      <c r="G33" s="50"/>
      <c r="H33" s="50" t="str">
        <f>IF(SUM(H15:H30)&lt;&gt;0,COUNTA(H15:H30),"")</f>
        <v/>
      </c>
      <c r="I33" s="50"/>
      <c r="J33" s="50"/>
      <c r="K33" s="5"/>
      <c r="L33" s="5"/>
      <c r="M33" s="50" t="s">
        <v>23</v>
      </c>
      <c r="N33" s="50"/>
      <c r="O33" s="50"/>
      <c r="P33" s="50" t="str">
        <f>IF(SUM(P15:P30)&lt;&gt;0,COUNTA(P15:P30),"")</f>
        <v/>
      </c>
      <c r="Q33" s="50"/>
      <c r="R33" s="50"/>
      <c r="S33" s="50" t="str">
        <f>IF(SUM(S15:S30)&lt;&gt;0,COUNTA(S15:S30),"")</f>
        <v/>
      </c>
      <c r="T33" s="50"/>
      <c r="U33" s="50"/>
      <c r="V33" s="79"/>
      <c r="X33"/>
      <c r="Y33"/>
      <c r="Z33"/>
      <c r="AA33"/>
    </row>
    <row r="34" spans="1:27" x14ac:dyDescent="0.25">
      <c r="A34" s="89"/>
      <c r="B34" s="50"/>
      <c r="C34" s="50"/>
      <c r="D34" s="50"/>
      <c r="E34" s="50"/>
      <c r="F34" s="50"/>
      <c r="G34" s="50"/>
      <c r="H34" s="50"/>
      <c r="I34" s="50"/>
      <c r="J34" s="50"/>
      <c r="K34" s="50"/>
      <c r="L34" s="50"/>
      <c r="M34" s="50"/>
      <c r="N34" s="50"/>
      <c r="O34" s="50"/>
      <c r="P34" s="50"/>
      <c r="Q34" s="50"/>
      <c r="R34" s="50"/>
      <c r="S34" s="50"/>
      <c r="T34" s="50"/>
      <c r="U34" s="50"/>
      <c r="V34" s="79"/>
      <c r="X34"/>
      <c r="Y34"/>
      <c r="Z34"/>
      <c r="AA34"/>
    </row>
    <row r="35" spans="1:27" x14ac:dyDescent="0.25">
      <c r="A35" s="89"/>
      <c r="B35" s="56" t="s">
        <v>5</v>
      </c>
      <c r="C35" s="56"/>
      <c r="D35" s="56"/>
      <c r="E35" s="56"/>
      <c r="F35" s="73" t="str">
        <f>IF(AND($G$4="Chronic",$G$5="Ceriodaphnia",$G$6="Survival"),"",IF(AND(COUNTA(E15:E30)&gt;1,COUNTA(H15:H30)&gt;1,G8&lt;&gt;""),IF(SUM(E32:H32)&lt;&gt;0,IF($G$6&lt;&gt;"Survival",(H31-($G$9*E31))/SQRT((H32^2/H33)+(($G$9^2)*(E32^2))/E33),(X31-($G$9*W31))/SQRT((X32^2/H33)+((($G$9^2)*W32^2))/E33)),""),""))</f>
        <v/>
      </c>
      <c r="G35" s="73"/>
      <c r="H35" s="73"/>
      <c r="I35" s="73"/>
      <c r="J35" s="7"/>
      <c r="K35" s="5"/>
      <c r="L35" s="5"/>
      <c r="M35" s="56" t="s">
        <v>5</v>
      </c>
      <c r="N35" s="56"/>
      <c r="O35" s="56"/>
      <c r="P35" s="56"/>
      <c r="Q35" s="73" t="str">
        <f>IF(AND($G$4="Chronic",$G$5="Ceriodaphnia",$G$6="Survival"),"",IF(AND(COUNTA(P15:P30)&gt;1,COUNTA(S15:S30)&gt;1),IF(SUM(P32:S32)&lt;&gt;0,IF($G$6&lt;&gt;"Survival",(S31-($G$9*P31))/SQRT((S32^2/S33)+(($G$9^2)*(P32^2))/P33),(AA31-($G$9*Z31))/SQRT((AA32^2/S33)+((($G$9^2)*Z32^2))/P33)),""),""))</f>
        <v/>
      </c>
      <c r="R35" s="73"/>
      <c r="S35" s="73"/>
      <c r="T35" s="73"/>
      <c r="U35" s="7"/>
      <c r="V35" s="79"/>
      <c r="X35"/>
      <c r="Y35"/>
      <c r="Z35"/>
      <c r="AA35"/>
    </row>
    <row r="36" spans="1:27" x14ac:dyDescent="0.25">
      <c r="A36" s="89"/>
      <c r="B36" s="56" t="s">
        <v>6</v>
      </c>
      <c r="C36" s="56"/>
      <c r="D36" s="56"/>
      <c r="E36" s="56"/>
      <c r="F36" s="74" t="str">
        <f>IF(AND($G$4="Chronic",$G$5="Ceriodaphnia",$G$6="Survival"),"",IF(AND(COUNTA(E15:E30)&gt;1,COUNTA(H15:H30)&gt;1),H41,""))</f>
        <v/>
      </c>
      <c r="G36" s="74"/>
      <c r="H36" s="74"/>
      <c r="I36" s="74"/>
      <c r="J36" s="8"/>
      <c r="K36" s="5"/>
      <c r="L36" s="5"/>
      <c r="M36" s="56" t="s">
        <v>6</v>
      </c>
      <c r="N36" s="56"/>
      <c r="O36" s="56"/>
      <c r="P36" s="56"/>
      <c r="Q36" s="74" t="str">
        <f>IF(AND($G$4="Chronic",$G$5="Ceriodaphnia",$G$6="Survival"),"",IF(AND(COUNTA(P15:P30)&gt;1,COUNTA(S15:S30)&gt;1),S41,""))</f>
        <v/>
      </c>
      <c r="R36" s="74"/>
      <c r="S36" s="74"/>
      <c r="T36" s="74"/>
      <c r="U36" s="8"/>
      <c r="V36" s="79"/>
      <c r="X36"/>
      <c r="Y36"/>
      <c r="Z36"/>
      <c r="AA36"/>
    </row>
    <row r="37" spans="1:27" x14ac:dyDescent="0.25">
      <c r="A37" s="89"/>
      <c r="B37" s="56" t="s">
        <v>8</v>
      </c>
      <c r="C37" s="56"/>
      <c r="D37" s="56"/>
      <c r="E37" s="56"/>
      <c r="F37" s="50" t="str">
        <f>IF(F36&lt;&gt;"",IF($G$10=0.1,INDEX($H$81:$I$110,MATCH(VALUE(F36),$H$81:$H$110,),MATCH("Alpha_0.1",$H$80:$I$80,)),IF($G$10=0.2,INDEX($B$81:$C$110,MATCH(VALUE(F36),$B$81:$B$110,),MATCH("Alpha_0.2",$B$80:$C$80,)),IF($G$10=0.25,INDEX($E$81:$F$110,MATCH(VALUE(F36),$E$81:$E$110,),MATCH("Alpha_0.25",$E$80:$F$80,))))),"")</f>
        <v/>
      </c>
      <c r="G37" s="50"/>
      <c r="H37" s="50"/>
      <c r="I37" s="50"/>
      <c r="J37" s="9"/>
      <c r="K37" s="5"/>
      <c r="L37" s="5"/>
      <c r="M37" s="56" t="s">
        <v>8</v>
      </c>
      <c r="N37" s="56"/>
      <c r="O37" s="56"/>
      <c r="P37" s="56"/>
      <c r="Q37" s="50" t="str">
        <f>IF(Q36&lt;&gt;"",IF($G$10=0.1,INDEX($H$81:$I$110,MATCH(VALUE(Q36),$H$81:$H$110,),MATCH("Alpha_0.1",$H$80:$I$80,)),IF($G$10=0.2,INDEX($B$81:$C$110,MATCH(VALUE(Q36),$B$81:$B$110,),MATCH("Alpha_0.2",$B$80:$C$80,)),IF($G$10=0.25,INDEX($E$81:$F$110,MATCH(VALUE(Q36),$E$81:$E$110,),MATCH("Alpha_0.25",$E$80:$F$80,))))),"")</f>
        <v/>
      </c>
      <c r="R37" s="50"/>
      <c r="S37" s="50"/>
      <c r="T37" s="50"/>
      <c r="U37" s="9"/>
      <c r="V37" s="79"/>
      <c r="X37"/>
      <c r="Y37"/>
      <c r="Z37"/>
      <c r="AA37"/>
    </row>
    <row r="38" spans="1:27" x14ac:dyDescent="0.25">
      <c r="A38" s="89"/>
      <c r="B38" s="56" t="s">
        <v>9</v>
      </c>
      <c r="C38" s="56"/>
      <c r="D38" s="56"/>
      <c r="E38" s="56"/>
      <c r="F38" s="58" t="str">
        <f>IF(SUM(E15:E30)&lt;&gt;0,IF(AND($G$4="Chronic",$G$5="Ceriodaphnia",$G$6="Survival"),IF(((E31-H31)*100)&lt;25,"PASS","FAIL"),IF(SUM(H15:H30)&lt;&gt;0,W38,)),"")</f>
        <v/>
      </c>
      <c r="G38" s="58"/>
      <c r="H38" s="58"/>
      <c r="I38" s="58"/>
      <c r="J38" s="9"/>
      <c r="K38" s="5"/>
      <c r="L38" s="5"/>
      <c r="M38" s="56" t="s">
        <v>9</v>
      </c>
      <c r="N38" s="56"/>
      <c r="O38" s="56"/>
      <c r="P38" s="56"/>
      <c r="Q38" s="58" t="str">
        <f>IF(SUM(P15:P30)&lt;&gt;0,IF(AND($G$4="Chronic",$G$5="Ceriodaphnia",$G$6="Survival"),IF(((P31-S31)*100)&lt;25,"PASS","FAIL"),IF(SUM(S15:S30)&lt;&gt;0,Z38,)),"")</f>
        <v/>
      </c>
      <c r="R38" s="58"/>
      <c r="S38" s="58"/>
      <c r="T38" s="58"/>
      <c r="U38" s="9"/>
      <c r="V38" s="79"/>
      <c r="W38" s="1" t="str">
        <f>IF(H31&gt;=E31,"PASS",IF(OR(AND(SUM(E32:H32)&lt;&gt;0,F35&lt;F37),AND(SUM(E32:H32)=0,((E31-H31)/E31)&gt;=(1-G9))),"FAIL","PASS"))</f>
        <v>PASS</v>
      </c>
      <c r="X38"/>
      <c r="Y38"/>
      <c r="Z38" t="str">
        <f>IF(S31&gt;=P31,"PASS",IF(OR(AND(SUM(P32:S32)&lt;&gt;0,Q35&lt;Q37),AND(SUM(P32:S32)=0,((P31-S31)/P31)&gt;=(1-G9))),"FAIL","PASS"))</f>
        <v>PASS</v>
      </c>
      <c r="AA38"/>
    </row>
    <row r="39" spans="1:27" hidden="1" x14ac:dyDescent="0.25">
      <c r="A39" s="89"/>
      <c r="B39" s="50"/>
      <c r="C39" s="50"/>
      <c r="D39" s="50"/>
      <c r="E39" s="50"/>
      <c r="F39" s="50"/>
      <c r="G39" s="50"/>
      <c r="H39" s="50"/>
      <c r="I39" s="50"/>
      <c r="J39" s="50"/>
      <c r="K39" s="50"/>
      <c r="L39" s="50"/>
      <c r="M39" s="50"/>
      <c r="N39" s="50"/>
      <c r="O39" s="50"/>
      <c r="P39" s="50"/>
      <c r="Q39" s="50"/>
      <c r="R39" s="50"/>
      <c r="S39" s="50"/>
      <c r="T39" s="50"/>
      <c r="U39" s="50"/>
      <c r="V39" s="79"/>
      <c r="X39"/>
      <c r="Y39"/>
      <c r="Z39"/>
      <c r="AA39"/>
    </row>
    <row r="40" spans="1:27" ht="15" hidden="1" customHeight="1" x14ac:dyDescent="0.25">
      <c r="A40" s="89"/>
      <c r="B40" s="9" t="s">
        <v>24</v>
      </c>
      <c r="C40" s="9"/>
      <c r="D40" s="9"/>
      <c r="E40" s="9"/>
      <c r="F40" s="9"/>
      <c r="G40" s="9"/>
      <c r="H40" s="50" t="str">
        <f>IF(SUM(E32:H32)&lt;&gt;0,IF($G$6&lt;&gt;"Survival",(($H$32/$H$33)+(($G$9^2)*$E$32)/$E$33)^2/((($H$32/$H$33)^2)/($H$33-1)+(((($G$9^2)*$E$32)/$E$33)^2)/($E$33-1)),(($X$32/$H$33)+(($G$9^2)*$W$32)/$E$33)^2/((($X$32/$H$33)^2)/($H$33-1)+(((($G$9^2)*$W$32)/$E$33)^2)/($E$33-1))),"")</f>
        <v/>
      </c>
      <c r="I40" s="50"/>
      <c r="J40" s="9"/>
      <c r="K40" s="5"/>
      <c r="L40" s="5"/>
      <c r="M40" s="9" t="s">
        <v>24</v>
      </c>
      <c r="N40" s="9"/>
      <c r="O40" s="9"/>
      <c r="P40" s="9"/>
      <c r="Q40" s="9"/>
      <c r="R40" s="9"/>
      <c r="S40" s="50" t="str">
        <f>IF(SUM(P32:S32)&lt;&gt;0,IF($G$6&lt;&gt;"Survival",(($S$32/$S$33)+(($G$9^2)*$P$32)/$P$33)^2/((($S$32/$S$33)^2)/($S$33-1)+(((($G$9^2)*$P$32)/$P$33)^2)/($P$33-1)),(($AA$32/$S$33)+(($G$9^2)*$Z$32)/$P$33)^2/((($AA$32/$S$33)^2)/($S$33-1)+(((($G$9^2)*$Z$32)/$P$33)^2)/($P$33-1))),"")</f>
        <v/>
      </c>
      <c r="T40" s="50"/>
      <c r="U40" s="9"/>
      <c r="V40" s="79"/>
      <c r="X40"/>
      <c r="Y40"/>
      <c r="Z40"/>
      <c r="AA40"/>
    </row>
    <row r="41" spans="1:27" ht="15" hidden="1" customHeight="1" x14ac:dyDescent="0.25">
      <c r="A41" s="89"/>
      <c r="B41" s="9" t="s">
        <v>25</v>
      </c>
      <c r="C41" s="9"/>
      <c r="D41" s="9"/>
      <c r="E41" s="9"/>
      <c r="F41" s="9"/>
      <c r="G41" s="9"/>
      <c r="H41" s="50" t="str">
        <f>IF(H40&lt;&gt;"",ROUNDDOWN(H40,0),"")</f>
        <v/>
      </c>
      <c r="I41" s="50"/>
      <c r="J41" s="9"/>
      <c r="K41" s="5"/>
      <c r="L41" s="5"/>
      <c r="M41" s="9" t="s">
        <v>25</v>
      </c>
      <c r="N41" s="9"/>
      <c r="O41" s="9"/>
      <c r="P41" s="9"/>
      <c r="Q41" s="9"/>
      <c r="R41" s="9"/>
      <c r="S41" s="50" t="str">
        <f>IF(S40&lt;&gt;"",ROUNDDOWN(S40,0),"")</f>
        <v/>
      </c>
      <c r="T41" s="50"/>
      <c r="U41" s="9"/>
      <c r="V41" s="79"/>
      <c r="X41"/>
      <c r="Y41"/>
      <c r="Z41"/>
      <c r="AA41"/>
    </row>
    <row r="42" spans="1:27" x14ac:dyDescent="0.25">
      <c r="A42" s="89"/>
      <c r="B42" s="51"/>
      <c r="C42" s="51"/>
      <c r="D42" s="51"/>
      <c r="E42" s="51"/>
      <c r="F42" s="51"/>
      <c r="G42" s="51"/>
      <c r="H42" s="51"/>
      <c r="I42" s="51"/>
      <c r="J42" s="51"/>
      <c r="K42" s="51"/>
      <c r="L42" s="51"/>
      <c r="M42" s="51"/>
      <c r="N42" s="51"/>
      <c r="O42" s="51"/>
      <c r="P42" s="51"/>
      <c r="Q42" s="51"/>
      <c r="R42" s="51"/>
      <c r="S42" s="51"/>
      <c r="T42" s="51"/>
      <c r="U42" s="51"/>
      <c r="V42" s="79"/>
      <c r="X42"/>
      <c r="Y42"/>
      <c r="Z42"/>
      <c r="AA42"/>
    </row>
    <row r="43" spans="1:27" x14ac:dyDescent="0.25">
      <c r="A43" s="89"/>
      <c r="B43" s="5"/>
      <c r="C43" s="6"/>
      <c r="D43" s="6"/>
      <c r="E43" s="58" t="s">
        <v>17</v>
      </c>
      <c r="F43" s="58"/>
      <c r="G43" s="58"/>
      <c r="H43" s="58"/>
      <c r="I43" s="58"/>
      <c r="J43" s="58"/>
      <c r="K43" s="5"/>
      <c r="L43" s="5"/>
      <c r="M43" s="5"/>
      <c r="N43" s="6"/>
      <c r="O43" s="6"/>
      <c r="P43" s="58" t="s">
        <v>17</v>
      </c>
      <c r="Q43" s="58"/>
      <c r="R43" s="58"/>
      <c r="S43" s="58"/>
      <c r="T43" s="58"/>
      <c r="U43" s="58"/>
      <c r="V43" s="79"/>
      <c r="X43"/>
      <c r="Y43"/>
      <c r="Z43"/>
      <c r="AA43"/>
    </row>
    <row r="44" spans="1:27" x14ac:dyDescent="0.25">
      <c r="A44" s="89"/>
      <c r="B44" s="59" t="s">
        <v>3</v>
      </c>
      <c r="C44" s="59"/>
      <c r="D44" s="59"/>
      <c r="E44" s="62"/>
      <c r="F44" s="63"/>
      <c r="G44" s="63"/>
      <c r="H44" s="63"/>
      <c r="I44" s="63"/>
      <c r="J44" s="64"/>
      <c r="K44" s="5"/>
      <c r="L44" s="5"/>
      <c r="M44" s="59" t="s">
        <v>3</v>
      </c>
      <c r="N44" s="59"/>
      <c r="O44" s="59"/>
      <c r="P44" s="62"/>
      <c r="Q44" s="63"/>
      <c r="R44" s="63"/>
      <c r="S44" s="63"/>
      <c r="T44" s="63"/>
      <c r="U44" s="64"/>
      <c r="V44" s="79"/>
      <c r="W44" s="1" t="s">
        <v>28</v>
      </c>
      <c r="X44"/>
      <c r="Y44"/>
      <c r="Z44" s="1" t="s">
        <v>29</v>
      </c>
      <c r="AA44"/>
    </row>
    <row r="45" spans="1:27" x14ac:dyDescent="0.25">
      <c r="A45" s="89"/>
      <c r="B45" s="59"/>
      <c r="C45" s="59"/>
      <c r="D45" s="59"/>
      <c r="E45" s="58" t="s">
        <v>21</v>
      </c>
      <c r="F45" s="58"/>
      <c r="G45" s="58"/>
      <c r="H45" s="72" t="s">
        <v>34</v>
      </c>
      <c r="I45" s="72"/>
      <c r="J45" s="72"/>
      <c r="K45" s="5"/>
      <c r="L45" s="5"/>
      <c r="M45" s="59"/>
      <c r="N45" s="59"/>
      <c r="O45" s="59"/>
      <c r="P45" s="58" t="s">
        <v>21</v>
      </c>
      <c r="Q45" s="58"/>
      <c r="R45" s="58"/>
      <c r="S45" s="72" t="s">
        <v>34</v>
      </c>
      <c r="T45" s="72"/>
      <c r="U45" s="72"/>
      <c r="V45" s="79"/>
      <c r="X45"/>
      <c r="Y45"/>
      <c r="AA45"/>
    </row>
    <row r="46" spans="1:27" x14ac:dyDescent="0.25">
      <c r="A46" s="89"/>
      <c r="B46" s="50">
        <v>1</v>
      </c>
      <c r="C46" s="50"/>
      <c r="D46" s="50"/>
      <c r="E46" s="52"/>
      <c r="F46" s="52"/>
      <c r="G46" s="52"/>
      <c r="H46" s="52"/>
      <c r="I46" s="52"/>
      <c r="J46" s="52"/>
      <c r="K46" s="5"/>
      <c r="L46" s="5"/>
      <c r="M46" s="50">
        <v>1</v>
      </c>
      <c r="N46" s="50"/>
      <c r="O46" s="50"/>
      <c r="P46" s="52"/>
      <c r="Q46" s="52"/>
      <c r="R46" s="52"/>
      <c r="S46" s="52"/>
      <c r="T46" s="52"/>
      <c r="U46" s="52"/>
      <c r="V46" s="79"/>
      <c r="W46" s="1" t="str">
        <f>IF(E46&lt;&gt;"",IF(E46/$G$8=1,ASIN(SQRT(1-1/(4*$G$8))),ASIN(SQRT(E46/$G$8))),"")</f>
        <v/>
      </c>
      <c r="X46" t="str">
        <f>IF(H46&lt;&gt;"",IF(H46/$G$8=1,ASIN(SQRT(1-1/(4*$G$8))),ASIN(SQRT(H46/$G$8))),"")</f>
        <v/>
      </c>
      <c r="Y46"/>
      <c r="Z46" s="1" t="str">
        <f>IF(P46&lt;&gt;"",IF(P46/$G$8=1,ASIN(SQRT(1-1/(4*$G$8))),ASIN(SQRT(P46/$G$8))),"")</f>
        <v/>
      </c>
      <c r="AA46" s="1" t="str">
        <f>IF(S46&lt;&gt;"",IF(S46/$G$8=1,ASIN(SQRT(1-1/(4*$G$8))),ASIN(SQRT(S46/$G$8))),"")</f>
        <v/>
      </c>
    </row>
    <row r="47" spans="1:27" x14ac:dyDescent="0.25">
      <c r="A47" s="89"/>
      <c r="B47" s="50">
        <v>2</v>
      </c>
      <c r="C47" s="50"/>
      <c r="D47" s="50"/>
      <c r="E47" s="52"/>
      <c r="F47" s="52"/>
      <c r="G47" s="52"/>
      <c r="H47" s="52"/>
      <c r="I47" s="52"/>
      <c r="J47" s="52"/>
      <c r="K47" s="5"/>
      <c r="L47" s="5"/>
      <c r="M47" s="50">
        <v>2</v>
      </c>
      <c r="N47" s="50"/>
      <c r="O47" s="50"/>
      <c r="P47" s="52"/>
      <c r="Q47" s="52"/>
      <c r="R47" s="52"/>
      <c r="S47" s="52"/>
      <c r="T47" s="52"/>
      <c r="U47" s="52"/>
      <c r="V47" s="79"/>
      <c r="W47" s="1" t="str">
        <f t="shared" ref="W47:W55" si="6">IF(E47&lt;&gt;"",IF(E47/$G$8=1,ASIN(SQRT(1-1/(4*$G$8))),ASIN(SQRT(E47/$G$8))),"")</f>
        <v/>
      </c>
      <c r="X47" t="str">
        <f t="shared" ref="X47:X55" si="7">IF(H47&lt;&gt;"",IF(H47/$G$8=1,ASIN(SQRT(1-1/(4*$G$8))),ASIN(SQRT(H47/$G$8))),"")</f>
        <v/>
      </c>
      <c r="Y47"/>
      <c r="Z47" s="1" t="str">
        <f t="shared" ref="Z47:Z55" si="8">IF(P47&lt;&gt;"",IF(P47/$G$8=1,ASIN(SQRT(1-1/(4*$G$8))),ASIN(SQRT(P47/$G$8))),"")</f>
        <v/>
      </c>
      <c r="AA47" t="str">
        <f t="shared" ref="AA47:AA55" si="9">IF(S47&lt;&gt;"",IF(S47/$G$8=1,ASIN(SQRT(1-1/(4*$G$8))),ASIN(SQRT(S47/$G$8))),"")</f>
        <v/>
      </c>
    </row>
    <row r="48" spans="1:27" x14ac:dyDescent="0.25">
      <c r="A48" s="89"/>
      <c r="B48" s="50">
        <v>3</v>
      </c>
      <c r="C48" s="50"/>
      <c r="D48" s="50"/>
      <c r="E48" s="52"/>
      <c r="F48" s="52"/>
      <c r="G48" s="52"/>
      <c r="H48" s="52"/>
      <c r="I48" s="52"/>
      <c r="J48" s="52"/>
      <c r="K48" s="5"/>
      <c r="L48" s="5"/>
      <c r="M48" s="50">
        <v>3</v>
      </c>
      <c r="N48" s="50"/>
      <c r="O48" s="50"/>
      <c r="P48" s="52"/>
      <c r="Q48" s="52"/>
      <c r="R48" s="52"/>
      <c r="S48" s="52"/>
      <c r="T48" s="52"/>
      <c r="U48" s="52"/>
      <c r="V48" s="79"/>
      <c r="W48" s="1" t="str">
        <f t="shared" si="6"/>
        <v/>
      </c>
      <c r="X48" t="str">
        <f t="shared" si="7"/>
        <v/>
      </c>
      <c r="Y48"/>
      <c r="Z48" s="1" t="str">
        <f t="shared" si="8"/>
        <v/>
      </c>
      <c r="AA48" t="str">
        <f t="shared" si="9"/>
        <v/>
      </c>
    </row>
    <row r="49" spans="1:27" x14ac:dyDescent="0.25">
      <c r="A49" s="89"/>
      <c r="B49" s="50">
        <v>4</v>
      </c>
      <c r="C49" s="50"/>
      <c r="D49" s="50"/>
      <c r="E49" s="52"/>
      <c r="F49" s="52"/>
      <c r="G49" s="52"/>
      <c r="H49" s="52"/>
      <c r="I49" s="52"/>
      <c r="J49" s="52"/>
      <c r="K49" s="5"/>
      <c r="L49" s="5"/>
      <c r="M49" s="50">
        <v>4</v>
      </c>
      <c r="N49" s="50"/>
      <c r="O49" s="50"/>
      <c r="P49" s="52"/>
      <c r="Q49" s="52"/>
      <c r="R49" s="52"/>
      <c r="S49" s="52"/>
      <c r="T49" s="52"/>
      <c r="U49" s="52"/>
      <c r="V49" s="79"/>
      <c r="W49" s="1" t="str">
        <f t="shared" si="6"/>
        <v/>
      </c>
      <c r="X49" t="str">
        <f t="shared" si="7"/>
        <v/>
      </c>
      <c r="Y49"/>
      <c r="Z49" s="1" t="str">
        <f t="shared" si="8"/>
        <v/>
      </c>
      <c r="AA49" t="str">
        <f t="shared" si="9"/>
        <v/>
      </c>
    </row>
    <row r="50" spans="1:27" x14ac:dyDescent="0.25">
      <c r="A50" s="89"/>
      <c r="B50" s="50">
        <v>5</v>
      </c>
      <c r="C50" s="50"/>
      <c r="D50" s="50"/>
      <c r="E50" s="52"/>
      <c r="F50" s="52"/>
      <c r="G50" s="52"/>
      <c r="H50" s="52"/>
      <c r="I50" s="52"/>
      <c r="J50" s="52"/>
      <c r="K50" s="5"/>
      <c r="L50" s="5"/>
      <c r="M50" s="50">
        <v>5</v>
      </c>
      <c r="N50" s="50"/>
      <c r="O50" s="50"/>
      <c r="P50" s="52"/>
      <c r="Q50" s="52"/>
      <c r="R50" s="52"/>
      <c r="S50" s="52"/>
      <c r="T50" s="52"/>
      <c r="U50" s="52"/>
      <c r="V50" s="79"/>
      <c r="W50" s="1" t="str">
        <f t="shared" si="6"/>
        <v/>
      </c>
      <c r="X50" t="str">
        <f t="shared" si="7"/>
        <v/>
      </c>
      <c r="Y50"/>
      <c r="Z50" s="1" t="str">
        <f t="shared" si="8"/>
        <v/>
      </c>
      <c r="AA50" t="str">
        <f t="shared" si="9"/>
        <v/>
      </c>
    </row>
    <row r="51" spans="1:27" x14ac:dyDescent="0.25">
      <c r="A51" s="89"/>
      <c r="B51" s="50">
        <v>6</v>
      </c>
      <c r="C51" s="50"/>
      <c r="D51" s="50"/>
      <c r="E51" s="52"/>
      <c r="F51" s="52"/>
      <c r="G51" s="52"/>
      <c r="H51" s="52"/>
      <c r="I51" s="52"/>
      <c r="J51" s="52"/>
      <c r="K51" s="5"/>
      <c r="L51" s="5"/>
      <c r="M51" s="50">
        <v>6</v>
      </c>
      <c r="N51" s="50"/>
      <c r="O51" s="50"/>
      <c r="P51" s="52"/>
      <c r="Q51" s="52"/>
      <c r="R51" s="52"/>
      <c r="S51" s="52"/>
      <c r="T51" s="52"/>
      <c r="U51" s="52"/>
      <c r="V51" s="79"/>
      <c r="W51" s="1" t="str">
        <f t="shared" si="6"/>
        <v/>
      </c>
      <c r="X51" t="str">
        <f t="shared" si="7"/>
        <v/>
      </c>
      <c r="Y51"/>
      <c r="Z51" s="1" t="str">
        <f t="shared" si="8"/>
        <v/>
      </c>
      <c r="AA51" t="str">
        <f t="shared" si="9"/>
        <v/>
      </c>
    </row>
    <row r="52" spans="1:27" x14ac:dyDescent="0.25">
      <c r="A52" s="89"/>
      <c r="B52" s="50">
        <v>7</v>
      </c>
      <c r="C52" s="50"/>
      <c r="D52" s="50"/>
      <c r="E52" s="52"/>
      <c r="F52" s="52"/>
      <c r="G52" s="52"/>
      <c r="H52" s="52"/>
      <c r="I52" s="52"/>
      <c r="J52" s="52"/>
      <c r="K52" s="5"/>
      <c r="L52" s="5"/>
      <c r="M52" s="50">
        <v>7</v>
      </c>
      <c r="N52" s="50"/>
      <c r="O52" s="50"/>
      <c r="P52" s="52"/>
      <c r="Q52" s="52"/>
      <c r="R52" s="52"/>
      <c r="S52" s="52"/>
      <c r="T52" s="52"/>
      <c r="U52" s="52"/>
      <c r="V52" s="79"/>
      <c r="W52" s="1" t="str">
        <f t="shared" si="6"/>
        <v/>
      </c>
      <c r="X52" t="str">
        <f t="shared" si="7"/>
        <v/>
      </c>
      <c r="Y52"/>
      <c r="Z52" s="1" t="str">
        <f t="shared" si="8"/>
        <v/>
      </c>
      <c r="AA52" t="str">
        <f t="shared" si="9"/>
        <v/>
      </c>
    </row>
    <row r="53" spans="1:27" x14ac:dyDescent="0.25">
      <c r="A53" s="89"/>
      <c r="B53" s="50">
        <v>8</v>
      </c>
      <c r="C53" s="50"/>
      <c r="D53" s="50"/>
      <c r="E53" s="52"/>
      <c r="F53" s="52"/>
      <c r="G53" s="52"/>
      <c r="H53" s="52"/>
      <c r="I53" s="52"/>
      <c r="J53" s="52"/>
      <c r="K53" s="5"/>
      <c r="L53" s="5"/>
      <c r="M53" s="50">
        <v>8</v>
      </c>
      <c r="N53" s="50"/>
      <c r="O53" s="50"/>
      <c r="P53" s="52"/>
      <c r="Q53" s="52"/>
      <c r="R53" s="52"/>
      <c r="S53" s="52"/>
      <c r="T53" s="52"/>
      <c r="U53" s="52"/>
      <c r="V53" s="79"/>
      <c r="W53" s="1" t="str">
        <f t="shared" si="6"/>
        <v/>
      </c>
      <c r="X53" t="str">
        <f t="shared" si="7"/>
        <v/>
      </c>
      <c r="Y53"/>
      <c r="Z53" s="1" t="str">
        <f t="shared" si="8"/>
        <v/>
      </c>
      <c r="AA53" t="str">
        <f t="shared" si="9"/>
        <v/>
      </c>
    </row>
    <row r="54" spans="1:27" x14ac:dyDescent="0.25">
      <c r="A54" s="89"/>
      <c r="B54" s="50">
        <v>9</v>
      </c>
      <c r="C54" s="50"/>
      <c r="D54" s="50"/>
      <c r="E54" s="52"/>
      <c r="F54" s="52"/>
      <c r="G54" s="52"/>
      <c r="H54" s="52"/>
      <c r="I54" s="52"/>
      <c r="J54" s="52"/>
      <c r="K54" s="5"/>
      <c r="L54" s="5"/>
      <c r="M54" s="50">
        <v>9</v>
      </c>
      <c r="N54" s="50"/>
      <c r="O54" s="50"/>
      <c r="P54" s="52"/>
      <c r="Q54" s="52"/>
      <c r="R54" s="52"/>
      <c r="S54" s="52"/>
      <c r="T54" s="52"/>
      <c r="U54" s="52"/>
      <c r="V54" s="79"/>
      <c r="W54" s="1" t="str">
        <f t="shared" si="6"/>
        <v/>
      </c>
      <c r="X54" t="str">
        <f t="shared" si="7"/>
        <v/>
      </c>
      <c r="Y54"/>
      <c r="Z54" s="1" t="str">
        <f t="shared" si="8"/>
        <v/>
      </c>
      <c r="AA54" t="str">
        <f t="shared" si="9"/>
        <v/>
      </c>
    </row>
    <row r="55" spans="1:27" x14ac:dyDescent="0.25">
      <c r="A55" s="89"/>
      <c r="B55" s="50">
        <v>10</v>
      </c>
      <c r="C55" s="50"/>
      <c r="D55" s="50"/>
      <c r="E55" s="52"/>
      <c r="F55" s="52"/>
      <c r="G55" s="52"/>
      <c r="H55" s="52"/>
      <c r="I55" s="52"/>
      <c r="J55" s="52"/>
      <c r="K55" s="5"/>
      <c r="L55" s="5"/>
      <c r="M55" s="50">
        <v>10</v>
      </c>
      <c r="N55" s="50"/>
      <c r="O55" s="50"/>
      <c r="P55" s="52"/>
      <c r="Q55" s="52"/>
      <c r="R55" s="52"/>
      <c r="S55" s="52"/>
      <c r="T55" s="52"/>
      <c r="U55" s="52"/>
      <c r="V55" s="79"/>
      <c r="W55" s="1" t="str">
        <f t="shared" si="6"/>
        <v/>
      </c>
      <c r="X55" t="str">
        <f t="shared" si="7"/>
        <v/>
      </c>
      <c r="Y55"/>
      <c r="Z55" s="1" t="str">
        <f t="shared" si="8"/>
        <v/>
      </c>
      <c r="AA55" t="str">
        <f t="shared" si="9"/>
        <v/>
      </c>
    </row>
    <row r="56" spans="1:27" x14ac:dyDescent="0.25">
      <c r="A56" s="89"/>
      <c r="B56" s="50">
        <v>11</v>
      </c>
      <c r="C56" s="50"/>
      <c r="D56" s="50"/>
      <c r="E56" s="52"/>
      <c r="F56" s="52"/>
      <c r="G56" s="52"/>
      <c r="H56" s="52"/>
      <c r="I56" s="52"/>
      <c r="J56" s="52"/>
      <c r="K56" s="5"/>
      <c r="L56" s="5"/>
      <c r="M56" s="50">
        <v>11</v>
      </c>
      <c r="N56" s="50"/>
      <c r="O56" s="50"/>
      <c r="P56" s="52"/>
      <c r="Q56" s="52"/>
      <c r="R56" s="52"/>
      <c r="S56" s="52"/>
      <c r="T56" s="52"/>
      <c r="U56" s="52"/>
      <c r="V56" s="79"/>
      <c r="X56"/>
      <c r="Y56"/>
      <c r="AA56"/>
    </row>
    <row r="57" spans="1:27" x14ac:dyDescent="0.25">
      <c r="A57" s="89"/>
      <c r="B57" s="50">
        <v>12</v>
      </c>
      <c r="C57" s="50"/>
      <c r="D57" s="50"/>
      <c r="E57" s="52"/>
      <c r="F57" s="52"/>
      <c r="G57" s="52"/>
      <c r="H57" s="52"/>
      <c r="I57" s="52"/>
      <c r="J57" s="52"/>
      <c r="K57" s="5"/>
      <c r="L57" s="5"/>
      <c r="M57" s="50">
        <v>12</v>
      </c>
      <c r="N57" s="50"/>
      <c r="O57" s="50"/>
      <c r="P57" s="52"/>
      <c r="Q57" s="52"/>
      <c r="R57" s="52"/>
      <c r="S57" s="52"/>
      <c r="T57" s="52"/>
      <c r="U57" s="52"/>
      <c r="V57" s="79"/>
      <c r="X57"/>
      <c r="Y57"/>
      <c r="AA57"/>
    </row>
    <row r="58" spans="1:27" x14ac:dyDescent="0.25">
      <c r="A58" s="89"/>
      <c r="B58" s="50">
        <v>13</v>
      </c>
      <c r="C58" s="50"/>
      <c r="D58" s="50"/>
      <c r="E58" s="52"/>
      <c r="F58" s="52"/>
      <c r="G58" s="52"/>
      <c r="H58" s="52"/>
      <c r="I58" s="52"/>
      <c r="J58" s="52"/>
      <c r="K58" s="5"/>
      <c r="L58" s="5"/>
      <c r="M58" s="50">
        <v>13</v>
      </c>
      <c r="N58" s="50"/>
      <c r="O58" s="50"/>
      <c r="P58" s="52"/>
      <c r="Q58" s="52"/>
      <c r="R58" s="52"/>
      <c r="S58" s="52"/>
      <c r="T58" s="52"/>
      <c r="U58" s="52"/>
      <c r="V58" s="79"/>
      <c r="X58"/>
      <c r="Y58"/>
      <c r="AA58"/>
    </row>
    <row r="59" spans="1:27" x14ac:dyDescent="0.25">
      <c r="A59" s="89"/>
      <c r="B59" s="50">
        <v>14</v>
      </c>
      <c r="C59" s="50"/>
      <c r="D59" s="50"/>
      <c r="E59" s="52"/>
      <c r="F59" s="52"/>
      <c r="G59" s="52"/>
      <c r="H59" s="52"/>
      <c r="I59" s="52"/>
      <c r="J59" s="52"/>
      <c r="K59" s="5"/>
      <c r="L59" s="5"/>
      <c r="M59" s="50">
        <v>14</v>
      </c>
      <c r="N59" s="50"/>
      <c r="O59" s="50"/>
      <c r="P59" s="52"/>
      <c r="Q59" s="52"/>
      <c r="R59" s="52"/>
      <c r="S59" s="52"/>
      <c r="T59" s="52"/>
      <c r="U59" s="52"/>
      <c r="V59" s="79"/>
      <c r="X59"/>
      <c r="Y59"/>
      <c r="AA59"/>
    </row>
    <row r="60" spans="1:27" x14ac:dyDescent="0.25">
      <c r="A60" s="89"/>
      <c r="B60" s="50">
        <v>15</v>
      </c>
      <c r="C60" s="50"/>
      <c r="D60" s="50"/>
      <c r="E60" s="52"/>
      <c r="F60" s="52"/>
      <c r="G60" s="52"/>
      <c r="H60" s="52"/>
      <c r="I60" s="52"/>
      <c r="J60" s="52"/>
      <c r="K60" s="5"/>
      <c r="L60" s="5"/>
      <c r="M60" s="50">
        <v>15</v>
      </c>
      <c r="N60" s="50"/>
      <c r="O60" s="50"/>
      <c r="P60" s="52"/>
      <c r="Q60" s="52"/>
      <c r="R60" s="52"/>
      <c r="S60" s="52"/>
      <c r="T60" s="52"/>
      <c r="U60" s="52"/>
      <c r="V60" s="79"/>
      <c r="X60"/>
      <c r="Y60"/>
      <c r="AA60"/>
    </row>
    <row r="61" spans="1:27" x14ac:dyDescent="0.25">
      <c r="A61" s="89"/>
      <c r="B61" s="51"/>
      <c r="C61" s="51"/>
      <c r="D61" s="51"/>
      <c r="E61" s="51"/>
      <c r="F61" s="51"/>
      <c r="G61" s="51"/>
      <c r="H61" s="51"/>
      <c r="I61" s="51"/>
      <c r="J61" s="51"/>
      <c r="K61" s="51"/>
      <c r="L61" s="51"/>
      <c r="M61" s="51"/>
      <c r="N61" s="51"/>
      <c r="O61" s="51"/>
      <c r="P61" s="51"/>
      <c r="Q61" s="51"/>
      <c r="R61" s="51"/>
      <c r="S61" s="51"/>
      <c r="T61" s="51"/>
      <c r="U61" s="51"/>
      <c r="V61" s="79"/>
      <c r="X61"/>
      <c r="Y61"/>
      <c r="Z61" s="1" t="str">
        <f t="shared" ref="Z61" si="10">IF(P61&lt;&gt;"",ASIN(SQRT(P61/$G$8)),"")</f>
        <v/>
      </c>
      <c r="AA61" t="str">
        <f t="shared" ref="AA61" si="11">IF(S61&lt;&gt;"",ASIN(SQRT(S61/$G$8)),"")</f>
        <v/>
      </c>
    </row>
    <row r="62" spans="1:27" x14ac:dyDescent="0.25">
      <c r="A62" s="89"/>
      <c r="B62" s="50" t="s">
        <v>4</v>
      </c>
      <c r="C62" s="50"/>
      <c r="D62" s="50"/>
      <c r="E62" s="57">
        <f>IF(SUM(E46:E61)&lt;&gt;0,AVERAGE(E46:E61),SUM(E46:E61))</f>
        <v>0</v>
      </c>
      <c r="F62" s="57"/>
      <c r="G62" s="57"/>
      <c r="H62" s="57">
        <f>IF(SUM(H46:H61)&lt;&gt;0,AVERAGE(H46:H61),SUM(H46:H61))</f>
        <v>0</v>
      </c>
      <c r="I62" s="57"/>
      <c r="J62" s="57"/>
      <c r="K62" s="5"/>
      <c r="L62" s="5"/>
      <c r="M62" s="50" t="s">
        <v>4</v>
      </c>
      <c r="N62" s="50"/>
      <c r="O62" s="50"/>
      <c r="P62" s="57" t="str">
        <f>IF(SUM(P46:P61)&lt;&gt;0,AVERAGE(P46:P61),"")</f>
        <v/>
      </c>
      <c r="Q62" s="57"/>
      <c r="R62" s="57"/>
      <c r="S62" s="57" t="str">
        <f>IF(SUM(S46:S61)&lt;&gt;0,AVERAGE(S46:S61),"")</f>
        <v/>
      </c>
      <c r="T62" s="57"/>
      <c r="U62" s="57"/>
      <c r="V62" s="79"/>
      <c r="W62" s="1" t="e">
        <f>AVERAGE(W46:W55)</f>
        <v>#DIV/0!</v>
      </c>
      <c r="X62" s="1" t="e">
        <f>AVERAGE(X46:X55)</f>
        <v>#DIV/0!</v>
      </c>
      <c r="Y62"/>
      <c r="Z62" s="1" t="e">
        <f>AVERAGE(Z46:Z55)</f>
        <v>#DIV/0!</v>
      </c>
      <c r="AA62" s="1" t="e">
        <f>AVERAGE(AA46:AA55)</f>
        <v>#DIV/0!</v>
      </c>
    </row>
    <row r="63" spans="1:27" x14ac:dyDescent="0.25">
      <c r="A63" s="89"/>
      <c r="B63" s="50" t="s">
        <v>22</v>
      </c>
      <c r="C63" s="50"/>
      <c r="D63" s="50"/>
      <c r="E63" s="57" t="str">
        <f>IF(AND(SUM(E46:E61)&lt;&gt;0,COUNTA(E46:E61)&gt;1),STDEV(E46:E61),"")</f>
        <v/>
      </c>
      <c r="F63" s="57"/>
      <c r="G63" s="57"/>
      <c r="H63" s="57" t="str">
        <f>IF(AND(SUM(H46:H61)&lt;&gt;0,COUNTA(H46:H61)&gt;1),STDEV(H46:H61),"")</f>
        <v/>
      </c>
      <c r="I63" s="57"/>
      <c r="J63" s="57"/>
      <c r="K63" s="5"/>
      <c r="L63" s="5"/>
      <c r="M63" s="50" t="s">
        <v>22</v>
      </c>
      <c r="N63" s="50"/>
      <c r="O63" s="50"/>
      <c r="P63" s="57" t="str">
        <f>IF(AND(SUM(P46:P61)&lt;&gt;0,COUNTA(P46:P61)&gt;1),STDEV(P46:P61),"")</f>
        <v/>
      </c>
      <c r="Q63" s="57"/>
      <c r="R63" s="57"/>
      <c r="S63" s="57" t="str">
        <f>IF(AND(SUM(S46:S61)&lt;&gt;0,COUNTA(S46:S61)&gt;1),STDEV(S46:S61),"")</f>
        <v/>
      </c>
      <c r="T63" s="57"/>
      <c r="U63" s="57"/>
      <c r="V63" s="79"/>
      <c r="W63" s="1" t="e">
        <f>STDEV(W46:W55)</f>
        <v>#DIV/0!</v>
      </c>
      <c r="X63" t="e">
        <f>STDEV(X46:X55)</f>
        <v>#DIV/0!</v>
      </c>
      <c r="Y63"/>
      <c r="Z63" s="1" t="e">
        <f>STDEV(Z46:Z55)</f>
        <v>#DIV/0!</v>
      </c>
      <c r="AA63" t="e">
        <f>STDEV(AA46:AA55)</f>
        <v>#DIV/0!</v>
      </c>
    </row>
    <row r="64" spans="1:27" x14ac:dyDescent="0.25">
      <c r="A64" s="89"/>
      <c r="B64" s="50" t="s">
        <v>23</v>
      </c>
      <c r="C64" s="50"/>
      <c r="D64" s="50"/>
      <c r="E64" s="50" t="str">
        <f>IF(SUM(E46:E61)&lt;&gt;0,COUNTA(E46:E61),"")</f>
        <v/>
      </c>
      <c r="F64" s="50"/>
      <c r="G64" s="50"/>
      <c r="H64" s="50" t="str">
        <f>IF(SUM(H46:H61)&lt;&gt;0,COUNTA(H46:H61),"")</f>
        <v/>
      </c>
      <c r="I64" s="50"/>
      <c r="J64" s="50"/>
      <c r="K64" s="5"/>
      <c r="L64" s="5"/>
      <c r="M64" s="50" t="s">
        <v>23</v>
      </c>
      <c r="N64" s="50"/>
      <c r="O64" s="50"/>
      <c r="P64" s="50" t="str">
        <f>IF(SUM(P46:P61)&lt;&gt;0,COUNTA(P46:P61),"")</f>
        <v/>
      </c>
      <c r="Q64" s="50"/>
      <c r="R64" s="50"/>
      <c r="S64" s="50" t="str">
        <f>IF(SUM(S46:S61)&lt;&gt;0,COUNTA(S46:S61),"")</f>
        <v/>
      </c>
      <c r="T64" s="50"/>
      <c r="U64" s="50"/>
      <c r="V64" s="79"/>
    </row>
    <row r="65" spans="1:26" x14ac:dyDescent="0.25">
      <c r="A65" s="89"/>
      <c r="B65" s="50"/>
      <c r="C65" s="50"/>
      <c r="D65" s="50"/>
      <c r="E65" s="50"/>
      <c r="F65" s="50"/>
      <c r="G65" s="50"/>
      <c r="H65" s="50"/>
      <c r="I65" s="50"/>
      <c r="J65" s="50"/>
      <c r="K65" s="50"/>
      <c r="L65" s="50"/>
      <c r="M65" s="50"/>
      <c r="N65" s="50"/>
      <c r="O65" s="50"/>
      <c r="P65" s="50"/>
      <c r="Q65" s="50"/>
      <c r="R65" s="50"/>
      <c r="S65" s="50"/>
      <c r="T65" s="50"/>
      <c r="U65" s="50"/>
      <c r="V65" s="79"/>
    </row>
    <row r="66" spans="1:26" x14ac:dyDescent="0.25">
      <c r="A66" s="89"/>
      <c r="B66" s="56" t="s">
        <v>5</v>
      </c>
      <c r="C66" s="56"/>
      <c r="D66" s="56"/>
      <c r="E66" s="56"/>
      <c r="F66" s="73" t="str">
        <f>IF(AND($G$4="Chronic",$G$5="Ceriodaphnia",$G$6="Survival"),"",IF(AND(COUNTA(E46:E61)&gt;1,COUNTA(H46:H61)&gt;1),IF(SUM(E63:H63)&lt;&gt;0,IF($G$6&lt;&gt;"Survival",(H62-($G$9*E62))/SQRT((H63^2/H64)+(($G$9^2)*(E63^2))/E64),(X62-($G$9*W62))/SQRT((X63^2/H64)+((($G$9^2)*W63^2))/E64)),""),""))</f>
        <v/>
      </c>
      <c r="G66" s="73"/>
      <c r="H66" s="73"/>
      <c r="I66" s="73"/>
      <c r="J66" s="7"/>
      <c r="K66" s="5"/>
      <c r="L66" s="5"/>
      <c r="M66" s="56" t="s">
        <v>5</v>
      </c>
      <c r="N66" s="56"/>
      <c r="O66" s="56"/>
      <c r="P66" s="56"/>
      <c r="Q66" s="73" t="str">
        <f>IF(AND($G$4="Chronic",$G$5="Ceriodaphnia",$G$6="Survival"),"",IF(AND(COUNTA(P46:P61)&gt;1,COUNTA(S46:S61)&gt;1),IF(SUM(P63:S63)&lt;&gt;0,IF($G$6&lt;&gt;"Survival",(S62-($G$9*P62))/SQRT((S63^2/S64)+(($G$9^2)*(P63^2))/P64),(AA62-($G$9*Z62))/SQRT((AA63^2/S64)+((($G$9^2)*Z63^2))/P64)),""),""))</f>
        <v/>
      </c>
      <c r="R66" s="73"/>
      <c r="S66" s="73"/>
      <c r="T66" s="73"/>
      <c r="U66" s="7"/>
      <c r="V66" s="79"/>
    </row>
    <row r="67" spans="1:26" x14ac:dyDescent="0.25">
      <c r="A67" s="89"/>
      <c r="B67" s="56" t="s">
        <v>6</v>
      </c>
      <c r="C67" s="56"/>
      <c r="D67" s="56"/>
      <c r="E67" s="56"/>
      <c r="F67" s="74" t="str">
        <f>IF(AND($G$4="Chronic",$G$5="Ceriodaphnia",$G$6="Survival"),"",IF(AND(COUNTA(E46:E61)&gt;1,COUNTA(H46:H61)&gt;1),H72,""))</f>
        <v/>
      </c>
      <c r="G67" s="74"/>
      <c r="H67" s="74"/>
      <c r="I67" s="74"/>
      <c r="J67" s="8"/>
      <c r="K67" s="5"/>
      <c r="L67" s="5"/>
      <c r="M67" s="56" t="s">
        <v>6</v>
      </c>
      <c r="N67" s="56"/>
      <c r="O67" s="56"/>
      <c r="P67" s="56"/>
      <c r="Q67" s="74" t="str">
        <f>IF(AND($G$4="Chronic",$G$5="Ceriodaphnia",$G$6="Survival"),"",IF(AND(COUNTA(P46:P61)&gt;1,COUNTA(S46:S61)&gt;1),S72,""))</f>
        <v/>
      </c>
      <c r="R67" s="74"/>
      <c r="S67" s="74"/>
      <c r="T67" s="74"/>
      <c r="U67" s="8"/>
      <c r="V67" s="79"/>
    </row>
    <row r="68" spans="1:26" x14ac:dyDescent="0.25">
      <c r="A68" s="89"/>
      <c r="B68" s="56" t="s">
        <v>8</v>
      </c>
      <c r="C68" s="56"/>
      <c r="D68" s="56"/>
      <c r="E68" s="56"/>
      <c r="F68" s="50" t="str">
        <f>IF(F67&lt;&gt;"",IF($G$10=0.1,INDEX($H$81:$I$110,MATCH(VALUE(F67),$H$81:$H$110,),MATCH("Alpha_0.1",$H$80:$I$80,)),IF($G$10=0.2,INDEX($B$81:$C$110,MATCH(VALUE(F67),$B$81:$B$110,),MATCH("Alpha_0.2",$B$80:$C$80,)),IF($G$10=0.25,INDEX($E$81:$F$110,MATCH(VALUE(F67),$E$81:$E$110,),MATCH("Alpha_0.25",$E$80:$F$80,))))),"")</f>
        <v/>
      </c>
      <c r="G68" s="50"/>
      <c r="H68" s="50"/>
      <c r="I68" s="50"/>
      <c r="J68" s="9"/>
      <c r="K68" s="5"/>
      <c r="L68" s="5"/>
      <c r="M68" s="56" t="s">
        <v>8</v>
      </c>
      <c r="N68" s="56"/>
      <c r="O68" s="56"/>
      <c r="P68" s="56"/>
      <c r="Q68" s="50" t="str">
        <f>IF(Q67&lt;&gt;"",IF($G$10=0.1,INDEX($H$81:$I$110,MATCH(VALUE(Q67),$H$81:$H$110,),MATCH("Alpha_0.1",$H$80:$I$80,)),IF($G$10=0.2,INDEX($B$81:$C$110,MATCH(VALUE(Q67),$B$81:$B$110,),MATCH("Alpha_0.2",$B$80:$C$80,)),IF($G$10=0.25,INDEX($E$81:$F$110,MATCH(VALUE(Q67),$E$81:$E$110,),MATCH("Alpha_0.25",$E$80:$F$80,))))),"")</f>
        <v/>
      </c>
      <c r="R68" s="50"/>
      <c r="S68" s="50"/>
      <c r="T68" s="50"/>
      <c r="U68" s="9"/>
      <c r="V68" s="79"/>
    </row>
    <row r="69" spans="1:26" x14ac:dyDescent="0.25">
      <c r="A69" s="89"/>
      <c r="B69" s="56" t="s">
        <v>9</v>
      </c>
      <c r="C69" s="56"/>
      <c r="D69" s="56"/>
      <c r="E69" s="56"/>
      <c r="F69" s="58" t="str">
        <f>IF(SUM(E46:E60)&lt;&gt;0,IF(AND($G$4="Chronic",$G$5="Ceriodaphnia",$G$6="Survival"),IF(((E62-H62)*100)&lt;25,"PASS","FAIL"),IF(SUM(H46:H60)&lt;&gt;0,W69,)),"")</f>
        <v/>
      </c>
      <c r="G69" s="58"/>
      <c r="H69" s="58"/>
      <c r="I69" s="58"/>
      <c r="J69" s="9"/>
      <c r="K69" s="5"/>
      <c r="L69" s="5"/>
      <c r="M69" s="56" t="s">
        <v>9</v>
      </c>
      <c r="N69" s="56"/>
      <c r="O69" s="56"/>
      <c r="P69" s="56"/>
      <c r="Q69" s="58" t="str">
        <f>IF(SUM(P46:P60)&lt;&gt;0,IF(AND($G$4="Chronic",$G$5="Ceriodaphnia",$G$6="Survival"),IF(((P62-S62)*100)&lt;25,"PASS","FAIL"),IF(SUM(S46:S60)&lt;&gt;0,Z69,)),"")</f>
        <v/>
      </c>
      <c r="R69" s="58"/>
      <c r="S69" s="58"/>
      <c r="T69" s="58"/>
      <c r="U69" s="9"/>
      <c r="V69" s="79"/>
      <c r="W69" s="1" t="str">
        <f>IF(H62&gt;=E62,"PASS",IF(OR(AND(SUM(E63:H63)&lt;&gt;0,F66&lt;F68),AND(SUM(E63:H63)=0,((E62-H62)/E62)&gt;=(1-G9))),"FAIL","PASS"))</f>
        <v>PASS</v>
      </c>
      <c r="Z69" s="1" t="str">
        <f>IF(S62&gt;=P62,"PASS",IF(OR(AND(SUM(P63:S63)&lt;&gt;0,Q66&lt;Q68),AND(SUM(P63:S63)=0,((P62-S62)/P62)&gt;=(1-G9))),"FAIL","PASS"))</f>
        <v>PASS</v>
      </c>
    </row>
    <row r="70" spans="1:26" ht="9" customHeight="1" thickBot="1" x14ac:dyDescent="0.3">
      <c r="A70" s="90"/>
      <c r="B70" s="81"/>
      <c r="C70" s="81"/>
      <c r="D70" s="81"/>
      <c r="E70" s="81"/>
      <c r="F70" s="81"/>
      <c r="G70" s="81"/>
      <c r="H70" s="81"/>
      <c r="I70" s="81"/>
      <c r="J70" s="81"/>
      <c r="K70" s="81"/>
      <c r="L70" s="81"/>
      <c r="M70" s="81"/>
      <c r="N70" s="81"/>
      <c r="O70" s="81"/>
      <c r="P70" s="81"/>
      <c r="Q70" s="81"/>
      <c r="R70" s="81"/>
      <c r="S70" s="81"/>
      <c r="T70" s="81"/>
      <c r="U70" s="81"/>
      <c r="V70" s="80"/>
    </row>
    <row r="71" spans="1:26" ht="15.75" hidden="1" thickTop="1" x14ac:dyDescent="0.25">
      <c r="B71" s="75" t="s">
        <v>24</v>
      </c>
      <c r="C71" s="75"/>
      <c r="D71" s="75"/>
      <c r="E71" s="75"/>
      <c r="F71" s="75"/>
      <c r="G71" s="75"/>
      <c r="H71" s="76" t="str">
        <f>IF(SUM(E63:H63)&lt;&gt;0,IF($G$6&lt;&gt;"Survival",(($H$63/$H$64)+(($G$9^2)*$E$63)/$E$64)^2/((($H$63/$H$64)^2)/($H$64-1)+(((($G$9^2)*$E$63)/$E$64)^2)/($E$64-1)),(($X$63/$H$64)+(($G$9^2)*$W$63)/$E$64)^2/((($X$63/$H$64)^2)/($H$64-1)+(((($G$9^2)*$W$63)/$E$64)^2)/($E$64-1))),"")</f>
        <v/>
      </c>
      <c r="I71" s="76"/>
      <c r="J71" s="76"/>
      <c r="M71" s="75" t="s">
        <v>24</v>
      </c>
      <c r="N71" s="75"/>
      <c r="O71" s="75"/>
      <c r="P71" s="75"/>
      <c r="Q71" s="75"/>
      <c r="R71" s="75"/>
      <c r="S71" s="76" t="str">
        <f>IF(SUM(P63:S63)&lt;&gt;0,IF($G$6&lt;&gt;"Survival",(($S$63/$S$64)+(($G$9^2)*$P$63)/$P$64)^2/((($S$63/$S$64)^2)/($S$64-1)+(((($G$9^2)*$P$63)/$P$64)^2)/($P$64-1)),(($AA$63/$S$64)+(($G$9^2)*$Z$63)/$P$64)^2/((($AA$63/$S$64)^2)/($S$64-1)+(((($G$9^2)*$Z$63)/$P$64)^2)/($P$64-1))),"")</f>
        <v/>
      </c>
      <c r="T71" s="76"/>
      <c r="U71" s="76"/>
    </row>
    <row r="72" spans="1:26" ht="15.75" hidden="1" thickTop="1" x14ac:dyDescent="0.25">
      <c r="B72" s="75" t="s">
        <v>25</v>
      </c>
      <c r="C72" s="75"/>
      <c r="D72" s="75"/>
      <c r="E72" s="75"/>
      <c r="F72" s="75"/>
      <c r="G72" s="75"/>
      <c r="H72" s="76" t="str">
        <f>IF(H71&lt;&gt;"",ROUNDDOWN(H71,0),"")</f>
        <v/>
      </c>
      <c r="I72" s="76"/>
      <c r="J72" s="76"/>
      <c r="M72" s="75" t="s">
        <v>25</v>
      </c>
      <c r="N72" s="75"/>
      <c r="O72" s="75"/>
      <c r="P72" s="75"/>
      <c r="Q72" s="75"/>
      <c r="R72" s="75"/>
      <c r="S72" s="76" t="str">
        <f>IF(S71&lt;&gt;"",ROUNDDOWN(S71,0),"")</f>
        <v/>
      </c>
      <c r="T72" s="76"/>
      <c r="U72" s="76"/>
    </row>
    <row r="73" spans="1:26" ht="15.75" hidden="1" thickTop="1" x14ac:dyDescent="0.25"/>
    <row r="74" spans="1:26" ht="15.75" hidden="1" thickTop="1" x14ac:dyDescent="0.25"/>
    <row r="75" spans="1:26" ht="15.75" hidden="1" thickTop="1" x14ac:dyDescent="0.25"/>
    <row r="76" spans="1:26" ht="15.75" hidden="1" thickTop="1" x14ac:dyDescent="0.25"/>
    <row r="77" spans="1:26" ht="15.75" hidden="1" thickTop="1" x14ac:dyDescent="0.25"/>
    <row r="78" spans="1:26" ht="15.75" hidden="1" thickTop="1" x14ac:dyDescent="0.25"/>
    <row r="79" spans="1:26" ht="15.75" hidden="1" thickTop="1" x14ac:dyDescent="0.25"/>
    <row r="80" spans="1:26" ht="15.75" hidden="1" thickTop="1" x14ac:dyDescent="0.25">
      <c r="B80" s="32" t="s">
        <v>7</v>
      </c>
      <c r="C80" s="31" t="s">
        <v>18</v>
      </c>
      <c r="E80" s="32" t="s">
        <v>7</v>
      </c>
      <c r="F80" s="31" t="s">
        <v>19</v>
      </c>
      <c r="H80" s="32" t="s">
        <v>7</v>
      </c>
      <c r="I80" s="31" t="s">
        <v>20</v>
      </c>
    </row>
    <row r="81" spans="2:9" ht="15.75" hidden="1" thickTop="1" x14ac:dyDescent="0.25">
      <c r="B81" s="3">
        <v>1</v>
      </c>
      <c r="C81" s="3">
        <v>1.3764000000000001</v>
      </c>
      <c r="E81" s="3">
        <v>1</v>
      </c>
      <c r="F81" s="32">
        <v>1</v>
      </c>
      <c r="H81" s="3">
        <v>1</v>
      </c>
      <c r="I81">
        <v>3.0777000000000001</v>
      </c>
    </row>
    <row r="82" spans="2:9" ht="15.75" hidden="1" thickTop="1" x14ac:dyDescent="0.25">
      <c r="B82" s="3">
        <v>2</v>
      </c>
      <c r="C82" s="3">
        <v>1.0607</v>
      </c>
      <c r="E82" s="3">
        <v>2</v>
      </c>
      <c r="F82" s="32">
        <v>0.8165</v>
      </c>
      <c r="H82" s="3">
        <v>2</v>
      </c>
      <c r="I82">
        <v>1.8855999999999999</v>
      </c>
    </row>
    <row r="83" spans="2:9" ht="15.75" hidden="1" thickTop="1" x14ac:dyDescent="0.25">
      <c r="B83" s="3">
        <v>3</v>
      </c>
      <c r="C83" s="3">
        <v>0.97850000000000004</v>
      </c>
      <c r="E83" s="3">
        <v>3</v>
      </c>
      <c r="F83" s="32">
        <v>0.76490000000000002</v>
      </c>
      <c r="H83" s="3">
        <v>3</v>
      </c>
      <c r="I83">
        <v>1.6376999999999999</v>
      </c>
    </row>
    <row r="84" spans="2:9" ht="15.75" hidden="1" thickTop="1" x14ac:dyDescent="0.25">
      <c r="B84" s="3">
        <v>4</v>
      </c>
      <c r="C84" s="3">
        <v>0.94099999999999995</v>
      </c>
      <c r="E84" s="3">
        <v>4</v>
      </c>
      <c r="F84" s="32">
        <v>0.74070000000000003</v>
      </c>
      <c r="H84" s="3">
        <v>4</v>
      </c>
      <c r="I84">
        <v>1.5331999999999999</v>
      </c>
    </row>
    <row r="85" spans="2:9" ht="15.75" hidden="1" thickTop="1" x14ac:dyDescent="0.25">
      <c r="B85" s="3">
        <v>5</v>
      </c>
      <c r="C85" s="3">
        <v>0.91949999999999998</v>
      </c>
      <c r="E85" s="3">
        <v>5</v>
      </c>
      <c r="F85" s="32">
        <v>0.72670000000000001</v>
      </c>
      <c r="H85" s="3">
        <v>5</v>
      </c>
      <c r="I85">
        <v>1.4759</v>
      </c>
    </row>
    <row r="86" spans="2:9" ht="15.75" hidden="1" thickTop="1" x14ac:dyDescent="0.25">
      <c r="B86" s="3">
        <v>6</v>
      </c>
      <c r="C86" s="3">
        <v>0.90569999999999995</v>
      </c>
      <c r="E86" s="3">
        <v>6</v>
      </c>
      <c r="F86" s="32">
        <v>0.71760000000000002</v>
      </c>
      <c r="H86" s="3">
        <v>6</v>
      </c>
      <c r="I86">
        <v>1.4398</v>
      </c>
    </row>
    <row r="87" spans="2:9" ht="15.75" hidden="1" thickTop="1" x14ac:dyDescent="0.25">
      <c r="B87" s="3">
        <v>7</v>
      </c>
      <c r="C87" s="3">
        <v>0.89600000000000002</v>
      </c>
      <c r="E87" s="3">
        <v>7</v>
      </c>
      <c r="F87" s="32">
        <v>0.71109999999999995</v>
      </c>
      <c r="H87" s="3">
        <v>7</v>
      </c>
      <c r="I87">
        <v>1.4149</v>
      </c>
    </row>
    <row r="88" spans="2:9" ht="15.75" hidden="1" thickTop="1" x14ac:dyDescent="0.25">
      <c r="B88" s="3">
        <v>8</v>
      </c>
      <c r="C88" s="3">
        <v>0.88890000000000002</v>
      </c>
      <c r="E88" s="3">
        <v>8</v>
      </c>
      <c r="F88" s="32">
        <v>0.70640000000000003</v>
      </c>
      <c r="H88" s="3">
        <v>8</v>
      </c>
      <c r="I88">
        <v>1.3968</v>
      </c>
    </row>
    <row r="89" spans="2:9" ht="15.75" hidden="1" thickTop="1" x14ac:dyDescent="0.25">
      <c r="B89" s="3">
        <v>9</v>
      </c>
      <c r="C89" s="3">
        <v>0.88339999999999996</v>
      </c>
      <c r="E89" s="3">
        <v>9</v>
      </c>
      <c r="F89" s="32">
        <v>0.70269999999999999</v>
      </c>
      <c r="H89" s="3">
        <v>9</v>
      </c>
      <c r="I89">
        <v>1.383</v>
      </c>
    </row>
    <row r="90" spans="2:9" ht="15.75" hidden="1" thickTop="1" x14ac:dyDescent="0.25">
      <c r="B90" s="3">
        <v>10</v>
      </c>
      <c r="C90" s="3">
        <v>0.87909999999999999</v>
      </c>
      <c r="E90" s="3">
        <v>10</v>
      </c>
      <c r="F90" s="32">
        <v>0.69979999999999998</v>
      </c>
      <c r="H90" s="3">
        <v>10</v>
      </c>
      <c r="I90">
        <v>1.3722000000000001</v>
      </c>
    </row>
    <row r="91" spans="2:9" ht="15.75" hidden="1" thickTop="1" x14ac:dyDescent="0.25">
      <c r="B91" s="3">
        <v>11</v>
      </c>
      <c r="C91" s="3">
        <v>0.87549999999999994</v>
      </c>
      <c r="E91" s="3">
        <v>11</v>
      </c>
      <c r="F91" s="32">
        <v>0.69740000000000002</v>
      </c>
      <c r="H91" s="3">
        <v>11</v>
      </c>
      <c r="I91">
        <v>1.3633999999999999</v>
      </c>
    </row>
    <row r="92" spans="2:9" ht="15.75" hidden="1" thickTop="1" x14ac:dyDescent="0.25">
      <c r="B92" s="3">
        <v>12</v>
      </c>
      <c r="C92" s="3">
        <v>0.87260000000000004</v>
      </c>
      <c r="E92" s="3">
        <v>12</v>
      </c>
      <c r="F92" s="32">
        <v>0.69550000000000001</v>
      </c>
      <c r="H92" s="3">
        <v>12</v>
      </c>
      <c r="I92">
        <v>1.3562000000000001</v>
      </c>
    </row>
    <row r="93" spans="2:9" ht="15.75" hidden="1" thickTop="1" x14ac:dyDescent="0.25">
      <c r="B93" s="3">
        <v>13</v>
      </c>
      <c r="C93" s="3">
        <v>0.87019999999999997</v>
      </c>
      <c r="E93" s="3">
        <v>13</v>
      </c>
      <c r="F93" s="32">
        <v>0.69379999999999997</v>
      </c>
      <c r="H93" s="3">
        <v>13</v>
      </c>
      <c r="I93">
        <v>1.3502000000000001</v>
      </c>
    </row>
    <row r="94" spans="2:9" ht="15.75" hidden="1" thickTop="1" x14ac:dyDescent="0.25">
      <c r="B94" s="3">
        <v>14</v>
      </c>
      <c r="C94" s="3">
        <v>0.86809999999999998</v>
      </c>
      <c r="E94" s="3">
        <v>14</v>
      </c>
      <c r="F94" s="32">
        <v>0.69240000000000002</v>
      </c>
      <c r="H94" s="3">
        <v>14</v>
      </c>
      <c r="I94">
        <v>1.345</v>
      </c>
    </row>
    <row r="95" spans="2:9" ht="15.75" hidden="1" thickTop="1" x14ac:dyDescent="0.25">
      <c r="B95" s="3">
        <v>15</v>
      </c>
      <c r="C95" s="3">
        <v>0.86619999999999997</v>
      </c>
      <c r="E95" s="3">
        <v>15</v>
      </c>
      <c r="F95" s="32">
        <v>0.69120000000000004</v>
      </c>
      <c r="H95" s="3">
        <v>15</v>
      </c>
      <c r="I95">
        <v>1.3406</v>
      </c>
    </row>
    <row r="96" spans="2:9" ht="15.75" hidden="1" thickTop="1" x14ac:dyDescent="0.25">
      <c r="B96" s="3">
        <v>16</v>
      </c>
      <c r="C96" s="3">
        <v>0.86470000000000002</v>
      </c>
      <c r="E96" s="3">
        <v>16</v>
      </c>
      <c r="F96" s="32">
        <v>0.69010000000000005</v>
      </c>
      <c r="H96" s="3">
        <v>16</v>
      </c>
      <c r="I96">
        <v>1.3368</v>
      </c>
    </row>
    <row r="97" spans="2:9" ht="15.75" hidden="1" thickTop="1" x14ac:dyDescent="0.25">
      <c r="B97" s="3">
        <v>17</v>
      </c>
      <c r="C97" s="3">
        <v>0.86329999999999996</v>
      </c>
      <c r="E97" s="3">
        <v>17</v>
      </c>
      <c r="F97" s="32">
        <v>0.68920000000000003</v>
      </c>
      <c r="H97" s="3">
        <v>17</v>
      </c>
      <c r="I97">
        <v>1.3340000000000001</v>
      </c>
    </row>
    <row r="98" spans="2:9" ht="15.75" hidden="1" thickTop="1" x14ac:dyDescent="0.25">
      <c r="B98" s="3">
        <v>18</v>
      </c>
      <c r="C98" s="3">
        <v>0.86199999999999999</v>
      </c>
      <c r="E98" s="3">
        <v>18</v>
      </c>
      <c r="F98" s="32">
        <v>0.68840000000000001</v>
      </c>
      <c r="H98" s="3">
        <v>18</v>
      </c>
      <c r="I98">
        <v>1.3304</v>
      </c>
    </row>
    <row r="99" spans="2:9" ht="15.75" hidden="1" thickTop="1" x14ac:dyDescent="0.25">
      <c r="B99" s="3">
        <v>19</v>
      </c>
      <c r="C99" s="3">
        <v>0.86099999999999999</v>
      </c>
      <c r="E99" s="3">
        <v>19</v>
      </c>
      <c r="F99" s="32">
        <v>0.68759999999999999</v>
      </c>
      <c r="H99" s="3">
        <v>19</v>
      </c>
      <c r="I99">
        <v>1.3277000000000001</v>
      </c>
    </row>
    <row r="100" spans="2:9" ht="15.75" hidden="1" thickTop="1" x14ac:dyDescent="0.25">
      <c r="B100" s="3">
        <v>20</v>
      </c>
      <c r="C100" s="3">
        <v>0.86</v>
      </c>
      <c r="E100" s="3">
        <v>20</v>
      </c>
      <c r="F100" s="32">
        <v>0.68700000000000006</v>
      </c>
      <c r="H100" s="3">
        <v>20</v>
      </c>
      <c r="I100">
        <v>1.3252999999999999</v>
      </c>
    </row>
    <row r="101" spans="2:9" ht="15.75" hidden="1" thickTop="1" x14ac:dyDescent="0.25">
      <c r="B101" s="3">
        <v>21</v>
      </c>
      <c r="C101" s="3">
        <v>0.85909999999999997</v>
      </c>
      <c r="E101" s="3">
        <v>21</v>
      </c>
      <c r="F101" s="32">
        <v>0.68640000000000001</v>
      </c>
      <c r="H101" s="3">
        <v>21</v>
      </c>
      <c r="I101">
        <v>1.3231999999999999</v>
      </c>
    </row>
    <row r="102" spans="2:9" ht="15.75" hidden="1" thickTop="1" x14ac:dyDescent="0.25">
      <c r="B102" s="3">
        <v>22</v>
      </c>
      <c r="C102" s="3">
        <v>0.85829999999999995</v>
      </c>
      <c r="E102" s="3">
        <v>22</v>
      </c>
      <c r="F102" s="32">
        <v>0.68579999999999997</v>
      </c>
      <c r="H102" s="3">
        <v>22</v>
      </c>
      <c r="I102">
        <v>1.3211999999999999</v>
      </c>
    </row>
    <row r="103" spans="2:9" ht="15.75" hidden="1" thickTop="1" x14ac:dyDescent="0.25">
      <c r="B103" s="3">
        <v>23</v>
      </c>
      <c r="C103" s="3">
        <v>0.85750000000000004</v>
      </c>
      <c r="E103" s="3">
        <v>23</v>
      </c>
      <c r="F103" s="32">
        <v>0.68530000000000002</v>
      </c>
      <c r="H103" s="3">
        <v>23</v>
      </c>
      <c r="I103">
        <v>1.3194999999999999</v>
      </c>
    </row>
    <row r="104" spans="2:9" ht="15.75" hidden="1" thickTop="1" x14ac:dyDescent="0.25">
      <c r="B104" s="3">
        <v>24</v>
      </c>
      <c r="C104" s="3">
        <v>0.8569</v>
      </c>
      <c r="E104" s="3">
        <v>24</v>
      </c>
      <c r="F104" s="32">
        <v>0.68489999999999995</v>
      </c>
      <c r="H104" s="3">
        <v>24</v>
      </c>
      <c r="I104">
        <v>1.3178000000000001</v>
      </c>
    </row>
    <row r="105" spans="2:9" ht="15.75" hidden="1" thickTop="1" x14ac:dyDescent="0.25">
      <c r="B105" s="3">
        <v>25</v>
      </c>
      <c r="C105" s="3">
        <v>0.85619999999999996</v>
      </c>
      <c r="E105" s="3">
        <v>25</v>
      </c>
      <c r="F105" s="32">
        <v>0.68440000000000001</v>
      </c>
      <c r="H105" s="3">
        <v>25</v>
      </c>
      <c r="I105">
        <v>1.3163</v>
      </c>
    </row>
    <row r="106" spans="2:9" ht="15.75" hidden="1" thickTop="1" x14ac:dyDescent="0.25">
      <c r="B106" s="3">
        <v>26</v>
      </c>
      <c r="C106" s="3">
        <v>0.85570000000000002</v>
      </c>
      <c r="E106" s="3">
        <v>26</v>
      </c>
      <c r="F106" s="32">
        <v>0.68400000000000005</v>
      </c>
      <c r="H106" s="3">
        <v>26</v>
      </c>
      <c r="I106">
        <v>1.3149999999999999</v>
      </c>
    </row>
    <row r="107" spans="2:9" ht="15.75" hidden="1" thickTop="1" x14ac:dyDescent="0.25">
      <c r="B107" s="3">
        <v>27</v>
      </c>
      <c r="C107" s="3">
        <v>0.85509999999999997</v>
      </c>
      <c r="E107" s="3">
        <v>27</v>
      </c>
      <c r="F107" s="32">
        <v>0.68369999999999997</v>
      </c>
      <c r="H107" s="3">
        <v>27</v>
      </c>
      <c r="I107">
        <v>1.3137000000000001</v>
      </c>
    </row>
    <row r="108" spans="2:9" ht="15.75" hidden="1" thickTop="1" x14ac:dyDescent="0.25">
      <c r="B108" s="3">
        <v>28</v>
      </c>
      <c r="C108" s="3">
        <v>0.85460000000000003</v>
      </c>
      <c r="E108" s="3">
        <v>28</v>
      </c>
      <c r="F108" s="32">
        <v>0.68340000000000001</v>
      </c>
      <c r="H108" s="3">
        <v>28</v>
      </c>
      <c r="I108">
        <v>1.3125</v>
      </c>
    </row>
    <row r="109" spans="2:9" ht="15.75" hidden="1" thickTop="1" x14ac:dyDescent="0.25">
      <c r="B109" s="3">
        <v>29</v>
      </c>
      <c r="C109" s="3">
        <v>0.85419999999999996</v>
      </c>
      <c r="E109" s="3">
        <v>29</v>
      </c>
      <c r="F109" s="32">
        <v>0.68300000000000005</v>
      </c>
      <c r="H109" s="3">
        <v>29</v>
      </c>
      <c r="I109">
        <v>1.3113999999999999</v>
      </c>
    </row>
    <row r="110" spans="2:9" ht="15.75" hidden="1" thickTop="1" x14ac:dyDescent="0.25">
      <c r="B110" s="3">
        <v>30</v>
      </c>
      <c r="C110" s="3">
        <v>0.8538</v>
      </c>
      <c r="E110" s="3">
        <v>30</v>
      </c>
      <c r="F110" s="32">
        <v>0.68279999999999996</v>
      </c>
      <c r="H110" s="3">
        <v>30</v>
      </c>
      <c r="I110">
        <v>1.3104</v>
      </c>
    </row>
    <row r="111" spans="2:9" ht="15.75" thickTop="1" x14ac:dyDescent="0.25"/>
  </sheetData>
  <sheetProtection algorithmName="SHA-512" hashValue="70nmSKpT65gpUqvgor5P6gsUpS45DlvMVLBlfAXzWrK4kJP8CNrisyt9TikOiqHcBR034WHjRwmoLmXXOp1kpg==" saltValue="eTFUoqzzWrMoWT7WC5E2Gg==" spinCount="100000" sheet="1" objects="1" scenarios="1" selectLockedCells="1"/>
  <mergeCells count="310">
    <mergeCell ref="A1:A70"/>
    <mergeCell ref="B1:U1"/>
    <mergeCell ref="V1:V70"/>
    <mergeCell ref="B2:U3"/>
    <mergeCell ref="B4:F4"/>
    <mergeCell ref="G4:K4"/>
    <mergeCell ref="N4:U4"/>
    <mergeCell ref="B5:F5"/>
    <mergeCell ref="G5:K5"/>
    <mergeCell ref="N5:U6"/>
    <mergeCell ref="N8:U8"/>
    <mergeCell ref="B9:F9"/>
    <mergeCell ref="G9:K9"/>
    <mergeCell ref="N9:U9"/>
    <mergeCell ref="B10:F10"/>
    <mergeCell ref="G10:K10"/>
    <mergeCell ref="B6:F6"/>
    <mergeCell ref="G6:K6"/>
    <mergeCell ref="B7:F7"/>
    <mergeCell ref="G7:K7"/>
    <mergeCell ref="B8:F8"/>
    <mergeCell ref="G8:K8"/>
    <mergeCell ref="B11:U11"/>
    <mergeCell ref="E12:J12"/>
    <mergeCell ref="P12:U12"/>
    <mergeCell ref="B13:D14"/>
    <mergeCell ref="E13:J13"/>
    <mergeCell ref="M13:O14"/>
    <mergeCell ref="P13:U13"/>
    <mergeCell ref="E14:G14"/>
    <mergeCell ref="H14:J14"/>
    <mergeCell ref="P14:R14"/>
    <mergeCell ref="B16:D16"/>
    <mergeCell ref="E16:G16"/>
    <mergeCell ref="H16:J16"/>
    <mergeCell ref="M16:O16"/>
    <mergeCell ref="P16:R16"/>
    <mergeCell ref="S16:U16"/>
    <mergeCell ref="S14:U14"/>
    <mergeCell ref="B15:D15"/>
    <mergeCell ref="E15:G15"/>
    <mergeCell ref="H15:J15"/>
    <mergeCell ref="M15:O15"/>
    <mergeCell ref="P15:R15"/>
    <mergeCell ref="S15:U15"/>
    <mergeCell ref="B18:D18"/>
    <mergeCell ref="E18:G18"/>
    <mergeCell ref="H18:J18"/>
    <mergeCell ref="M18:O18"/>
    <mergeCell ref="P18:R18"/>
    <mergeCell ref="S18:U18"/>
    <mergeCell ref="B17:D17"/>
    <mergeCell ref="E17:G17"/>
    <mergeCell ref="H17:J17"/>
    <mergeCell ref="M17:O17"/>
    <mergeCell ref="P17:R17"/>
    <mergeCell ref="S17:U17"/>
    <mergeCell ref="B20:D20"/>
    <mergeCell ref="E20:G20"/>
    <mergeCell ref="H20:J20"/>
    <mergeCell ref="M20:O20"/>
    <mergeCell ref="P20:R20"/>
    <mergeCell ref="S20:U20"/>
    <mergeCell ref="B19:D19"/>
    <mergeCell ref="E19:G19"/>
    <mergeCell ref="H19:J19"/>
    <mergeCell ref="M19:O19"/>
    <mergeCell ref="P19:R19"/>
    <mergeCell ref="S19:U19"/>
    <mergeCell ref="B22:D22"/>
    <mergeCell ref="E22:G22"/>
    <mergeCell ref="H22:J22"/>
    <mergeCell ref="M22:O22"/>
    <mergeCell ref="P22:R22"/>
    <mergeCell ref="S22:U22"/>
    <mergeCell ref="B21:D21"/>
    <mergeCell ref="E21:G21"/>
    <mergeCell ref="H21:J21"/>
    <mergeCell ref="M21:O21"/>
    <mergeCell ref="P21:R21"/>
    <mergeCell ref="S21:U21"/>
    <mergeCell ref="B24:D24"/>
    <mergeCell ref="E24:G24"/>
    <mergeCell ref="H24:J24"/>
    <mergeCell ref="M24:O24"/>
    <mergeCell ref="P24:R24"/>
    <mergeCell ref="S24:U24"/>
    <mergeCell ref="B23:D23"/>
    <mergeCell ref="E23:G23"/>
    <mergeCell ref="H23:J23"/>
    <mergeCell ref="M23:O23"/>
    <mergeCell ref="P23:R23"/>
    <mergeCell ref="S23:U23"/>
    <mergeCell ref="B26:D26"/>
    <mergeCell ref="E26:G26"/>
    <mergeCell ref="H26:J26"/>
    <mergeCell ref="M26:O26"/>
    <mergeCell ref="P26:R26"/>
    <mergeCell ref="S26:U26"/>
    <mergeCell ref="B25:D25"/>
    <mergeCell ref="E25:G25"/>
    <mergeCell ref="H25:J25"/>
    <mergeCell ref="M25:O25"/>
    <mergeCell ref="P25:R25"/>
    <mergeCell ref="S25:U25"/>
    <mergeCell ref="B28:D28"/>
    <mergeCell ref="E28:G28"/>
    <mergeCell ref="H28:J28"/>
    <mergeCell ref="M28:O28"/>
    <mergeCell ref="P28:R28"/>
    <mergeCell ref="S28:U28"/>
    <mergeCell ref="B27:D27"/>
    <mergeCell ref="E27:G27"/>
    <mergeCell ref="H27:J27"/>
    <mergeCell ref="M27:O27"/>
    <mergeCell ref="P27:R27"/>
    <mergeCell ref="S27:U27"/>
    <mergeCell ref="B30:U30"/>
    <mergeCell ref="B31:D31"/>
    <mergeCell ref="E31:G31"/>
    <mergeCell ref="H31:J31"/>
    <mergeCell ref="M31:O31"/>
    <mergeCell ref="P31:R31"/>
    <mergeCell ref="S31:U31"/>
    <mergeCell ref="B29:D29"/>
    <mergeCell ref="E29:G29"/>
    <mergeCell ref="H29:J29"/>
    <mergeCell ref="M29:O29"/>
    <mergeCell ref="P29:R29"/>
    <mergeCell ref="S29:U29"/>
    <mergeCell ref="B33:D33"/>
    <mergeCell ref="E33:G33"/>
    <mergeCell ref="H33:J33"/>
    <mergeCell ref="M33:O33"/>
    <mergeCell ref="P33:R33"/>
    <mergeCell ref="S33:U33"/>
    <mergeCell ref="B32:D32"/>
    <mergeCell ref="E32:G32"/>
    <mergeCell ref="H32:J32"/>
    <mergeCell ref="M32:O32"/>
    <mergeCell ref="P32:R32"/>
    <mergeCell ref="S32:U32"/>
    <mergeCell ref="B34:U34"/>
    <mergeCell ref="B35:E35"/>
    <mergeCell ref="F35:I35"/>
    <mergeCell ref="M35:P35"/>
    <mergeCell ref="Q35:T35"/>
    <mergeCell ref="B36:E36"/>
    <mergeCell ref="F36:I36"/>
    <mergeCell ref="M36:P36"/>
    <mergeCell ref="Q36:T36"/>
    <mergeCell ref="B39:U39"/>
    <mergeCell ref="H40:I40"/>
    <mergeCell ref="S40:T40"/>
    <mergeCell ref="H41:I41"/>
    <mergeCell ref="S41:T41"/>
    <mergeCell ref="B42:U42"/>
    <mergeCell ref="B37:E37"/>
    <mergeCell ref="F37:I37"/>
    <mergeCell ref="M37:P37"/>
    <mergeCell ref="Q37:T37"/>
    <mergeCell ref="B38:E38"/>
    <mergeCell ref="F38:I38"/>
    <mergeCell ref="M38:P38"/>
    <mergeCell ref="Q38:T38"/>
    <mergeCell ref="E43:J43"/>
    <mergeCell ref="P43:U43"/>
    <mergeCell ref="B44:D45"/>
    <mergeCell ref="E44:J44"/>
    <mergeCell ref="M44:O45"/>
    <mergeCell ref="P44:U44"/>
    <mergeCell ref="E45:G45"/>
    <mergeCell ref="H45:J45"/>
    <mergeCell ref="P45:R45"/>
    <mergeCell ref="S45:U45"/>
    <mergeCell ref="B47:D47"/>
    <mergeCell ref="E47:G47"/>
    <mergeCell ref="H47:J47"/>
    <mergeCell ref="M47:O47"/>
    <mergeCell ref="P47:R47"/>
    <mergeCell ref="S47:U47"/>
    <mergeCell ref="B46:D46"/>
    <mergeCell ref="E46:G46"/>
    <mergeCell ref="H46:J46"/>
    <mergeCell ref="M46:O46"/>
    <mergeCell ref="P46:R46"/>
    <mergeCell ref="S46:U46"/>
    <mergeCell ref="B49:D49"/>
    <mergeCell ref="E49:G49"/>
    <mergeCell ref="H49:J49"/>
    <mergeCell ref="M49:O49"/>
    <mergeCell ref="P49:R49"/>
    <mergeCell ref="S49:U49"/>
    <mergeCell ref="B48:D48"/>
    <mergeCell ref="E48:G48"/>
    <mergeCell ref="H48:J48"/>
    <mergeCell ref="M48:O48"/>
    <mergeCell ref="P48:R48"/>
    <mergeCell ref="S48:U48"/>
    <mergeCell ref="B51:D51"/>
    <mergeCell ref="E51:G51"/>
    <mergeCell ref="H51:J51"/>
    <mergeCell ref="M51:O51"/>
    <mergeCell ref="P51:R51"/>
    <mergeCell ref="S51:U51"/>
    <mergeCell ref="B50:D50"/>
    <mergeCell ref="E50:G50"/>
    <mergeCell ref="H50:J50"/>
    <mergeCell ref="M50:O50"/>
    <mergeCell ref="P50:R50"/>
    <mergeCell ref="S50:U50"/>
    <mergeCell ref="B53:D53"/>
    <mergeCell ref="E53:G53"/>
    <mergeCell ref="H53:J53"/>
    <mergeCell ref="M53:O53"/>
    <mergeCell ref="P53:R53"/>
    <mergeCell ref="S53:U53"/>
    <mergeCell ref="B52:D52"/>
    <mergeCell ref="E52:G52"/>
    <mergeCell ref="H52:J52"/>
    <mergeCell ref="M52:O52"/>
    <mergeCell ref="P52:R52"/>
    <mergeCell ref="S52:U52"/>
    <mergeCell ref="B55:D55"/>
    <mergeCell ref="E55:G55"/>
    <mergeCell ref="H55:J55"/>
    <mergeCell ref="M55:O55"/>
    <mergeCell ref="P55:R55"/>
    <mergeCell ref="S55:U55"/>
    <mergeCell ref="B54:D54"/>
    <mergeCell ref="E54:G54"/>
    <mergeCell ref="H54:J54"/>
    <mergeCell ref="M54:O54"/>
    <mergeCell ref="P54:R54"/>
    <mergeCell ref="S54:U54"/>
    <mergeCell ref="B57:D57"/>
    <mergeCell ref="E57:G57"/>
    <mergeCell ref="H57:J57"/>
    <mergeCell ref="M57:O57"/>
    <mergeCell ref="P57:R57"/>
    <mergeCell ref="S57:U57"/>
    <mergeCell ref="B56:D56"/>
    <mergeCell ref="E56:G56"/>
    <mergeCell ref="H56:J56"/>
    <mergeCell ref="M56:O56"/>
    <mergeCell ref="P56:R56"/>
    <mergeCell ref="S56:U56"/>
    <mergeCell ref="B59:D59"/>
    <mergeCell ref="E59:G59"/>
    <mergeCell ref="H59:J59"/>
    <mergeCell ref="M59:O59"/>
    <mergeCell ref="P59:R59"/>
    <mergeCell ref="S59:U59"/>
    <mergeCell ref="B58:D58"/>
    <mergeCell ref="E58:G58"/>
    <mergeCell ref="H58:J58"/>
    <mergeCell ref="M58:O58"/>
    <mergeCell ref="P58:R58"/>
    <mergeCell ref="S58:U58"/>
    <mergeCell ref="B61:U61"/>
    <mergeCell ref="B62:D62"/>
    <mergeCell ref="E62:G62"/>
    <mergeCell ref="H62:J62"/>
    <mergeCell ref="M62:O62"/>
    <mergeCell ref="P62:R62"/>
    <mergeCell ref="S62:U62"/>
    <mergeCell ref="B60:D60"/>
    <mergeCell ref="E60:G60"/>
    <mergeCell ref="H60:J60"/>
    <mergeCell ref="M60:O60"/>
    <mergeCell ref="P60:R60"/>
    <mergeCell ref="S60:U60"/>
    <mergeCell ref="B64:D64"/>
    <mergeCell ref="E64:G64"/>
    <mergeCell ref="H64:J64"/>
    <mergeCell ref="M64:O64"/>
    <mergeCell ref="P64:R64"/>
    <mergeCell ref="S64:U64"/>
    <mergeCell ref="B63:D63"/>
    <mergeCell ref="E63:G63"/>
    <mergeCell ref="H63:J63"/>
    <mergeCell ref="M63:O63"/>
    <mergeCell ref="P63:R63"/>
    <mergeCell ref="S63:U63"/>
    <mergeCell ref="B68:E68"/>
    <mergeCell ref="F68:I68"/>
    <mergeCell ref="M68:P68"/>
    <mergeCell ref="Q68:T68"/>
    <mergeCell ref="B69:E69"/>
    <mergeCell ref="F69:I69"/>
    <mergeCell ref="M69:P69"/>
    <mergeCell ref="Q69:T69"/>
    <mergeCell ref="B65:U65"/>
    <mergeCell ref="B66:E66"/>
    <mergeCell ref="F66:I66"/>
    <mergeCell ref="M66:P66"/>
    <mergeCell ref="Q66:T66"/>
    <mergeCell ref="B67:E67"/>
    <mergeCell ref="F67:I67"/>
    <mergeCell ref="M67:P67"/>
    <mergeCell ref="Q67:T67"/>
    <mergeCell ref="B70:U70"/>
    <mergeCell ref="B71:G71"/>
    <mergeCell ref="H71:J71"/>
    <mergeCell ref="M71:R71"/>
    <mergeCell ref="S71:U71"/>
    <mergeCell ref="B72:G72"/>
    <mergeCell ref="H72:J72"/>
    <mergeCell ref="M72:R72"/>
    <mergeCell ref="S72:U72"/>
  </mergeCells>
  <conditionalFormatting sqref="F38">
    <cfRule type="cellIs" dxfId="17" priority="7" operator="equal">
      <formula>"FAIL"</formula>
    </cfRule>
    <cfRule type="cellIs" dxfId="16" priority="8" operator="equal">
      <formula>"PASS"</formula>
    </cfRule>
  </conditionalFormatting>
  <conditionalFormatting sqref="Q38">
    <cfRule type="cellIs" dxfId="15" priority="5" operator="equal">
      <formula>"FAIL"</formula>
    </cfRule>
    <cfRule type="cellIs" dxfId="14" priority="6" operator="equal">
      <formula>"PASS"</formula>
    </cfRule>
  </conditionalFormatting>
  <conditionalFormatting sqref="Q69">
    <cfRule type="cellIs" dxfId="13" priority="1" operator="equal">
      <formula>"FAIL"</formula>
    </cfRule>
    <cfRule type="cellIs" dxfId="12" priority="2" operator="equal">
      <formula>"PASS"</formula>
    </cfRule>
  </conditionalFormatting>
  <conditionalFormatting sqref="F69">
    <cfRule type="cellIs" dxfId="11" priority="3" operator="equal">
      <formula>"FAIL"</formula>
    </cfRule>
    <cfRule type="cellIs" dxfId="10" priority="4" operator="equal">
      <formula>"PASS"</formula>
    </cfRule>
  </conditionalFormatting>
  <dataValidations count="7">
    <dataValidation type="custom" showInputMessage="1" showErrorMessage="1" errorTitle="Error" error="You may not enter a number that exceeds the number of organisms per replicate you entered above." sqref="E15:J29 P15:U29 E46:J60 P46:U60" xr:uid="{00000000-0002-0000-0400-000000000000}">
      <formula1>IF($G$8&lt;&gt;"",IF($G$6="Survival",E15&lt;=$G$8,E15&lt;=1000000))</formula1>
    </dataValidation>
    <dataValidation type="list" allowBlank="1" showInputMessage="1" showErrorMessage="1" sqref="G5:K5" xr:uid="{00000000-0002-0000-0400-000001000000}">
      <formula1>Species</formula1>
    </dataValidation>
    <dataValidation type="list" allowBlank="1" showInputMessage="1" showErrorMessage="1" sqref="G4:K4" xr:uid="{00000000-0002-0000-0400-000002000000}">
      <formula1>TestType</formula1>
    </dataValidation>
    <dataValidation type="list" allowBlank="1" showInputMessage="1" showErrorMessage="1" sqref="G6:K6" xr:uid="{00000000-0002-0000-0400-000003000000}">
      <formula1>IF(G4="Acute",Acute,INDIRECT(G5))</formula1>
    </dataValidation>
    <dataValidation type="whole" allowBlank="1" showInputMessage="1" showErrorMessage="1" sqref="G8:K8" xr:uid="{00000000-0002-0000-0400-000004000000}">
      <formula1>1</formula1>
      <formula2>99</formula2>
    </dataValidation>
    <dataValidation type="date" allowBlank="1" showInputMessage="1" showErrorMessage="1" sqref="E13 P13 E44 P44" xr:uid="{00000000-0002-0000-0400-000005000000}">
      <formula1>29221</formula1>
      <formula2>73050</formula2>
    </dataValidation>
    <dataValidation type="decimal" allowBlank="1" showInputMessage="1" showErrorMessage="1" sqref="G7" xr:uid="{00000000-0002-0000-0400-000006000000}">
      <formula1>0</formula1>
      <formula2>1</formula2>
    </dataValidation>
  </dataValidations>
  <printOptions horizontalCentered="1"/>
  <pageMargins left="0.5" right="0.5" top="0.5" bottom="0.5" header="0.25" footer="0.25"/>
  <pageSetup scale="88"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Z151"/>
  <sheetViews>
    <sheetView workbookViewId="0">
      <selection activeCell="G4" sqref="G4:U4"/>
    </sheetView>
  </sheetViews>
  <sheetFormatPr defaultRowHeight="15" x14ac:dyDescent="0.25"/>
  <cols>
    <col min="1" max="1" width="1.7109375" customWidth="1"/>
    <col min="2" max="21" width="3.7109375" customWidth="1"/>
    <col min="22" max="22" width="1.7109375" customWidth="1"/>
    <col min="23" max="23" width="9.140625" style="1" hidden="1" customWidth="1"/>
    <col min="24" max="24" width="16.85546875" hidden="1" customWidth="1"/>
    <col min="25" max="25" width="11.85546875" hidden="1" customWidth="1"/>
    <col min="26" max="26" width="9.140625" hidden="1" customWidth="1"/>
  </cols>
  <sheetData>
    <row r="1" spans="1:26" s="1" customFormat="1" ht="15.75" thickTop="1" x14ac:dyDescent="0.25">
      <c r="A1" s="88"/>
      <c r="B1" s="77" t="s">
        <v>41</v>
      </c>
      <c r="C1" s="77"/>
      <c r="D1" s="77"/>
      <c r="E1" s="77"/>
      <c r="F1" s="77"/>
      <c r="G1" s="77"/>
      <c r="H1" s="77"/>
      <c r="I1" s="77"/>
      <c r="J1" s="77"/>
      <c r="K1" s="77"/>
      <c r="L1" s="77"/>
      <c r="M1" s="77"/>
      <c r="N1" s="77"/>
      <c r="O1" s="77"/>
      <c r="P1" s="77"/>
      <c r="Q1" s="77"/>
      <c r="R1" s="77"/>
      <c r="S1" s="77"/>
      <c r="T1" s="77"/>
      <c r="U1" s="77"/>
      <c r="V1" s="78"/>
    </row>
    <row r="2" spans="1:26" s="1" customFormat="1" ht="9" customHeight="1" x14ac:dyDescent="0.2">
      <c r="A2" s="89"/>
      <c r="B2" s="50"/>
      <c r="C2" s="50"/>
      <c r="D2" s="50"/>
      <c r="E2" s="50"/>
      <c r="F2" s="50"/>
      <c r="G2" s="50"/>
      <c r="H2" s="50"/>
      <c r="I2" s="50"/>
      <c r="J2" s="50"/>
      <c r="K2" s="50"/>
      <c r="L2" s="50"/>
      <c r="M2" s="50"/>
      <c r="N2" s="50"/>
      <c r="O2" s="50"/>
      <c r="P2" s="50"/>
      <c r="Q2" s="50"/>
      <c r="R2" s="50"/>
      <c r="S2" s="50"/>
      <c r="T2" s="50"/>
      <c r="U2" s="50"/>
      <c r="V2" s="79"/>
    </row>
    <row r="3" spans="1:26" s="1" customFormat="1" ht="9" customHeight="1" x14ac:dyDescent="0.2">
      <c r="A3" s="89"/>
      <c r="B3" s="50"/>
      <c r="C3" s="50"/>
      <c r="D3" s="50"/>
      <c r="E3" s="50"/>
      <c r="F3" s="50"/>
      <c r="G3" s="50"/>
      <c r="H3" s="50"/>
      <c r="I3" s="50"/>
      <c r="J3" s="50"/>
      <c r="K3" s="50"/>
      <c r="L3" s="50"/>
      <c r="M3" s="50"/>
      <c r="N3" s="50"/>
      <c r="O3" s="50"/>
      <c r="P3" s="50"/>
      <c r="Q3" s="50"/>
      <c r="R3" s="50"/>
      <c r="S3" s="50"/>
      <c r="T3" s="50"/>
      <c r="U3" s="50"/>
      <c r="V3" s="79"/>
    </row>
    <row r="4" spans="1:26" s="1" customFormat="1" ht="12.75" x14ac:dyDescent="0.2">
      <c r="A4" s="89"/>
      <c r="B4" s="113" t="s">
        <v>31</v>
      </c>
      <c r="C4" s="113"/>
      <c r="D4" s="113"/>
      <c r="E4" s="113"/>
      <c r="F4" s="113"/>
      <c r="G4" s="66" t="str">
        <f>IF('Endpoint 1'!N5&lt;&gt;"",'Endpoint 1'!N5,"")</f>
        <v/>
      </c>
      <c r="H4" s="67"/>
      <c r="I4" s="67"/>
      <c r="J4" s="67"/>
      <c r="K4" s="67"/>
      <c r="L4" s="67"/>
      <c r="M4" s="67"/>
      <c r="N4" s="67"/>
      <c r="O4" s="67"/>
      <c r="P4" s="67"/>
      <c r="Q4" s="67"/>
      <c r="R4" s="67"/>
      <c r="S4" s="67"/>
      <c r="T4" s="67"/>
      <c r="U4" s="68"/>
      <c r="V4" s="79"/>
    </row>
    <row r="5" spans="1:26" s="1" customFormat="1" ht="12.75" x14ac:dyDescent="0.2">
      <c r="A5" s="89"/>
      <c r="B5" s="113" t="s">
        <v>32</v>
      </c>
      <c r="C5" s="113"/>
      <c r="D5" s="113"/>
      <c r="E5" s="113"/>
      <c r="F5" s="113"/>
      <c r="G5" s="114" t="str">
        <f>IF('Endpoint 1'!N9&lt;&gt;"",'Endpoint 1'!N9,"")</f>
        <v/>
      </c>
      <c r="H5" s="115"/>
      <c r="I5" s="115"/>
      <c r="J5" s="115"/>
      <c r="K5" s="116"/>
      <c r="L5" s="103"/>
      <c r="M5" s="103"/>
      <c r="N5" s="103"/>
      <c r="O5" s="103"/>
      <c r="P5" s="103"/>
      <c r="Q5" s="103"/>
      <c r="R5" s="103"/>
      <c r="S5" s="103"/>
      <c r="T5" s="103"/>
      <c r="U5" s="103"/>
      <c r="V5" s="79"/>
    </row>
    <row r="6" spans="1:26" s="1" customFormat="1" ht="12.75" x14ac:dyDescent="0.2">
      <c r="A6" s="89"/>
      <c r="B6" s="60" t="s">
        <v>42</v>
      </c>
      <c r="C6" s="60"/>
      <c r="D6" s="60"/>
      <c r="E6" s="60"/>
      <c r="F6" s="61"/>
      <c r="G6" s="66"/>
      <c r="H6" s="67"/>
      <c r="I6" s="67"/>
      <c r="J6" s="67"/>
      <c r="K6" s="68"/>
      <c r="L6" s="103"/>
      <c r="M6" s="103"/>
      <c r="N6" s="103"/>
      <c r="O6" s="103"/>
      <c r="P6" s="103"/>
      <c r="Q6" s="103"/>
      <c r="R6" s="103"/>
      <c r="S6" s="103"/>
      <c r="T6" s="103"/>
      <c r="U6" s="103"/>
      <c r="V6" s="79"/>
    </row>
    <row r="7" spans="1:26" s="1" customFormat="1" ht="14.25" x14ac:dyDescent="0.25">
      <c r="A7" s="89"/>
      <c r="B7" s="60" t="s">
        <v>43</v>
      </c>
      <c r="C7" s="60"/>
      <c r="D7" s="60"/>
      <c r="E7" s="60"/>
      <c r="F7" s="61"/>
      <c r="G7" s="66"/>
      <c r="H7" s="67"/>
      <c r="I7" s="67"/>
      <c r="J7" s="67"/>
      <c r="K7" s="68"/>
      <c r="L7" s="103"/>
      <c r="M7" s="103"/>
      <c r="N7" s="103"/>
      <c r="O7" s="103"/>
      <c r="P7" s="103"/>
      <c r="Q7" s="103"/>
      <c r="R7" s="103"/>
      <c r="S7" s="103"/>
      <c r="T7" s="103"/>
      <c r="U7" s="103"/>
      <c r="V7" s="79"/>
    </row>
    <row r="8" spans="1:26" s="1" customFormat="1" ht="14.25" x14ac:dyDescent="0.25">
      <c r="A8" s="89"/>
      <c r="B8" s="60" t="s">
        <v>44</v>
      </c>
      <c r="C8" s="60"/>
      <c r="D8" s="60"/>
      <c r="E8" s="60"/>
      <c r="F8" s="61"/>
      <c r="G8" s="66"/>
      <c r="H8" s="67"/>
      <c r="I8" s="67"/>
      <c r="J8" s="67"/>
      <c r="K8" s="68"/>
      <c r="L8" s="103"/>
      <c r="M8" s="103"/>
      <c r="N8" s="103"/>
      <c r="O8" s="103"/>
      <c r="P8" s="103"/>
      <c r="Q8" s="103"/>
      <c r="R8" s="103"/>
      <c r="S8" s="103"/>
      <c r="T8" s="103"/>
      <c r="U8" s="103"/>
      <c r="V8" s="79"/>
    </row>
    <row r="9" spans="1:26" s="1" customFormat="1" ht="14.25" x14ac:dyDescent="0.25">
      <c r="A9" s="89"/>
      <c r="B9" s="60" t="s">
        <v>45</v>
      </c>
      <c r="C9" s="60"/>
      <c r="D9" s="60"/>
      <c r="E9" s="60"/>
      <c r="F9" s="61"/>
      <c r="G9" s="66"/>
      <c r="H9" s="67"/>
      <c r="I9" s="67"/>
      <c r="J9" s="67"/>
      <c r="K9" s="68"/>
      <c r="L9" s="103"/>
      <c r="M9" s="103"/>
      <c r="N9" s="103"/>
      <c r="O9" s="103"/>
      <c r="P9" s="103"/>
      <c r="Q9" s="103"/>
      <c r="R9" s="103"/>
      <c r="S9" s="103"/>
      <c r="T9" s="103"/>
      <c r="U9" s="103"/>
      <c r="V9" s="79"/>
    </row>
    <row r="10" spans="1:26" s="1" customFormat="1" ht="12.75" x14ac:dyDescent="0.2">
      <c r="A10" s="89"/>
      <c r="B10" s="104"/>
      <c r="C10" s="104"/>
      <c r="D10" s="104"/>
      <c r="E10" s="104"/>
      <c r="F10" s="104"/>
      <c r="G10" s="104"/>
      <c r="H10" s="104"/>
      <c r="I10" s="104"/>
      <c r="J10" s="104"/>
      <c r="K10" s="104"/>
      <c r="L10" s="104"/>
      <c r="M10" s="104"/>
      <c r="N10" s="104"/>
      <c r="O10" s="104"/>
      <c r="P10" s="104"/>
      <c r="Q10" s="104"/>
      <c r="R10" s="104"/>
      <c r="S10" s="104"/>
      <c r="T10" s="104"/>
      <c r="U10" s="104"/>
      <c r="V10" s="79"/>
    </row>
    <row r="11" spans="1:26" s="1" customFormat="1" ht="15" customHeight="1" x14ac:dyDescent="0.2">
      <c r="A11" s="89"/>
      <c r="B11" s="91" t="s">
        <v>38</v>
      </c>
      <c r="C11" s="92"/>
      <c r="D11" s="92"/>
      <c r="E11" s="92"/>
      <c r="F11" s="93"/>
      <c r="G11" s="91" t="s">
        <v>2</v>
      </c>
      <c r="H11" s="92"/>
      <c r="I11" s="93"/>
      <c r="J11" s="111" t="s">
        <v>40</v>
      </c>
      <c r="K11" s="111"/>
      <c r="L11" s="111"/>
      <c r="M11" s="111"/>
      <c r="N11" s="111"/>
      <c r="O11" s="111"/>
      <c r="P11" s="111"/>
      <c r="Q11" s="111"/>
      <c r="R11" s="111"/>
      <c r="S11" s="111"/>
      <c r="T11" s="111"/>
      <c r="U11" s="111"/>
      <c r="V11" s="79"/>
    </row>
    <row r="12" spans="1:26" s="1" customFormat="1" ht="12.75" x14ac:dyDescent="0.2">
      <c r="A12" s="89"/>
      <c r="B12" s="94"/>
      <c r="C12" s="58"/>
      <c r="D12" s="58"/>
      <c r="E12" s="58"/>
      <c r="F12" s="95"/>
      <c r="G12" s="94"/>
      <c r="H12" s="58"/>
      <c r="I12" s="95"/>
      <c r="J12" s="111" t="s">
        <v>39</v>
      </c>
      <c r="K12" s="111"/>
      <c r="L12" s="111"/>
      <c r="M12" s="111" t="s">
        <v>39</v>
      </c>
      <c r="N12" s="111"/>
      <c r="O12" s="111"/>
      <c r="P12" s="111" t="s">
        <v>39</v>
      </c>
      <c r="Q12" s="111"/>
      <c r="R12" s="111"/>
      <c r="S12" s="111" t="s">
        <v>39</v>
      </c>
      <c r="T12" s="111"/>
      <c r="U12" s="111"/>
      <c r="V12" s="79"/>
    </row>
    <row r="13" spans="1:26" s="1" customFormat="1" ht="13.5" thickBot="1" x14ac:dyDescent="0.25">
      <c r="A13" s="89"/>
      <c r="B13" s="96"/>
      <c r="C13" s="97"/>
      <c r="D13" s="97"/>
      <c r="E13" s="97"/>
      <c r="F13" s="98"/>
      <c r="G13" s="96"/>
      <c r="H13" s="97"/>
      <c r="I13" s="98"/>
      <c r="J13" s="108" t="str">
        <f>IF('Endpoint 1'!$E$13&lt;&gt;"",'Endpoint 1'!$E$13,"")</f>
        <v/>
      </c>
      <c r="K13" s="109"/>
      <c r="L13" s="110"/>
      <c r="M13" s="108" t="str">
        <f>IF('Endpoint 1'!$P$13&lt;&gt;"",'Endpoint 1'!$P$13,"")</f>
        <v/>
      </c>
      <c r="N13" s="109"/>
      <c r="O13" s="110"/>
      <c r="P13" s="108" t="str">
        <f>IF('Endpoint 1'!$E$44&lt;&gt;"",'Endpoint 1'!$E$44,"")</f>
        <v/>
      </c>
      <c r="Q13" s="109"/>
      <c r="R13" s="110"/>
      <c r="S13" s="108" t="str">
        <f>IF('Endpoint 1'!$P$44&lt;&gt;"",'Endpoint 1'!$P$44,"")</f>
        <v/>
      </c>
      <c r="T13" s="109"/>
      <c r="U13" s="110"/>
      <c r="V13" s="79"/>
      <c r="W13" s="35" t="s">
        <v>72</v>
      </c>
      <c r="X13" s="35" t="s">
        <v>38</v>
      </c>
      <c r="Y13" s="35" t="s">
        <v>2</v>
      </c>
      <c r="Z13" s="35" t="s">
        <v>47</v>
      </c>
    </row>
    <row r="14" spans="1:26" s="1" customFormat="1" ht="12.75" x14ac:dyDescent="0.2">
      <c r="A14" s="89"/>
      <c r="B14" s="99" t="str">
        <f>IF('Endpoint 1'!G5&lt;&gt;"",'Endpoint 1'!G5,"")</f>
        <v/>
      </c>
      <c r="C14" s="100"/>
      <c r="D14" s="100"/>
      <c r="E14" s="100"/>
      <c r="F14" s="101"/>
      <c r="G14" s="100" t="str">
        <f>IF('Endpoint 1'!G6&lt;&gt;"",'Endpoint 1'!G6,"")</f>
        <v/>
      </c>
      <c r="H14" s="100"/>
      <c r="I14" s="101"/>
      <c r="J14" s="99" t="str">
        <f>IF('Endpoint 1'!$F$38&lt;&gt;"",'Endpoint 1'!$F$38,"")</f>
        <v/>
      </c>
      <c r="K14" s="100"/>
      <c r="L14" s="101"/>
      <c r="M14" s="99" t="str">
        <f>IF('Endpoint 1'!$Q$38&lt;&gt;"",'Endpoint 1'!$Q$38,"")</f>
        <v/>
      </c>
      <c r="N14" s="100"/>
      <c r="O14" s="101"/>
      <c r="P14" s="99" t="str">
        <f>IF('Endpoint 1'!$F$69&lt;&gt;"",'Endpoint 1'!$F$69,"")</f>
        <v/>
      </c>
      <c r="Q14" s="100"/>
      <c r="R14" s="101"/>
      <c r="S14" s="99" t="str">
        <f>IF('Endpoint 1'!$Q$69&lt;&gt;"",'Endpoint 1'!$Q$69,"")</f>
        <v/>
      </c>
      <c r="T14" s="100"/>
      <c r="U14" s="101"/>
      <c r="V14" s="79"/>
      <c r="W14" s="1" t="str">
        <f>IF(OR(J14="FAIL",M14="FAIL",P14="FAIL",S14="FAIL"),"FAIL","")</f>
        <v/>
      </c>
      <c r="X14" s="1" t="str">
        <f>IF(W14="FAIL",B14,"")</f>
        <v/>
      </c>
      <c r="Y14" s="1" t="str">
        <f>IF(W14="FAIL",G14,"")</f>
        <v/>
      </c>
      <c r="Z14" s="1" t="str">
        <f>IF(W14="FAIL",'Endpoint 1'!G4,"")</f>
        <v/>
      </c>
    </row>
    <row r="15" spans="1:26" s="1" customFormat="1" ht="12.75" x14ac:dyDescent="0.2">
      <c r="A15" s="89"/>
      <c r="B15" s="23"/>
      <c r="C15" s="23"/>
      <c r="D15" s="23"/>
      <c r="E15" s="23"/>
      <c r="F15" s="23"/>
      <c r="G15" s="21"/>
      <c r="H15" s="21"/>
      <c r="I15" s="21"/>
      <c r="J15" s="21"/>
      <c r="K15" s="21"/>
      <c r="L15" s="22"/>
      <c r="M15" s="22"/>
      <c r="N15" s="22"/>
      <c r="O15" s="22"/>
      <c r="P15" s="22"/>
      <c r="Q15" s="22"/>
      <c r="R15" s="22"/>
      <c r="S15" s="22"/>
      <c r="T15" s="22"/>
      <c r="U15" s="22"/>
      <c r="V15" s="79"/>
    </row>
    <row r="16" spans="1:26" s="1" customFormat="1" ht="12.75" x14ac:dyDescent="0.2">
      <c r="A16" s="89"/>
      <c r="B16" s="91" t="s">
        <v>38</v>
      </c>
      <c r="C16" s="92"/>
      <c r="D16" s="92"/>
      <c r="E16" s="92"/>
      <c r="F16" s="93"/>
      <c r="G16" s="91" t="s">
        <v>2</v>
      </c>
      <c r="H16" s="92"/>
      <c r="I16" s="93"/>
      <c r="J16" s="111" t="s">
        <v>40</v>
      </c>
      <c r="K16" s="111"/>
      <c r="L16" s="111"/>
      <c r="M16" s="111"/>
      <c r="N16" s="111"/>
      <c r="O16" s="111"/>
      <c r="P16" s="111"/>
      <c r="Q16" s="111"/>
      <c r="R16" s="111"/>
      <c r="S16" s="111"/>
      <c r="T16" s="111"/>
      <c r="U16" s="111"/>
      <c r="V16" s="79"/>
    </row>
    <row r="17" spans="1:26" s="1" customFormat="1" ht="12.75" x14ac:dyDescent="0.2">
      <c r="A17" s="89"/>
      <c r="B17" s="94"/>
      <c r="C17" s="58"/>
      <c r="D17" s="58"/>
      <c r="E17" s="58"/>
      <c r="F17" s="95"/>
      <c r="G17" s="94"/>
      <c r="H17" s="58"/>
      <c r="I17" s="95"/>
      <c r="J17" s="111" t="s">
        <v>39</v>
      </c>
      <c r="K17" s="111"/>
      <c r="L17" s="111"/>
      <c r="M17" s="111" t="s">
        <v>39</v>
      </c>
      <c r="N17" s="111"/>
      <c r="O17" s="111"/>
      <c r="P17" s="111" t="s">
        <v>39</v>
      </c>
      <c r="Q17" s="111"/>
      <c r="R17" s="111"/>
      <c r="S17" s="111" t="s">
        <v>39</v>
      </c>
      <c r="T17" s="111"/>
      <c r="U17" s="111"/>
      <c r="V17" s="79"/>
    </row>
    <row r="18" spans="1:26" s="1" customFormat="1" ht="13.5" thickBot="1" x14ac:dyDescent="0.25">
      <c r="A18" s="89"/>
      <c r="B18" s="96"/>
      <c r="C18" s="97"/>
      <c r="D18" s="97"/>
      <c r="E18" s="97"/>
      <c r="F18" s="98"/>
      <c r="G18" s="96"/>
      <c r="H18" s="97"/>
      <c r="I18" s="98"/>
      <c r="J18" s="108" t="str">
        <f>IF('Endpoint 2'!$E$13&lt;&gt;"",'Endpoint 2'!$E$13,"")</f>
        <v/>
      </c>
      <c r="K18" s="109"/>
      <c r="L18" s="110"/>
      <c r="M18" s="108" t="str">
        <f>IF('Endpoint 2'!$P$13&lt;&gt;"",'Endpoint 2'!$P$13,"")</f>
        <v/>
      </c>
      <c r="N18" s="109"/>
      <c r="O18" s="110"/>
      <c r="P18" s="108" t="str">
        <f>IF('Endpoint 2'!$E$44&lt;&gt;"",'Endpoint 2'!$E$44,"")</f>
        <v/>
      </c>
      <c r="Q18" s="109"/>
      <c r="R18" s="110"/>
      <c r="S18" s="108" t="str">
        <f>IF('Endpoint 2'!$P$44&lt;&gt;"",'Endpoint 2'!$P$44,"")</f>
        <v/>
      </c>
      <c r="T18" s="109"/>
      <c r="U18" s="110"/>
      <c r="V18" s="79"/>
      <c r="W18" s="35" t="s">
        <v>72</v>
      </c>
      <c r="X18" s="35" t="s">
        <v>38</v>
      </c>
      <c r="Y18" s="35" t="s">
        <v>2</v>
      </c>
      <c r="Z18" s="35" t="s">
        <v>47</v>
      </c>
    </row>
    <row r="19" spans="1:26" s="1" customFormat="1" ht="12.75" x14ac:dyDescent="0.2">
      <c r="A19" s="89"/>
      <c r="B19" s="99" t="str">
        <f>IF('Endpoint 2'!G5&lt;&gt;"",'Endpoint 2'!G5,"")</f>
        <v/>
      </c>
      <c r="C19" s="100"/>
      <c r="D19" s="100"/>
      <c r="E19" s="100"/>
      <c r="F19" s="101"/>
      <c r="G19" s="100" t="str">
        <f>IF('Endpoint 2'!G6&lt;&gt;"",'Endpoint 2'!G6,"")</f>
        <v/>
      </c>
      <c r="H19" s="100"/>
      <c r="I19" s="101"/>
      <c r="J19" s="99" t="str">
        <f>IF('Endpoint 2'!$F$38&lt;&gt;"",'Endpoint 2'!$F$38,"")</f>
        <v/>
      </c>
      <c r="K19" s="100"/>
      <c r="L19" s="101"/>
      <c r="M19" s="99" t="str">
        <f>IF('Endpoint 2'!$Q$38&lt;&gt;"",'Endpoint 2'!$Q$38,"")</f>
        <v/>
      </c>
      <c r="N19" s="100"/>
      <c r="O19" s="101"/>
      <c r="P19" s="99" t="str">
        <f>IF('Endpoint 2'!$F$69&lt;&gt;"",'Endpoint 2'!$F$69,"")</f>
        <v/>
      </c>
      <c r="Q19" s="100"/>
      <c r="R19" s="101"/>
      <c r="S19" s="99" t="str">
        <f>IF('Endpoint 2'!$Q$69&lt;&gt;"",'Endpoint 2'!$Q$69,"")</f>
        <v/>
      </c>
      <c r="T19" s="100"/>
      <c r="U19" s="101"/>
      <c r="V19" s="79"/>
      <c r="W19" s="1" t="str">
        <f>IF(OR(J19="FAIL",M19="FAIL",P19="FAIL",S19="FAIL"),"FAIL","")</f>
        <v/>
      </c>
      <c r="X19" s="1" t="str">
        <f>IF(W19="FAIL",B19,"")</f>
        <v/>
      </c>
      <c r="Y19" s="1" t="str">
        <f>IF(W19="FAIL",G19,"")</f>
        <v/>
      </c>
      <c r="Z19" s="1" t="str">
        <f>IF(W19="FAIL",'Endpoint 2'!G4,"")</f>
        <v/>
      </c>
    </row>
    <row r="20" spans="1:26" s="1" customFormat="1" ht="12.75" x14ac:dyDescent="0.2">
      <c r="A20" s="89"/>
      <c r="B20" s="23"/>
      <c r="C20" s="23"/>
      <c r="D20" s="23"/>
      <c r="E20" s="23"/>
      <c r="F20" s="23"/>
      <c r="G20" s="21"/>
      <c r="H20" s="21"/>
      <c r="I20" s="21"/>
      <c r="J20" s="21"/>
      <c r="K20" s="21"/>
      <c r="L20" s="22"/>
      <c r="M20" s="22"/>
      <c r="N20" s="22"/>
      <c r="O20" s="22"/>
      <c r="P20" s="22"/>
      <c r="Q20" s="22"/>
      <c r="R20" s="22"/>
      <c r="S20" s="22"/>
      <c r="T20" s="22"/>
      <c r="U20" s="22"/>
      <c r="V20" s="79"/>
    </row>
    <row r="21" spans="1:26" s="1" customFormat="1" ht="12.75" x14ac:dyDescent="0.2">
      <c r="A21" s="89"/>
      <c r="B21" s="91" t="s">
        <v>38</v>
      </c>
      <c r="C21" s="92"/>
      <c r="D21" s="92"/>
      <c r="E21" s="92"/>
      <c r="F21" s="93"/>
      <c r="G21" s="91" t="s">
        <v>2</v>
      </c>
      <c r="H21" s="92"/>
      <c r="I21" s="93"/>
      <c r="J21" s="111" t="s">
        <v>40</v>
      </c>
      <c r="K21" s="111"/>
      <c r="L21" s="111"/>
      <c r="M21" s="111"/>
      <c r="N21" s="111"/>
      <c r="O21" s="111"/>
      <c r="P21" s="111"/>
      <c r="Q21" s="111"/>
      <c r="R21" s="111"/>
      <c r="S21" s="111"/>
      <c r="T21" s="111"/>
      <c r="U21" s="111"/>
      <c r="V21" s="79"/>
    </row>
    <row r="22" spans="1:26" s="1" customFormat="1" ht="12.75" x14ac:dyDescent="0.2">
      <c r="A22" s="89"/>
      <c r="B22" s="94"/>
      <c r="C22" s="58"/>
      <c r="D22" s="58"/>
      <c r="E22" s="58"/>
      <c r="F22" s="95"/>
      <c r="G22" s="94"/>
      <c r="H22" s="58"/>
      <c r="I22" s="95"/>
      <c r="J22" s="111" t="s">
        <v>39</v>
      </c>
      <c r="K22" s="111"/>
      <c r="L22" s="111"/>
      <c r="M22" s="111" t="s">
        <v>39</v>
      </c>
      <c r="N22" s="111"/>
      <c r="O22" s="111"/>
      <c r="P22" s="111" t="s">
        <v>39</v>
      </c>
      <c r="Q22" s="111"/>
      <c r="R22" s="111"/>
      <c r="S22" s="111" t="s">
        <v>39</v>
      </c>
      <c r="T22" s="111"/>
      <c r="U22" s="111"/>
      <c r="V22" s="79"/>
    </row>
    <row r="23" spans="1:26" s="1" customFormat="1" ht="13.5" thickBot="1" x14ac:dyDescent="0.25">
      <c r="A23" s="89"/>
      <c r="B23" s="96"/>
      <c r="C23" s="97"/>
      <c r="D23" s="97"/>
      <c r="E23" s="97"/>
      <c r="F23" s="98"/>
      <c r="G23" s="96"/>
      <c r="H23" s="97"/>
      <c r="I23" s="98"/>
      <c r="J23" s="108" t="str">
        <f>IF('Endpoint 3'!$E$13&lt;&gt;"",'Endpoint 3'!$E$13,"")</f>
        <v/>
      </c>
      <c r="K23" s="109"/>
      <c r="L23" s="110"/>
      <c r="M23" s="108" t="str">
        <f>IF('Endpoint 3'!$P$13&lt;&gt;"",'Endpoint 3'!$P$13,"")</f>
        <v/>
      </c>
      <c r="N23" s="109"/>
      <c r="O23" s="110"/>
      <c r="P23" s="108" t="str">
        <f>IF('Endpoint 3'!$E$44&lt;&gt;"",'Endpoint 3'!$E$44,"")</f>
        <v/>
      </c>
      <c r="Q23" s="109"/>
      <c r="R23" s="110"/>
      <c r="S23" s="108" t="str">
        <f>IF('Endpoint 3'!$P$44&lt;&gt;"",'Endpoint 3'!$P$44,"")</f>
        <v/>
      </c>
      <c r="T23" s="109"/>
      <c r="U23" s="110"/>
      <c r="V23" s="79"/>
      <c r="W23" s="35" t="s">
        <v>72</v>
      </c>
      <c r="X23" s="35" t="s">
        <v>38</v>
      </c>
      <c r="Y23" s="35" t="s">
        <v>2</v>
      </c>
      <c r="Z23" s="35" t="s">
        <v>47</v>
      </c>
    </row>
    <row r="24" spans="1:26" s="1" customFormat="1" ht="12.75" x14ac:dyDescent="0.2">
      <c r="A24" s="89"/>
      <c r="B24" s="99" t="str">
        <f>IF('Endpoint 3'!G5&lt;&gt;"",'Endpoint 3'!G5,"")</f>
        <v/>
      </c>
      <c r="C24" s="100"/>
      <c r="D24" s="100"/>
      <c r="E24" s="100"/>
      <c r="F24" s="101"/>
      <c r="G24" s="100" t="str">
        <f>IF('Endpoint 3'!G6&lt;&gt;"",'Endpoint 3'!G6,"")</f>
        <v/>
      </c>
      <c r="H24" s="100"/>
      <c r="I24" s="101"/>
      <c r="J24" s="99" t="str">
        <f>IF('Endpoint 3'!$F$38&lt;&gt;"",'Endpoint 3'!$F$38,"")</f>
        <v/>
      </c>
      <c r="K24" s="100"/>
      <c r="L24" s="101"/>
      <c r="M24" s="99" t="str">
        <f>IF('Endpoint 3'!$Q$38&lt;&gt;"",'Endpoint 3'!$Q$38,"")</f>
        <v/>
      </c>
      <c r="N24" s="100"/>
      <c r="O24" s="101"/>
      <c r="P24" s="99" t="str">
        <f>IF('Endpoint 3'!$F$69&lt;&gt;"",'Endpoint 3'!$F$69,"")</f>
        <v/>
      </c>
      <c r="Q24" s="100"/>
      <c r="R24" s="101"/>
      <c r="S24" s="99" t="str">
        <f>IF('Endpoint 3'!$Q$69&lt;&gt;"",'Endpoint 3'!$Q$69,"")</f>
        <v/>
      </c>
      <c r="T24" s="100"/>
      <c r="U24" s="101"/>
      <c r="V24" s="79"/>
      <c r="W24" s="1" t="str">
        <f>IF(OR(J24="FAIL",M24="FAIL",P24="FAIL",S24="FAIL"),"FAIL","")</f>
        <v/>
      </c>
      <c r="X24" s="1" t="str">
        <f>IF(W24="FAIL",B24,"")</f>
        <v/>
      </c>
      <c r="Y24" s="1" t="str">
        <f>IF(W24="FAIL",G24,"")</f>
        <v/>
      </c>
      <c r="Z24" s="1" t="str">
        <f>IF(W24="FAIL",'Endpoint 3'!G4,"")</f>
        <v/>
      </c>
    </row>
    <row r="25" spans="1:26" s="1" customFormat="1" ht="12.75" x14ac:dyDescent="0.2">
      <c r="A25" s="89"/>
      <c r="B25" s="33"/>
      <c r="C25" s="33"/>
      <c r="D25" s="33"/>
      <c r="E25" s="33"/>
      <c r="F25" s="33"/>
      <c r="G25" s="33"/>
      <c r="H25" s="33"/>
      <c r="I25" s="33"/>
      <c r="J25" s="33"/>
      <c r="K25" s="33"/>
      <c r="L25" s="33"/>
      <c r="M25" s="33"/>
      <c r="N25" s="33"/>
      <c r="O25" s="33"/>
      <c r="P25" s="33"/>
      <c r="Q25" s="33"/>
      <c r="R25" s="33"/>
      <c r="S25" s="33"/>
      <c r="T25" s="33"/>
      <c r="U25" s="33"/>
      <c r="V25" s="79"/>
    </row>
    <row r="26" spans="1:26" s="1" customFormat="1" ht="12.75" x14ac:dyDescent="0.2">
      <c r="A26" s="89"/>
      <c r="B26" s="91" t="s">
        <v>38</v>
      </c>
      <c r="C26" s="92"/>
      <c r="D26" s="92"/>
      <c r="E26" s="92"/>
      <c r="F26" s="93"/>
      <c r="G26" s="91" t="s">
        <v>2</v>
      </c>
      <c r="H26" s="92"/>
      <c r="I26" s="93"/>
      <c r="J26" s="111" t="s">
        <v>40</v>
      </c>
      <c r="K26" s="111"/>
      <c r="L26" s="111"/>
      <c r="M26" s="111"/>
      <c r="N26" s="111"/>
      <c r="O26" s="111"/>
      <c r="P26" s="111"/>
      <c r="Q26" s="111"/>
      <c r="R26" s="111"/>
      <c r="S26" s="111"/>
      <c r="T26" s="111"/>
      <c r="U26" s="111"/>
      <c r="V26" s="79"/>
    </row>
    <row r="27" spans="1:26" s="1" customFormat="1" ht="12.75" x14ac:dyDescent="0.2">
      <c r="A27" s="89"/>
      <c r="B27" s="94"/>
      <c r="C27" s="58"/>
      <c r="D27" s="58"/>
      <c r="E27" s="58"/>
      <c r="F27" s="95"/>
      <c r="G27" s="94"/>
      <c r="H27" s="58"/>
      <c r="I27" s="95"/>
      <c r="J27" s="111" t="s">
        <v>39</v>
      </c>
      <c r="K27" s="111"/>
      <c r="L27" s="111"/>
      <c r="M27" s="111" t="s">
        <v>39</v>
      </c>
      <c r="N27" s="111"/>
      <c r="O27" s="111"/>
      <c r="P27" s="111" t="s">
        <v>39</v>
      </c>
      <c r="Q27" s="111"/>
      <c r="R27" s="111"/>
      <c r="S27" s="111" t="s">
        <v>39</v>
      </c>
      <c r="T27" s="111"/>
      <c r="U27" s="111"/>
      <c r="V27" s="79"/>
    </row>
    <row r="28" spans="1:26" s="1" customFormat="1" ht="13.5" thickBot="1" x14ac:dyDescent="0.25">
      <c r="A28" s="89"/>
      <c r="B28" s="96"/>
      <c r="C28" s="97"/>
      <c r="D28" s="97"/>
      <c r="E28" s="97"/>
      <c r="F28" s="98"/>
      <c r="G28" s="96"/>
      <c r="H28" s="97"/>
      <c r="I28" s="98"/>
      <c r="J28" s="108" t="str">
        <f>IF('Endpoint 4'!$E$13&lt;&gt;"",'Endpoint 4'!$E$13,"")</f>
        <v/>
      </c>
      <c r="K28" s="109"/>
      <c r="L28" s="110"/>
      <c r="M28" s="108" t="str">
        <f>IF('Endpoint 4'!$P$13&lt;&gt;"",'Endpoint 4'!$P$13,"")</f>
        <v/>
      </c>
      <c r="N28" s="109"/>
      <c r="O28" s="110"/>
      <c r="P28" s="108" t="str">
        <f>IF('Endpoint 4'!$E$44&lt;&gt;"",'Endpoint 4'!$E$44,"")</f>
        <v/>
      </c>
      <c r="Q28" s="109"/>
      <c r="R28" s="110"/>
      <c r="S28" s="108" t="str">
        <f>IF('Endpoint 4'!$P$44&lt;&gt;"",'Endpoint 4'!$P$44,"")</f>
        <v/>
      </c>
      <c r="T28" s="109"/>
      <c r="U28" s="110"/>
      <c r="V28" s="79"/>
      <c r="W28" s="35" t="s">
        <v>72</v>
      </c>
      <c r="X28" s="35" t="s">
        <v>38</v>
      </c>
      <c r="Y28" s="35" t="s">
        <v>2</v>
      </c>
      <c r="Z28" s="35" t="s">
        <v>47</v>
      </c>
    </row>
    <row r="29" spans="1:26" s="1" customFormat="1" ht="12.75" x14ac:dyDescent="0.2">
      <c r="A29" s="89"/>
      <c r="B29" s="99" t="str">
        <f>IF('Endpoint 4'!G5&lt;&gt;"",'Endpoint 4'!G5,"")</f>
        <v/>
      </c>
      <c r="C29" s="100"/>
      <c r="D29" s="100"/>
      <c r="E29" s="100"/>
      <c r="F29" s="101"/>
      <c r="G29" s="100" t="str">
        <f>IF('Endpoint 4'!G6&lt;&gt;"",'Endpoint 4'!G6,"")</f>
        <v/>
      </c>
      <c r="H29" s="100"/>
      <c r="I29" s="101"/>
      <c r="J29" s="99" t="str">
        <f>IF('Endpoint 4'!$F$38&lt;&gt;"",'Endpoint 4'!$F$38,"")</f>
        <v/>
      </c>
      <c r="K29" s="100"/>
      <c r="L29" s="101"/>
      <c r="M29" s="99" t="str">
        <f>IF('Endpoint 4'!$Q$38&lt;&gt;"",'Endpoint 4'!$Q$38,"")</f>
        <v/>
      </c>
      <c r="N29" s="100"/>
      <c r="O29" s="101"/>
      <c r="P29" s="99" t="str">
        <f>IF('Endpoint 4'!$F$69&lt;&gt;"",'Endpoint 4'!$F$69,"")</f>
        <v/>
      </c>
      <c r="Q29" s="100"/>
      <c r="R29" s="101"/>
      <c r="S29" s="99" t="str">
        <f>IF('Endpoint 4'!$Q$69&lt;&gt;"",'Endpoint 4'!$Q$69,"")</f>
        <v/>
      </c>
      <c r="T29" s="100"/>
      <c r="U29" s="101"/>
      <c r="V29" s="79"/>
      <c r="W29" s="1" t="str">
        <f>IF(OR(J29="FAIL",M29="FAIL",P29="FAIL",S29="FAIL"),"FAIL","")</f>
        <v/>
      </c>
      <c r="X29" s="1" t="str">
        <f>IF(W29="FAIL",B29,"")</f>
        <v/>
      </c>
      <c r="Y29" s="1" t="str">
        <f>IF(W29="FAIL",G29,"")</f>
        <v/>
      </c>
      <c r="Z29" s="1" t="str">
        <f>IF(W29="FAIL",'Endpoint 4'!G4,"")</f>
        <v/>
      </c>
    </row>
    <row r="30" spans="1:26" s="1" customFormat="1" ht="12.75" x14ac:dyDescent="0.2">
      <c r="A30" s="89"/>
      <c r="B30" s="23"/>
      <c r="C30" s="23"/>
      <c r="D30" s="23"/>
      <c r="E30" s="23"/>
      <c r="F30" s="23"/>
      <c r="G30" s="21"/>
      <c r="H30" s="21"/>
      <c r="I30" s="21"/>
      <c r="J30" s="21"/>
      <c r="K30" s="21"/>
      <c r="L30" s="22"/>
      <c r="M30" s="22"/>
      <c r="N30" s="22"/>
      <c r="O30" s="22"/>
      <c r="P30" s="22"/>
      <c r="Q30" s="22"/>
      <c r="R30" s="22"/>
      <c r="S30" s="22"/>
      <c r="T30" s="22"/>
      <c r="U30" s="22"/>
      <c r="V30" s="79"/>
      <c r="X30" s="1" t="str">
        <f>IF(OR(X14="Ceriodaphnia",X19="Ceriodaphnia",X24="Ceriodaphnia",X29="Ceriodaphnia"),"Ceriodaphnia dubia","")</f>
        <v/>
      </c>
    </row>
    <row r="31" spans="1:26" s="1" customFormat="1" ht="12.75" x14ac:dyDescent="0.2">
      <c r="A31" s="89"/>
      <c r="B31" s="60" t="s">
        <v>46</v>
      </c>
      <c r="C31" s="60"/>
      <c r="D31" s="60"/>
      <c r="E31" s="60"/>
      <c r="F31" s="60"/>
      <c r="G31" s="60"/>
      <c r="H31" s="50" t="str">
        <f>IF(OR(W14="FAIL",W19="FAIL",W24="FAIL",W29="FAIL"),"YES","NO")</f>
        <v>NO</v>
      </c>
      <c r="I31" s="50"/>
      <c r="J31" s="50"/>
      <c r="K31" s="50"/>
      <c r="L31" s="50"/>
      <c r="M31" s="50"/>
      <c r="N31" s="50"/>
      <c r="O31" s="50"/>
      <c r="P31" s="50"/>
      <c r="Q31" s="50"/>
      <c r="R31" s="50"/>
      <c r="S31" s="50"/>
      <c r="T31" s="50"/>
      <c r="U31" s="50"/>
      <c r="V31" s="79"/>
      <c r="X31" s="1" t="str">
        <f>IF(OR(X14="Pimephales",X19="Pimephales",X24="Pimephales",X29="Pimephales"),"Pimephales promelas","")</f>
        <v/>
      </c>
    </row>
    <row r="32" spans="1:26" s="1" customFormat="1" ht="12.75" x14ac:dyDescent="0.2">
      <c r="A32" s="89"/>
      <c r="B32" s="29"/>
      <c r="C32" s="29"/>
      <c r="D32" s="29"/>
      <c r="E32" s="29"/>
      <c r="F32" s="29"/>
      <c r="G32" s="29"/>
      <c r="H32" s="28"/>
      <c r="I32" s="28"/>
      <c r="J32" s="28"/>
      <c r="K32" s="28"/>
      <c r="L32" s="28"/>
      <c r="M32" s="28"/>
      <c r="N32" s="28"/>
      <c r="O32" s="28"/>
      <c r="P32" s="28"/>
      <c r="Q32" s="28"/>
      <c r="R32" s="28"/>
      <c r="S32" s="28"/>
      <c r="T32" s="28"/>
      <c r="U32" s="28"/>
      <c r="V32" s="79"/>
      <c r="X32" s="1" t="str">
        <f>IF(AND(Z14&lt;&gt;0,Z19&lt;&gt;0,Z24&lt;&gt;0,Z29&lt;&gt;0),IF(OR(Z14="Acute",Z19="Acute",Z24="Acute",Z29="Acute"),"Acute","Chronic"),"")</f>
        <v>Chronic</v>
      </c>
    </row>
    <row r="33" spans="1:24" s="1" customFormat="1" ht="12.75" x14ac:dyDescent="0.2">
      <c r="A33" s="89"/>
      <c r="B33" s="105" t="s">
        <v>68</v>
      </c>
      <c r="C33" s="105"/>
      <c r="D33" s="105"/>
      <c r="E33" s="105"/>
      <c r="F33" s="105"/>
      <c r="G33" s="105"/>
      <c r="H33" s="105"/>
      <c r="I33" s="105"/>
      <c r="J33" s="105"/>
      <c r="K33" s="105"/>
      <c r="L33" s="105"/>
      <c r="M33" s="105"/>
      <c r="N33" s="105"/>
      <c r="O33" s="105"/>
      <c r="P33" s="105"/>
      <c r="Q33" s="105"/>
      <c r="R33" s="105"/>
      <c r="S33" s="105"/>
      <c r="T33" s="105"/>
      <c r="U33" s="105"/>
      <c r="V33" s="79"/>
      <c r="X33" s="34" t="b">
        <f>IF(AND(X30="Ceriodaphnia dubia",X31="Pimephales promelas"),"Ceridaphnia dubia, Pimephales promelas",IF(AND(X30="Ceriodaphnia dubia",X31=""),"Ceriodaphnia dubia",IF(AND(X30="",X31="Pimephales promelas"),"Pimephales promelas")))</f>
        <v>0</v>
      </c>
    </row>
    <row r="34" spans="1:24" s="1" customFormat="1" ht="12.75" x14ac:dyDescent="0.2">
      <c r="A34" s="89"/>
      <c r="B34" s="56" t="s">
        <v>47</v>
      </c>
      <c r="C34" s="56"/>
      <c r="D34" s="56"/>
      <c r="E34" s="56"/>
      <c r="F34" s="56"/>
      <c r="G34" s="56"/>
      <c r="H34" s="60" t="str">
        <f>IF(H31="YES",X32,IF(AND(H31&lt;&gt;"",G7&lt;&gt;"",G6&lt;&gt;"",G8&lt;&gt;"",G9&lt;&gt;""),IF((G6*1.547)/((G7*G8)+(G6*1.547))&gt;=0.01,"Chronic","Acute"),""))</f>
        <v/>
      </c>
      <c r="I34" s="60"/>
      <c r="J34" s="60"/>
      <c r="K34" s="56"/>
      <c r="L34" s="56"/>
      <c r="M34" s="56"/>
      <c r="N34" s="56"/>
      <c r="O34" s="56"/>
      <c r="P34" s="56"/>
      <c r="Q34" s="56"/>
      <c r="R34" s="56"/>
      <c r="S34" s="56"/>
      <c r="T34" s="56"/>
      <c r="U34" s="56"/>
      <c r="V34" s="79"/>
    </row>
    <row r="35" spans="1:24" s="1" customFormat="1" ht="12.75" x14ac:dyDescent="0.2">
      <c r="A35" s="89"/>
      <c r="B35" s="56" t="s">
        <v>34</v>
      </c>
      <c r="C35" s="56"/>
      <c r="D35" s="56"/>
      <c r="E35" s="56"/>
      <c r="F35" s="56"/>
      <c r="G35" s="56"/>
      <c r="H35" s="106" t="str">
        <f>IF(H34&lt;&gt;"",B44,"")</f>
        <v/>
      </c>
      <c r="I35" s="106"/>
      <c r="J35" s="107" t="s">
        <v>50</v>
      </c>
      <c r="K35" s="107"/>
      <c r="L35" s="107"/>
      <c r="M35" s="107"/>
      <c r="N35" s="107"/>
      <c r="O35" s="107"/>
      <c r="P35" s="107"/>
      <c r="Q35" s="107"/>
      <c r="R35" s="107"/>
      <c r="S35" s="107"/>
      <c r="T35" s="107"/>
      <c r="U35" s="107"/>
      <c r="V35" s="79"/>
    </row>
    <row r="36" spans="1:24" s="1" customFormat="1" ht="12.75" x14ac:dyDescent="0.2">
      <c r="A36" s="89"/>
      <c r="B36" s="56" t="s">
        <v>48</v>
      </c>
      <c r="C36" s="56"/>
      <c r="D36" s="56"/>
      <c r="E36" s="56"/>
      <c r="F36" s="56"/>
      <c r="G36" s="56"/>
      <c r="H36" s="29" t="str">
        <f>CONCATENATE(IF(H34&lt;&gt;"",INDEX($B$50:$C$149,MATCH(VALUE(H35),$B$50:$B$149,),MATCH("Dilution_1",$B$49:$C$49,)),""),",")</f>
        <v>,</v>
      </c>
      <c r="I36" s="29" t="str">
        <f>CONCATENATE(IF(H34&lt;&gt;"",INDEX($E$50:$F$149,MATCH(VALUE(H35),$E$50:$E$149,),MATCH("Dilution_2",$E$49:$F$49,)),""),",")</f>
        <v>,</v>
      </c>
      <c r="J36" s="29" t="str">
        <f>CONCATENATE(IF(H34&lt;&gt;"",INDEX($H$50:$I$149,MATCH(VALUE(H35),$H$50:$H$149,),MATCH("Dilution_3",$H$49:$I$49,)),""),",")</f>
        <v>,</v>
      </c>
      <c r="K36" s="29" t="str">
        <f>CONCATENATE(IF(H34&lt;&gt;"",INDEX($K$50:$L$149,MATCH(VALUE(H35),$K$50:$K$149,),MATCH("Dilution_4",$K$49:$L$49,)),""),",")</f>
        <v>,</v>
      </c>
      <c r="L36" s="29" t="str">
        <f>IF(H34&lt;&gt;"",100,"")</f>
        <v/>
      </c>
      <c r="M36" s="56" t="s">
        <v>50</v>
      </c>
      <c r="N36" s="56"/>
      <c r="O36" s="56"/>
      <c r="P36" s="56"/>
      <c r="Q36" s="56"/>
      <c r="R36" s="56"/>
      <c r="S36" s="56"/>
      <c r="T36" s="56"/>
      <c r="U36" s="56"/>
      <c r="V36" s="79"/>
    </row>
    <row r="37" spans="1:24" s="1" customFormat="1" ht="12.75" x14ac:dyDescent="0.2">
      <c r="A37" s="89"/>
      <c r="B37" s="56" t="s">
        <v>49</v>
      </c>
      <c r="C37" s="56"/>
      <c r="D37" s="56"/>
      <c r="E37" s="56"/>
      <c r="F37" s="56"/>
      <c r="G37" s="56"/>
      <c r="H37" s="102" t="str">
        <f>IF(H34&lt;&gt;"",IF(H31="NO","None",1/(H35*0.01)),"")</f>
        <v/>
      </c>
      <c r="I37" s="102"/>
      <c r="J37" s="27" t="str">
        <f>IF(AND(H34&lt;&gt;"",H31="YES"),IF(H34="Chronic","TUc","TUa"),"")</f>
        <v/>
      </c>
      <c r="K37" s="27"/>
      <c r="L37" s="28"/>
      <c r="M37" s="28"/>
      <c r="N37" s="28"/>
      <c r="O37" s="28"/>
      <c r="P37" s="28"/>
      <c r="Q37" s="28"/>
      <c r="R37" s="28"/>
      <c r="S37" s="28"/>
      <c r="T37" s="28"/>
      <c r="U37" s="28"/>
      <c r="V37" s="79"/>
    </row>
    <row r="38" spans="1:24" s="1" customFormat="1" ht="12.75" x14ac:dyDescent="0.2">
      <c r="A38" s="89"/>
      <c r="B38" s="56" t="s">
        <v>55</v>
      </c>
      <c r="C38" s="56"/>
      <c r="D38" s="56"/>
      <c r="E38" s="56"/>
      <c r="F38" s="56"/>
      <c r="G38" s="56"/>
      <c r="H38" s="60" t="str">
        <f>IF(AND(H34&lt;&gt;"",H31="YES"),X33,"")</f>
        <v/>
      </c>
      <c r="I38" s="60"/>
      <c r="J38" s="60"/>
      <c r="K38" s="60"/>
      <c r="L38" s="60"/>
      <c r="M38" s="60"/>
      <c r="N38" s="60"/>
      <c r="O38" s="60"/>
      <c r="P38" s="60"/>
      <c r="Q38" s="60"/>
      <c r="R38" s="60"/>
      <c r="S38" s="60"/>
      <c r="T38" s="60"/>
      <c r="U38" s="60"/>
      <c r="V38" s="79"/>
    </row>
    <row r="39" spans="1:24" ht="15.75" thickBot="1" x14ac:dyDescent="0.3">
      <c r="A39" s="90"/>
      <c r="B39" s="81"/>
      <c r="C39" s="81"/>
      <c r="D39" s="81"/>
      <c r="E39" s="81"/>
      <c r="F39" s="81"/>
      <c r="G39" s="81"/>
      <c r="H39" s="81"/>
      <c r="I39" s="81"/>
      <c r="J39" s="81"/>
      <c r="K39" s="81"/>
      <c r="L39" s="81"/>
      <c r="M39" s="81"/>
      <c r="N39" s="81"/>
      <c r="O39" s="81"/>
      <c r="P39" s="81"/>
      <c r="Q39" s="81"/>
      <c r="R39" s="81"/>
      <c r="S39" s="81"/>
      <c r="T39" s="81"/>
      <c r="U39" s="81"/>
      <c r="V39" s="80"/>
    </row>
    <row r="40" spans="1:24" ht="15.75" hidden="1" thickTop="1" x14ac:dyDescent="0.25">
      <c r="B40" s="75" t="s">
        <v>24</v>
      </c>
      <c r="C40" s="75"/>
      <c r="D40" s="75"/>
      <c r="E40" s="75"/>
      <c r="F40" s="75"/>
      <c r="G40" s="75"/>
      <c r="H40" s="76" t="e">
        <f>IF(SUM(#REF!)&lt;&gt;0,IF($G$8&lt;&gt;"Survival",((#REF!/#REF!)+((#REF!^2)*#REF!)/#REF!)^2/(((#REF!/#REF!)^2)/(#REF!-1)+((((#REF!^2)*#REF!)/#REF!)^2)/(#REF!-1)),((#REF!/#REF!)+((#REF!^2)*#REF!)/#REF!)^2/(((#REF!/#REF!)^2)/(#REF!-1)+((((#REF!^2)*#REF!)/#REF!)^2)/(#REF!-1))),"")</f>
        <v>#REF!</v>
      </c>
      <c r="I40" s="76"/>
      <c r="J40" s="76"/>
      <c r="M40" s="75" t="s">
        <v>24</v>
      </c>
      <c r="N40" s="75"/>
      <c r="O40" s="75"/>
      <c r="P40" s="75"/>
      <c r="Q40" s="75"/>
      <c r="R40" s="75"/>
      <c r="S40" s="76" t="e">
        <f>IF(SUM(#REF!)&lt;&gt;0,IF($G$8&lt;&gt;"Survival",((#REF!/#REF!)+((#REF!^2)*#REF!)/#REF!)^2/(((#REF!/#REF!)^2)/(#REF!-1)+((((#REF!^2)*#REF!)/#REF!)^2)/(#REF!-1)),((#REF!/#REF!)+((#REF!^2)*#REF!)/#REF!)^2/(((#REF!/#REF!)^2)/(#REF!-1)+((((#REF!^2)*#REF!)/#REF!)^2)/(#REF!-1))),"")</f>
        <v>#REF!</v>
      </c>
      <c r="T40" s="76"/>
      <c r="U40" s="76"/>
    </row>
    <row r="41" spans="1:24" hidden="1" x14ac:dyDescent="0.25">
      <c r="B41" s="75" t="s">
        <v>25</v>
      </c>
      <c r="C41" s="75"/>
      <c r="D41" s="75"/>
      <c r="E41" s="75"/>
      <c r="F41" s="75"/>
      <c r="G41" s="75"/>
      <c r="H41" s="76" t="e">
        <f>IF(H40&lt;&gt;"",ROUNDDOWN(H40,0),"")</f>
        <v>#REF!</v>
      </c>
      <c r="I41" s="76"/>
      <c r="J41" s="76"/>
      <c r="M41" s="75" t="s">
        <v>25</v>
      </c>
      <c r="N41" s="75"/>
      <c r="O41" s="75"/>
      <c r="P41" s="75"/>
      <c r="Q41" s="75"/>
      <c r="R41" s="75"/>
      <c r="S41" s="76" t="e">
        <f>IF(S40&lt;&gt;"",ROUNDDOWN(S40,0),"")</f>
        <v>#REF!</v>
      </c>
      <c r="T41" s="76"/>
      <c r="U41" s="76"/>
    </row>
    <row r="42" spans="1:24" hidden="1" x14ac:dyDescent="0.25"/>
    <row r="43" spans="1:24" hidden="1" x14ac:dyDescent="0.25">
      <c r="B43" s="112" t="str">
        <f>IF(H34&lt;&gt;"",IF(H34="Acute",IF(((G6*1.547)/((G7*G8)+(G6*1.547))/0.3)&gt;1,"100",((G6*1.547)/((G7*G8)+(G6*1.547))/0.3)*100),((G6*1.547)/((G7*G9)+(G6*1.547)))*100),"")</f>
        <v/>
      </c>
      <c r="C43" s="112"/>
      <c r="D43" s="112"/>
    </row>
    <row r="44" spans="1:24" hidden="1" x14ac:dyDescent="0.25">
      <c r="B44" s="112" t="str">
        <f>IF(B43&lt;&gt;"",IF(B43&gt;=0.5,ROUND(B43,0),1),"")</f>
        <v/>
      </c>
      <c r="C44" s="112"/>
      <c r="D44" s="112"/>
    </row>
    <row r="45" spans="1:24" hidden="1" x14ac:dyDescent="0.25"/>
    <row r="46" spans="1:24" hidden="1" x14ac:dyDescent="0.25"/>
    <row r="47" spans="1:24" hidden="1" x14ac:dyDescent="0.25"/>
    <row r="48" spans="1:24" hidden="1" x14ac:dyDescent="0.25"/>
    <row r="49" spans="2:12" hidden="1" x14ac:dyDescent="0.25">
      <c r="B49" s="25" t="s">
        <v>34</v>
      </c>
      <c r="C49" s="24" t="s">
        <v>51</v>
      </c>
      <c r="E49" s="25" t="s">
        <v>34</v>
      </c>
      <c r="F49" s="24" t="s">
        <v>52</v>
      </c>
      <c r="H49" s="25" t="s">
        <v>34</v>
      </c>
      <c r="I49" s="24" t="s">
        <v>53</v>
      </c>
      <c r="K49" s="25" t="s">
        <v>34</v>
      </c>
      <c r="L49" t="s">
        <v>54</v>
      </c>
    </row>
    <row r="50" spans="2:12" hidden="1" x14ac:dyDescent="0.25">
      <c r="B50" s="3">
        <v>1</v>
      </c>
      <c r="C50" s="3">
        <v>1</v>
      </c>
      <c r="E50" s="3">
        <v>1</v>
      </c>
      <c r="F50" s="25">
        <v>2</v>
      </c>
      <c r="H50" s="3">
        <v>1</v>
      </c>
      <c r="I50">
        <v>30</v>
      </c>
      <c r="K50">
        <v>1</v>
      </c>
      <c r="L50">
        <v>60</v>
      </c>
    </row>
    <row r="51" spans="2:12" hidden="1" x14ac:dyDescent="0.25">
      <c r="B51" s="3">
        <v>2</v>
      </c>
      <c r="C51" s="3">
        <v>1</v>
      </c>
      <c r="E51" s="3">
        <v>2</v>
      </c>
      <c r="F51" s="25">
        <v>2</v>
      </c>
      <c r="H51" s="3">
        <v>2</v>
      </c>
      <c r="I51">
        <v>30</v>
      </c>
      <c r="K51">
        <v>2</v>
      </c>
      <c r="L51">
        <v>60</v>
      </c>
    </row>
    <row r="52" spans="2:12" hidden="1" x14ac:dyDescent="0.25">
      <c r="B52" s="3">
        <v>3</v>
      </c>
      <c r="C52" s="3">
        <v>1</v>
      </c>
      <c r="E52" s="3">
        <v>3</v>
      </c>
      <c r="F52" s="25">
        <v>3</v>
      </c>
      <c r="H52" s="3">
        <v>3</v>
      </c>
      <c r="I52">
        <v>30</v>
      </c>
      <c r="K52">
        <v>3</v>
      </c>
      <c r="L52">
        <v>60</v>
      </c>
    </row>
    <row r="53" spans="2:12" hidden="1" x14ac:dyDescent="0.25">
      <c r="B53" s="3">
        <v>4</v>
      </c>
      <c r="C53" s="3">
        <v>2</v>
      </c>
      <c r="E53" s="3">
        <v>4</v>
      </c>
      <c r="F53" s="25">
        <v>4</v>
      </c>
      <c r="H53" s="3">
        <v>4</v>
      </c>
      <c r="I53">
        <v>30</v>
      </c>
      <c r="K53">
        <v>4</v>
      </c>
      <c r="L53">
        <v>60</v>
      </c>
    </row>
    <row r="54" spans="2:12" hidden="1" x14ac:dyDescent="0.25">
      <c r="B54" s="3">
        <v>5</v>
      </c>
      <c r="C54" s="3">
        <v>2</v>
      </c>
      <c r="E54" s="3">
        <v>5</v>
      </c>
      <c r="F54" s="25">
        <v>5</v>
      </c>
      <c r="H54" s="3">
        <v>5</v>
      </c>
      <c r="I54">
        <v>30</v>
      </c>
      <c r="K54">
        <v>5</v>
      </c>
      <c r="L54">
        <v>60</v>
      </c>
    </row>
    <row r="55" spans="2:12" hidden="1" x14ac:dyDescent="0.25">
      <c r="B55" s="3">
        <v>6</v>
      </c>
      <c r="C55" s="3">
        <v>3</v>
      </c>
      <c r="E55" s="3">
        <v>6</v>
      </c>
      <c r="F55" s="25">
        <v>6</v>
      </c>
      <c r="H55" s="3">
        <v>6</v>
      </c>
      <c r="I55">
        <v>30</v>
      </c>
      <c r="K55">
        <v>6</v>
      </c>
      <c r="L55">
        <v>60</v>
      </c>
    </row>
    <row r="56" spans="2:12" hidden="1" x14ac:dyDescent="0.25">
      <c r="B56" s="3">
        <v>7</v>
      </c>
      <c r="C56" s="3">
        <v>3</v>
      </c>
      <c r="E56" s="3">
        <v>7</v>
      </c>
      <c r="F56" s="25">
        <v>7</v>
      </c>
      <c r="H56" s="3">
        <v>7</v>
      </c>
      <c r="I56">
        <v>30</v>
      </c>
      <c r="K56">
        <v>7</v>
      </c>
      <c r="L56">
        <v>60</v>
      </c>
    </row>
    <row r="57" spans="2:12" hidden="1" x14ac:dyDescent="0.25">
      <c r="B57" s="3">
        <v>8</v>
      </c>
      <c r="C57" s="3">
        <v>4</v>
      </c>
      <c r="E57" s="3">
        <v>8</v>
      </c>
      <c r="F57" s="25">
        <v>8</v>
      </c>
      <c r="H57" s="3">
        <v>8</v>
      </c>
      <c r="I57">
        <v>30</v>
      </c>
      <c r="K57">
        <v>8</v>
      </c>
      <c r="L57">
        <v>60</v>
      </c>
    </row>
    <row r="58" spans="2:12" hidden="1" x14ac:dyDescent="0.25">
      <c r="B58" s="3">
        <v>9</v>
      </c>
      <c r="C58" s="3">
        <v>4</v>
      </c>
      <c r="E58" s="3">
        <v>9</v>
      </c>
      <c r="F58" s="25">
        <v>9</v>
      </c>
      <c r="H58" s="3">
        <v>9</v>
      </c>
      <c r="I58">
        <v>30</v>
      </c>
      <c r="K58">
        <v>9</v>
      </c>
      <c r="L58">
        <v>60</v>
      </c>
    </row>
    <row r="59" spans="2:12" hidden="1" x14ac:dyDescent="0.25">
      <c r="B59" s="3">
        <v>10</v>
      </c>
      <c r="C59" s="3">
        <v>5</v>
      </c>
      <c r="E59" s="3">
        <v>10</v>
      </c>
      <c r="F59" s="25">
        <v>10</v>
      </c>
      <c r="H59" s="3">
        <v>10</v>
      </c>
      <c r="I59">
        <v>30</v>
      </c>
      <c r="K59">
        <v>10</v>
      </c>
      <c r="L59">
        <v>60</v>
      </c>
    </row>
    <row r="60" spans="2:12" hidden="1" x14ac:dyDescent="0.25">
      <c r="B60" s="3">
        <v>11</v>
      </c>
      <c r="C60" s="3">
        <v>3</v>
      </c>
      <c r="E60" s="3">
        <v>11</v>
      </c>
      <c r="F60" s="25">
        <v>6</v>
      </c>
      <c r="H60" s="3">
        <v>11</v>
      </c>
      <c r="I60">
        <v>11</v>
      </c>
      <c r="K60">
        <v>11</v>
      </c>
      <c r="L60">
        <v>56</v>
      </c>
    </row>
    <row r="61" spans="2:12" hidden="1" x14ac:dyDescent="0.25">
      <c r="B61" s="3">
        <v>12</v>
      </c>
      <c r="C61" s="3">
        <v>3</v>
      </c>
      <c r="E61" s="3">
        <v>12</v>
      </c>
      <c r="F61" s="25">
        <v>6</v>
      </c>
      <c r="H61" s="3">
        <v>12</v>
      </c>
      <c r="I61">
        <v>12</v>
      </c>
      <c r="K61">
        <v>12</v>
      </c>
      <c r="L61">
        <v>56</v>
      </c>
    </row>
    <row r="62" spans="2:12" hidden="1" x14ac:dyDescent="0.25">
      <c r="B62" s="3">
        <v>13</v>
      </c>
      <c r="C62" s="3">
        <v>3</v>
      </c>
      <c r="E62" s="3">
        <v>13</v>
      </c>
      <c r="F62" s="25">
        <v>7</v>
      </c>
      <c r="H62" s="3">
        <v>13</v>
      </c>
      <c r="I62">
        <v>13</v>
      </c>
      <c r="K62">
        <v>13</v>
      </c>
      <c r="L62">
        <v>57</v>
      </c>
    </row>
    <row r="63" spans="2:12" hidden="1" x14ac:dyDescent="0.25">
      <c r="B63" s="3">
        <v>14</v>
      </c>
      <c r="C63" s="3">
        <v>4</v>
      </c>
      <c r="E63" s="3">
        <v>14</v>
      </c>
      <c r="F63" s="25">
        <v>7</v>
      </c>
      <c r="H63" s="3">
        <v>14</v>
      </c>
      <c r="I63">
        <v>14</v>
      </c>
      <c r="K63">
        <v>14</v>
      </c>
      <c r="L63">
        <v>57</v>
      </c>
    </row>
    <row r="64" spans="2:12" hidden="1" x14ac:dyDescent="0.25">
      <c r="B64" s="3">
        <v>15</v>
      </c>
      <c r="C64" s="3">
        <v>4</v>
      </c>
      <c r="E64" s="3">
        <v>15</v>
      </c>
      <c r="F64" s="25">
        <v>8</v>
      </c>
      <c r="H64" s="3">
        <v>15</v>
      </c>
      <c r="I64">
        <v>15</v>
      </c>
      <c r="K64">
        <v>15</v>
      </c>
      <c r="L64">
        <v>58</v>
      </c>
    </row>
    <row r="65" spans="2:12" hidden="1" x14ac:dyDescent="0.25">
      <c r="B65" s="3">
        <v>16</v>
      </c>
      <c r="C65" s="3">
        <v>4</v>
      </c>
      <c r="E65" s="3">
        <v>16</v>
      </c>
      <c r="F65" s="25">
        <v>8</v>
      </c>
      <c r="H65" s="3">
        <v>16</v>
      </c>
      <c r="I65">
        <v>16</v>
      </c>
      <c r="K65">
        <v>16</v>
      </c>
      <c r="L65">
        <v>58</v>
      </c>
    </row>
    <row r="66" spans="2:12" hidden="1" x14ac:dyDescent="0.25">
      <c r="B66" s="3">
        <v>17</v>
      </c>
      <c r="C66" s="3">
        <v>4</v>
      </c>
      <c r="E66" s="3">
        <v>17</v>
      </c>
      <c r="F66" s="25">
        <v>9</v>
      </c>
      <c r="H66" s="3">
        <v>17</v>
      </c>
      <c r="I66">
        <v>17</v>
      </c>
      <c r="K66">
        <v>17</v>
      </c>
      <c r="L66">
        <v>59</v>
      </c>
    </row>
    <row r="67" spans="2:12" hidden="1" x14ac:dyDescent="0.25">
      <c r="B67" s="3">
        <v>18</v>
      </c>
      <c r="C67" s="3">
        <v>5</v>
      </c>
      <c r="E67" s="3">
        <v>18</v>
      </c>
      <c r="F67" s="25">
        <v>9</v>
      </c>
      <c r="H67" s="3">
        <v>18</v>
      </c>
      <c r="I67">
        <v>18</v>
      </c>
      <c r="K67">
        <v>18</v>
      </c>
      <c r="L67">
        <v>59</v>
      </c>
    </row>
    <row r="68" spans="2:12" hidden="1" x14ac:dyDescent="0.25">
      <c r="B68" s="3">
        <v>19</v>
      </c>
      <c r="C68" s="3">
        <v>5</v>
      </c>
      <c r="E68" s="3">
        <v>19</v>
      </c>
      <c r="F68" s="25">
        <v>10</v>
      </c>
      <c r="H68" s="3">
        <v>19</v>
      </c>
      <c r="I68">
        <v>19</v>
      </c>
      <c r="K68">
        <v>19</v>
      </c>
      <c r="L68">
        <v>60</v>
      </c>
    </row>
    <row r="69" spans="2:12" hidden="1" x14ac:dyDescent="0.25">
      <c r="B69" s="3">
        <v>20</v>
      </c>
      <c r="C69" s="3">
        <v>5</v>
      </c>
      <c r="E69" s="3">
        <v>20</v>
      </c>
      <c r="F69" s="25">
        <v>10</v>
      </c>
      <c r="H69" s="3">
        <v>20</v>
      </c>
      <c r="I69">
        <v>20</v>
      </c>
      <c r="K69">
        <v>20</v>
      </c>
      <c r="L69">
        <v>60</v>
      </c>
    </row>
    <row r="70" spans="2:12" hidden="1" x14ac:dyDescent="0.25">
      <c r="B70" s="3">
        <v>21</v>
      </c>
      <c r="C70" s="3">
        <v>5</v>
      </c>
      <c r="E70" s="3">
        <v>21</v>
      </c>
      <c r="F70" s="25">
        <v>11</v>
      </c>
      <c r="H70" s="3">
        <v>21</v>
      </c>
      <c r="I70">
        <v>21</v>
      </c>
      <c r="K70">
        <v>21</v>
      </c>
      <c r="L70">
        <v>61</v>
      </c>
    </row>
    <row r="71" spans="2:12" hidden="1" x14ac:dyDescent="0.25">
      <c r="B71" s="3">
        <v>22</v>
      </c>
      <c r="C71" s="3">
        <v>6</v>
      </c>
      <c r="E71" s="3">
        <v>22</v>
      </c>
      <c r="F71" s="25">
        <v>11</v>
      </c>
      <c r="H71" s="3">
        <v>22</v>
      </c>
      <c r="I71">
        <v>22</v>
      </c>
      <c r="K71">
        <v>22</v>
      </c>
      <c r="L71">
        <v>61</v>
      </c>
    </row>
    <row r="72" spans="2:12" hidden="1" x14ac:dyDescent="0.25">
      <c r="B72" s="3">
        <v>23</v>
      </c>
      <c r="C72" s="3">
        <v>6</v>
      </c>
      <c r="E72" s="3">
        <v>23</v>
      </c>
      <c r="F72" s="25">
        <v>12</v>
      </c>
      <c r="H72" s="3">
        <v>23</v>
      </c>
      <c r="I72">
        <v>23</v>
      </c>
      <c r="K72">
        <v>23</v>
      </c>
      <c r="L72">
        <v>62</v>
      </c>
    </row>
    <row r="73" spans="2:12" hidden="1" x14ac:dyDescent="0.25">
      <c r="B73" s="3">
        <v>24</v>
      </c>
      <c r="C73" s="3">
        <v>6</v>
      </c>
      <c r="E73" s="3">
        <v>24</v>
      </c>
      <c r="F73" s="25">
        <v>12</v>
      </c>
      <c r="H73" s="3">
        <v>24</v>
      </c>
      <c r="I73">
        <v>24</v>
      </c>
      <c r="K73">
        <v>24</v>
      </c>
      <c r="L73">
        <v>62</v>
      </c>
    </row>
    <row r="74" spans="2:12" hidden="1" x14ac:dyDescent="0.25">
      <c r="B74" s="3">
        <v>25</v>
      </c>
      <c r="C74" s="3">
        <v>6</v>
      </c>
      <c r="E74" s="3">
        <v>25</v>
      </c>
      <c r="F74" s="25">
        <v>13</v>
      </c>
      <c r="H74" s="3">
        <v>25</v>
      </c>
      <c r="I74">
        <v>25</v>
      </c>
      <c r="K74">
        <v>25</v>
      </c>
      <c r="L74">
        <v>63</v>
      </c>
    </row>
    <row r="75" spans="2:12" hidden="1" x14ac:dyDescent="0.25">
      <c r="B75" s="3">
        <v>26</v>
      </c>
      <c r="C75" s="3">
        <v>7</v>
      </c>
      <c r="E75" s="3">
        <v>26</v>
      </c>
      <c r="F75" s="25">
        <v>13</v>
      </c>
      <c r="H75" s="3">
        <v>26</v>
      </c>
      <c r="I75">
        <v>26</v>
      </c>
      <c r="K75">
        <v>26</v>
      </c>
      <c r="L75">
        <v>63</v>
      </c>
    </row>
    <row r="76" spans="2:12" hidden="1" x14ac:dyDescent="0.25">
      <c r="B76" s="3">
        <v>27</v>
      </c>
      <c r="C76" s="3">
        <v>7</v>
      </c>
      <c r="E76" s="3">
        <v>27</v>
      </c>
      <c r="F76" s="25">
        <v>14</v>
      </c>
      <c r="H76" s="3">
        <v>27</v>
      </c>
      <c r="I76">
        <v>27</v>
      </c>
      <c r="K76">
        <v>27</v>
      </c>
      <c r="L76">
        <v>64</v>
      </c>
    </row>
    <row r="77" spans="2:12" hidden="1" x14ac:dyDescent="0.25">
      <c r="B77" s="3">
        <v>28</v>
      </c>
      <c r="C77" s="3">
        <v>7</v>
      </c>
      <c r="E77" s="3">
        <v>28</v>
      </c>
      <c r="F77" s="25">
        <v>14</v>
      </c>
      <c r="H77" s="3">
        <v>28</v>
      </c>
      <c r="I77">
        <v>28</v>
      </c>
      <c r="K77">
        <v>28</v>
      </c>
      <c r="L77">
        <v>64</v>
      </c>
    </row>
    <row r="78" spans="2:12" hidden="1" x14ac:dyDescent="0.25">
      <c r="B78" s="3">
        <v>29</v>
      </c>
      <c r="C78" s="3">
        <v>7</v>
      </c>
      <c r="E78" s="3">
        <v>29</v>
      </c>
      <c r="F78" s="25">
        <v>15</v>
      </c>
      <c r="H78" s="3">
        <v>29</v>
      </c>
      <c r="I78">
        <v>29</v>
      </c>
      <c r="K78">
        <v>29</v>
      </c>
      <c r="L78">
        <v>65</v>
      </c>
    </row>
    <row r="79" spans="2:12" hidden="1" x14ac:dyDescent="0.25">
      <c r="B79" s="3">
        <v>30</v>
      </c>
      <c r="C79" s="3">
        <v>8</v>
      </c>
      <c r="E79" s="3">
        <v>30</v>
      </c>
      <c r="F79" s="25">
        <v>15</v>
      </c>
      <c r="H79" s="3">
        <v>30</v>
      </c>
      <c r="I79">
        <v>30</v>
      </c>
      <c r="K79">
        <v>30</v>
      </c>
      <c r="L79">
        <v>65</v>
      </c>
    </row>
    <row r="80" spans="2:12" hidden="1" x14ac:dyDescent="0.25">
      <c r="B80">
        <v>31</v>
      </c>
      <c r="C80">
        <v>8</v>
      </c>
      <c r="E80">
        <v>31</v>
      </c>
      <c r="F80">
        <v>16</v>
      </c>
      <c r="H80">
        <v>31</v>
      </c>
      <c r="I80">
        <v>31</v>
      </c>
      <c r="K80">
        <v>31</v>
      </c>
      <c r="L80">
        <v>66</v>
      </c>
    </row>
    <row r="81" spans="2:12" hidden="1" x14ac:dyDescent="0.25">
      <c r="B81">
        <v>32</v>
      </c>
      <c r="C81">
        <v>8</v>
      </c>
      <c r="E81">
        <v>32</v>
      </c>
      <c r="F81">
        <v>16</v>
      </c>
      <c r="H81">
        <v>32</v>
      </c>
      <c r="I81">
        <v>32</v>
      </c>
      <c r="K81">
        <v>32</v>
      </c>
      <c r="L81">
        <v>66</v>
      </c>
    </row>
    <row r="82" spans="2:12" hidden="1" x14ac:dyDescent="0.25">
      <c r="B82">
        <v>33</v>
      </c>
      <c r="C82">
        <v>8</v>
      </c>
      <c r="E82">
        <v>33</v>
      </c>
      <c r="F82">
        <v>17</v>
      </c>
      <c r="H82">
        <v>33</v>
      </c>
      <c r="I82">
        <v>33</v>
      </c>
      <c r="K82">
        <v>33</v>
      </c>
      <c r="L82">
        <v>67</v>
      </c>
    </row>
    <row r="83" spans="2:12" hidden="1" x14ac:dyDescent="0.25">
      <c r="B83">
        <v>34</v>
      </c>
      <c r="C83">
        <v>9</v>
      </c>
      <c r="E83">
        <v>34</v>
      </c>
      <c r="F83">
        <v>17</v>
      </c>
      <c r="H83">
        <v>34</v>
      </c>
      <c r="I83">
        <v>34</v>
      </c>
      <c r="K83">
        <v>34</v>
      </c>
      <c r="L83">
        <v>67</v>
      </c>
    </row>
    <row r="84" spans="2:12" hidden="1" x14ac:dyDescent="0.25">
      <c r="B84">
        <v>35</v>
      </c>
      <c r="C84">
        <v>9</v>
      </c>
      <c r="E84">
        <v>35</v>
      </c>
      <c r="F84">
        <v>18</v>
      </c>
      <c r="H84">
        <v>35</v>
      </c>
      <c r="I84">
        <v>35</v>
      </c>
      <c r="K84">
        <v>35</v>
      </c>
      <c r="L84">
        <v>68</v>
      </c>
    </row>
    <row r="85" spans="2:12" hidden="1" x14ac:dyDescent="0.25">
      <c r="B85">
        <v>36</v>
      </c>
      <c r="C85">
        <v>9</v>
      </c>
      <c r="E85">
        <v>36</v>
      </c>
      <c r="F85">
        <v>18</v>
      </c>
      <c r="H85">
        <v>36</v>
      </c>
      <c r="I85">
        <v>36</v>
      </c>
      <c r="K85">
        <v>36</v>
      </c>
      <c r="L85">
        <v>68</v>
      </c>
    </row>
    <row r="86" spans="2:12" hidden="1" x14ac:dyDescent="0.25">
      <c r="B86">
        <v>37</v>
      </c>
      <c r="C86">
        <v>9</v>
      </c>
      <c r="E86">
        <v>37</v>
      </c>
      <c r="F86">
        <v>19</v>
      </c>
      <c r="H86">
        <v>37</v>
      </c>
      <c r="I86">
        <v>37</v>
      </c>
      <c r="K86">
        <v>37</v>
      </c>
      <c r="L86">
        <v>69</v>
      </c>
    </row>
    <row r="87" spans="2:12" hidden="1" x14ac:dyDescent="0.25">
      <c r="B87">
        <v>38</v>
      </c>
      <c r="C87">
        <v>10</v>
      </c>
      <c r="E87">
        <v>38</v>
      </c>
      <c r="F87">
        <v>19</v>
      </c>
      <c r="H87">
        <v>38</v>
      </c>
      <c r="I87">
        <v>38</v>
      </c>
      <c r="K87">
        <v>38</v>
      </c>
      <c r="L87">
        <v>69</v>
      </c>
    </row>
    <row r="88" spans="2:12" hidden="1" x14ac:dyDescent="0.25">
      <c r="B88">
        <v>39</v>
      </c>
      <c r="C88">
        <v>10</v>
      </c>
      <c r="E88">
        <v>39</v>
      </c>
      <c r="F88">
        <v>20</v>
      </c>
      <c r="H88">
        <v>39</v>
      </c>
      <c r="I88">
        <v>39</v>
      </c>
      <c r="K88">
        <v>39</v>
      </c>
      <c r="L88">
        <v>70</v>
      </c>
    </row>
    <row r="89" spans="2:12" hidden="1" x14ac:dyDescent="0.25">
      <c r="B89">
        <v>40</v>
      </c>
      <c r="C89">
        <v>10</v>
      </c>
      <c r="E89">
        <v>40</v>
      </c>
      <c r="F89">
        <v>20</v>
      </c>
      <c r="H89">
        <v>40</v>
      </c>
      <c r="I89">
        <v>40</v>
      </c>
      <c r="K89">
        <v>40</v>
      </c>
      <c r="L89">
        <v>70</v>
      </c>
    </row>
    <row r="90" spans="2:12" hidden="1" x14ac:dyDescent="0.25">
      <c r="B90">
        <v>41</v>
      </c>
      <c r="C90">
        <v>10</v>
      </c>
      <c r="E90">
        <v>41</v>
      </c>
      <c r="F90">
        <v>21</v>
      </c>
      <c r="H90">
        <v>41</v>
      </c>
      <c r="I90">
        <v>41</v>
      </c>
      <c r="K90">
        <v>41</v>
      </c>
      <c r="L90">
        <v>71</v>
      </c>
    </row>
    <row r="91" spans="2:12" hidden="1" x14ac:dyDescent="0.25">
      <c r="B91">
        <v>42</v>
      </c>
      <c r="C91">
        <v>11</v>
      </c>
      <c r="E91">
        <v>42</v>
      </c>
      <c r="F91">
        <v>21</v>
      </c>
      <c r="H91">
        <v>42</v>
      </c>
      <c r="I91">
        <v>42</v>
      </c>
      <c r="K91">
        <v>42</v>
      </c>
      <c r="L91">
        <v>71</v>
      </c>
    </row>
    <row r="92" spans="2:12" hidden="1" x14ac:dyDescent="0.25">
      <c r="B92">
        <v>43</v>
      </c>
      <c r="C92">
        <v>11</v>
      </c>
      <c r="E92">
        <v>43</v>
      </c>
      <c r="F92">
        <v>22</v>
      </c>
      <c r="H92">
        <v>43</v>
      </c>
      <c r="I92">
        <v>43</v>
      </c>
      <c r="K92">
        <v>43</v>
      </c>
      <c r="L92">
        <v>72</v>
      </c>
    </row>
    <row r="93" spans="2:12" hidden="1" x14ac:dyDescent="0.25">
      <c r="B93">
        <v>44</v>
      </c>
      <c r="C93">
        <v>11</v>
      </c>
      <c r="E93">
        <v>44</v>
      </c>
      <c r="F93">
        <v>22</v>
      </c>
      <c r="H93">
        <v>44</v>
      </c>
      <c r="I93">
        <v>44</v>
      </c>
      <c r="K93">
        <v>44</v>
      </c>
      <c r="L93">
        <v>72</v>
      </c>
    </row>
    <row r="94" spans="2:12" hidden="1" x14ac:dyDescent="0.25">
      <c r="B94">
        <v>45</v>
      </c>
      <c r="C94">
        <v>11</v>
      </c>
      <c r="E94">
        <v>45</v>
      </c>
      <c r="F94">
        <v>23</v>
      </c>
      <c r="H94">
        <v>45</v>
      </c>
      <c r="I94">
        <v>45</v>
      </c>
      <c r="K94">
        <v>45</v>
      </c>
      <c r="L94">
        <v>73</v>
      </c>
    </row>
    <row r="95" spans="2:12" hidden="1" x14ac:dyDescent="0.25">
      <c r="B95">
        <v>46</v>
      </c>
      <c r="C95">
        <v>12</v>
      </c>
      <c r="E95">
        <v>46</v>
      </c>
      <c r="F95">
        <v>23</v>
      </c>
      <c r="H95">
        <v>46</v>
      </c>
      <c r="I95">
        <v>46</v>
      </c>
      <c r="K95">
        <v>46</v>
      </c>
      <c r="L95">
        <v>73</v>
      </c>
    </row>
    <row r="96" spans="2:12" hidden="1" x14ac:dyDescent="0.25">
      <c r="B96">
        <v>47</v>
      </c>
      <c r="C96">
        <v>12</v>
      </c>
      <c r="E96">
        <v>47</v>
      </c>
      <c r="F96">
        <v>24</v>
      </c>
      <c r="H96">
        <v>47</v>
      </c>
      <c r="I96">
        <v>47</v>
      </c>
      <c r="K96">
        <v>47</v>
      </c>
      <c r="L96">
        <v>74</v>
      </c>
    </row>
    <row r="97" spans="2:12" hidden="1" x14ac:dyDescent="0.25">
      <c r="B97">
        <v>48</v>
      </c>
      <c r="C97">
        <v>12</v>
      </c>
      <c r="E97">
        <v>48</v>
      </c>
      <c r="F97">
        <v>24</v>
      </c>
      <c r="H97">
        <v>48</v>
      </c>
      <c r="I97">
        <v>48</v>
      </c>
      <c r="K97">
        <v>48</v>
      </c>
      <c r="L97">
        <v>74</v>
      </c>
    </row>
    <row r="98" spans="2:12" hidden="1" x14ac:dyDescent="0.25">
      <c r="B98">
        <v>49</v>
      </c>
      <c r="C98">
        <v>12</v>
      </c>
      <c r="E98">
        <v>49</v>
      </c>
      <c r="F98">
        <v>25</v>
      </c>
      <c r="H98">
        <v>49</v>
      </c>
      <c r="I98">
        <v>49</v>
      </c>
      <c r="K98">
        <v>49</v>
      </c>
      <c r="L98">
        <v>75</v>
      </c>
    </row>
    <row r="99" spans="2:12" hidden="1" x14ac:dyDescent="0.25">
      <c r="B99">
        <v>50</v>
      </c>
      <c r="C99">
        <v>13</v>
      </c>
      <c r="E99">
        <v>50</v>
      </c>
      <c r="F99">
        <v>25</v>
      </c>
      <c r="H99">
        <v>50</v>
      </c>
      <c r="I99">
        <v>50</v>
      </c>
      <c r="K99">
        <v>50</v>
      </c>
      <c r="L99">
        <v>75</v>
      </c>
    </row>
    <row r="100" spans="2:12" hidden="1" x14ac:dyDescent="0.25">
      <c r="B100">
        <v>51</v>
      </c>
      <c r="C100">
        <v>13</v>
      </c>
      <c r="E100">
        <v>51</v>
      </c>
      <c r="F100">
        <v>26</v>
      </c>
      <c r="H100">
        <v>51</v>
      </c>
      <c r="I100">
        <v>51</v>
      </c>
      <c r="K100">
        <v>51</v>
      </c>
      <c r="L100">
        <v>76</v>
      </c>
    </row>
    <row r="101" spans="2:12" hidden="1" x14ac:dyDescent="0.25">
      <c r="B101">
        <v>52</v>
      </c>
      <c r="C101">
        <v>13</v>
      </c>
      <c r="E101">
        <v>52</v>
      </c>
      <c r="F101">
        <v>26</v>
      </c>
      <c r="H101">
        <v>52</v>
      </c>
      <c r="I101">
        <v>52</v>
      </c>
      <c r="K101">
        <v>52</v>
      </c>
      <c r="L101">
        <v>76</v>
      </c>
    </row>
    <row r="102" spans="2:12" hidden="1" x14ac:dyDescent="0.25">
      <c r="B102">
        <v>53</v>
      </c>
      <c r="C102">
        <v>13</v>
      </c>
      <c r="E102">
        <v>53</v>
      </c>
      <c r="F102">
        <v>27</v>
      </c>
      <c r="H102">
        <v>53</v>
      </c>
      <c r="I102">
        <v>53</v>
      </c>
      <c r="K102">
        <v>53</v>
      </c>
      <c r="L102">
        <v>77</v>
      </c>
    </row>
    <row r="103" spans="2:12" hidden="1" x14ac:dyDescent="0.25">
      <c r="B103">
        <v>54</v>
      </c>
      <c r="C103">
        <v>14</v>
      </c>
      <c r="E103">
        <v>54</v>
      </c>
      <c r="F103">
        <v>27</v>
      </c>
      <c r="H103">
        <v>54</v>
      </c>
      <c r="I103">
        <v>54</v>
      </c>
      <c r="K103">
        <v>54</v>
      </c>
      <c r="L103">
        <v>77</v>
      </c>
    </row>
    <row r="104" spans="2:12" hidden="1" x14ac:dyDescent="0.25">
      <c r="B104">
        <v>55</v>
      </c>
      <c r="C104">
        <v>14</v>
      </c>
      <c r="E104">
        <v>55</v>
      </c>
      <c r="F104">
        <v>28</v>
      </c>
      <c r="H104">
        <v>55</v>
      </c>
      <c r="I104">
        <v>55</v>
      </c>
      <c r="K104">
        <v>55</v>
      </c>
      <c r="L104">
        <v>78</v>
      </c>
    </row>
    <row r="105" spans="2:12" hidden="1" x14ac:dyDescent="0.25">
      <c r="B105">
        <v>56</v>
      </c>
      <c r="C105">
        <v>14</v>
      </c>
      <c r="E105">
        <v>56</v>
      </c>
      <c r="F105">
        <v>28</v>
      </c>
      <c r="H105">
        <v>56</v>
      </c>
      <c r="I105">
        <v>56</v>
      </c>
      <c r="K105">
        <v>56</v>
      </c>
      <c r="L105">
        <v>78</v>
      </c>
    </row>
    <row r="106" spans="2:12" hidden="1" x14ac:dyDescent="0.25">
      <c r="B106">
        <v>57</v>
      </c>
      <c r="C106">
        <v>14</v>
      </c>
      <c r="E106">
        <v>57</v>
      </c>
      <c r="F106">
        <v>29</v>
      </c>
      <c r="H106">
        <v>57</v>
      </c>
      <c r="I106">
        <v>57</v>
      </c>
      <c r="K106">
        <v>57</v>
      </c>
      <c r="L106">
        <v>79</v>
      </c>
    </row>
    <row r="107" spans="2:12" hidden="1" x14ac:dyDescent="0.25">
      <c r="B107">
        <v>58</v>
      </c>
      <c r="C107">
        <v>15</v>
      </c>
      <c r="E107">
        <v>58</v>
      </c>
      <c r="F107">
        <v>29</v>
      </c>
      <c r="H107">
        <v>58</v>
      </c>
      <c r="I107">
        <v>58</v>
      </c>
      <c r="K107">
        <v>58</v>
      </c>
      <c r="L107">
        <v>79</v>
      </c>
    </row>
    <row r="108" spans="2:12" hidden="1" x14ac:dyDescent="0.25">
      <c r="B108">
        <v>59</v>
      </c>
      <c r="C108">
        <v>15</v>
      </c>
      <c r="E108">
        <v>59</v>
      </c>
      <c r="F108">
        <v>30</v>
      </c>
      <c r="H108">
        <v>59</v>
      </c>
      <c r="I108">
        <v>59</v>
      </c>
      <c r="K108">
        <v>59</v>
      </c>
      <c r="L108">
        <v>80</v>
      </c>
    </row>
    <row r="109" spans="2:12" hidden="1" x14ac:dyDescent="0.25">
      <c r="B109">
        <v>60</v>
      </c>
      <c r="C109">
        <v>15</v>
      </c>
      <c r="E109">
        <v>60</v>
      </c>
      <c r="F109">
        <v>30</v>
      </c>
      <c r="H109">
        <v>60</v>
      </c>
      <c r="I109">
        <v>60</v>
      </c>
      <c r="K109">
        <v>60</v>
      </c>
      <c r="L109">
        <v>80</v>
      </c>
    </row>
    <row r="110" spans="2:12" hidden="1" x14ac:dyDescent="0.25">
      <c r="B110">
        <v>61</v>
      </c>
      <c r="C110">
        <v>15</v>
      </c>
      <c r="E110">
        <v>61</v>
      </c>
      <c r="F110">
        <v>31</v>
      </c>
      <c r="H110">
        <v>61</v>
      </c>
      <c r="I110">
        <v>61</v>
      </c>
      <c r="K110">
        <v>61</v>
      </c>
      <c r="L110">
        <v>81</v>
      </c>
    </row>
    <row r="111" spans="2:12" hidden="1" x14ac:dyDescent="0.25">
      <c r="B111">
        <v>62</v>
      </c>
      <c r="C111">
        <v>16</v>
      </c>
      <c r="E111">
        <v>62</v>
      </c>
      <c r="F111">
        <v>31</v>
      </c>
      <c r="H111">
        <v>62</v>
      </c>
      <c r="I111">
        <v>62</v>
      </c>
      <c r="K111">
        <v>62</v>
      </c>
      <c r="L111">
        <v>81</v>
      </c>
    </row>
    <row r="112" spans="2:12" hidden="1" x14ac:dyDescent="0.25">
      <c r="B112">
        <v>63</v>
      </c>
      <c r="C112">
        <v>16</v>
      </c>
      <c r="E112">
        <v>63</v>
      </c>
      <c r="F112">
        <v>32</v>
      </c>
      <c r="H112">
        <v>63</v>
      </c>
      <c r="I112">
        <v>63</v>
      </c>
      <c r="K112">
        <v>63</v>
      </c>
      <c r="L112">
        <v>82</v>
      </c>
    </row>
    <row r="113" spans="2:12" hidden="1" x14ac:dyDescent="0.25">
      <c r="B113">
        <v>64</v>
      </c>
      <c r="C113">
        <v>16</v>
      </c>
      <c r="E113">
        <v>64</v>
      </c>
      <c r="F113">
        <v>32</v>
      </c>
      <c r="H113">
        <v>64</v>
      </c>
      <c r="I113">
        <v>64</v>
      </c>
      <c r="K113">
        <v>64</v>
      </c>
      <c r="L113">
        <v>82</v>
      </c>
    </row>
    <row r="114" spans="2:12" hidden="1" x14ac:dyDescent="0.25">
      <c r="B114">
        <v>65</v>
      </c>
      <c r="C114">
        <v>16</v>
      </c>
      <c r="E114">
        <v>65</v>
      </c>
      <c r="F114">
        <v>33</v>
      </c>
      <c r="H114">
        <v>65</v>
      </c>
      <c r="I114">
        <v>65</v>
      </c>
      <c r="K114">
        <v>65</v>
      </c>
      <c r="L114">
        <v>83</v>
      </c>
    </row>
    <row r="115" spans="2:12" hidden="1" x14ac:dyDescent="0.25">
      <c r="B115">
        <v>66</v>
      </c>
      <c r="C115">
        <v>17</v>
      </c>
      <c r="E115">
        <v>66</v>
      </c>
      <c r="F115">
        <v>33</v>
      </c>
      <c r="H115">
        <v>66</v>
      </c>
      <c r="I115">
        <v>66</v>
      </c>
      <c r="K115">
        <v>66</v>
      </c>
      <c r="L115">
        <v>83</v>
      </c>
    </row>
    <row r="116" spans="2:12" hidden="1" x14ac:dyDescent="0.25">
      <c r="B116">
        <v>67</v>
      </c>
      <c r="C116">
        <v>17</v>
      </c>
      <c r="E116">
        <v>67</v>
      </c>
      <c r="F116">
        <v>34</v>
      </c>
      <c r="H116">
        <v>67</v>
      </c>
      <c r="I116">
        <v>67</v>
      </c>
      <c r="K116">
        <v>67</v>
      </c>
      <c r="L116">
        <v>84</v>
      </c>
    </row>
    <row r="117" spans="2:12" hidden="1" x14ac:dyDescent="0.25">
      <c r="B117">
        <v>68</v>
      </c>
      <c r="C117">
        <v>17</v>
      </c>
      <c r="E117">
        <v>68</v>
      </c>
      <c r="F117">
        <v>34</v>
      </c>
      <c r="H117">
        <v>68</v>
      </c>
      <c r="I117">
        <v>68</v>
      </c>
      <c r="K117">
        <v>68</v>
      </c>
      <c r="L117">
        <v>84</v>
      </c>
    </row>
    <row r="118" spans="2:12" hidden="1" x14ac:dyDescent="0.25">
      <c r="B118">
        <v>69</v>
      </c>
      <c r="C118">
        <v>17</v>
      </c>
      <c r="E118">
        <v>69</v>
      </c>
      <c r="F118">
        <v>35</v>
      </c>
      <c r="H118">
        <v>69</v>
      </c>
      <c r="I118">
        <v>69</v>
      </c>
      <c r="K118">
        <v>69</v>
      </c>
      <c r="L118">
        <v>85</v>
      </c>
    </row>
    <row r="119" spans="2:12" hidden="1" x14ac:dyDescent="0.25">
      <c r="B119">
        <v>70</v>
      </c>
      <c r="C119">
        <v>18</v>
      </c>
      <c r="E119">
        <v>70</v>
      </c>
      <c r="F119">
        <v>35</v>
      </c>
      <c r="H119">
        <v>70</v>
      </c>
      <c r="I119">
        <v>70</v>
      </c>
      <c r="K119">
        <v>70</v>
      </c>
      <c r="L119">
        <v>85</v>
      </c>
    </row>
    <row r="120" spans="2:12" hidden="1" x14ac:dyDescent="0.25">
      <c r="B120">
        <v>71</v>
      </c>
      <c r="C120">
        <v>18</v>
      </c>
      <c r="E120">
        <v>71</v>
      </c>
      <c r="F120">
        <v>36</v>
      </c>
      <c r="H120">
        <v>71</v>
      </c>
      <c r="I120">
        <v>71</v>
      </c>
      <c r="K120">
        <v>71</v>
      </c>
      <c r="L120">
        <v>86</v>
      </c>
    </row>
    <row r="121" spans="2:12" hidden="1" x14ac:dyDescent="0.25">
      <c r="B121">
        <v>72</v>
      </c>
      <c r="C121">
        <v>18</v>
      </c>
      <c r="E121">
        <v>72</v>
      </c>
      <c r="F121">
        <v>36</v>
      </c>
      <c r="H121">
        <v>72</v>
      </c>
      <c r="I121">
        <v>72</v>
      </c>
      <c r="K121">
        <v>72</v>
      </c>
      <c r="L121">
        <v>86</v>
      </c>
    </row>
    <row r="122" spans="2:12" hidden="1" x14ac:dyDescent="0.25">
      <c r="B122">
        <v>73</v>
      </c>
      <c r="C122">
        <v>18</v>
      </c>
      <c r="E122">
        <v>73</v>
      </c>
      <c r="F122">
        <v>37</v>
      </c>
      <c r="H122">
        <v>73</v>
      </c>
      <c r="I122">
        <v>73</v>
      </c>
      <c r="K122">
        <v>73</v>
      </c>
      <c r="L122">
        <v>87</v>
      </c>
    </row>
    <row r="123" spans="2:12" hidden="1" x14ac:dyDescent="0.25">
      <c r="B123">
        <v>74</v>
      </c>
      <c r="C123">
        <v>19</v>
      </c>
      <c r="E123">
        <v>74</v>
      </c>
      <c r="F123">
        <v>37</v>
      </c>
      <c r="H123">
        <v>74</v>
      </c>
      <c r="I123">
        <v>74</v>
      </c>
      <c r="K123">
        <v>74</v>
      </c>
      <c r="L123">
        <v>87</v>
      </c>
    </row>
    <row r="124" spans="2:12" hidden="1" x14ac:dyDescent="0.25">
      <c r="B124">
        <v>75</v>
      </c>
      <c r="C124">
        <v>19</v>
      </c>
      <c r="E124">
        <v>75</v>
      </c>
      <c r="F124">
        <v>38</v>
      </c>
      <c r="H124">
        <v>75</v>
      </c>
      <c r="I124">
        <v>75</v>
      </c>
      <c r="K124">
        <v>75</v>
      </c>
      <c r="L124">
        <v>88</v>
      </c>
    </row>
    <row r="125" spans="2:12" hidden="1" x14ac:dyDescent="0.25">
      <c r="B125">
        <v>76</v>
      </c>
      <c r="C125">
        <v>19</v>
      </c>
      <c r="E125">
        <v>76</v>
      </c>
      <c r="F125">
        <v>38</v>
      </c>
      <c r="H125">
        <v>76</v>
      </c>
      <c r="I125">
        <v>76</v>
      </c>
      <c r="K125">
        <v>76</v>
      </c>
      <c r="L125">
        <v>88</v>
      </c>
    </row>
    <row r="126" spans="2:12" hidden="1" x14ac:dyDescent="0.25">
      <c r="B126">
        <v>77</v>
      </c>
      <c r="C126">
        <v>19</v>
      </c>
      <c r="E126">
        <v>77</v>
      </c>
      <c r="F126">
        <v>39</v>
      </c>
      <c r="H126">
        <v>77</v>
      </c>
      <c r="I126">
        <v>77</v>
      </c>
      <c r="K126">
        <v>77</v>
      </c>
      <c r="L126">
        <v>89</v>
      </c>
    </row>
    <row r="127" spans="2:12" hidden="1" x14ac:dyDescent="0.25">
      <c r="B127">
        <v>78</v>
      </c>
      <c r="C127">
        <v>20</v>
      </c>
      <c r="E127">
        <v>78</v>
      </c>
      <c r="F127">
        <v>39</v>
      </c>
      <c r="H127">
        <v>78</v>
      </c>
      <c r="I127">
        <v>78</v>
      </c>
      <c r="K127">
        <v>78</v>
      </c>
      <c r="L127">
        <v>89</v>
      </c>
    </row>
    <row r="128" spans="2:12" hidden="1" x14ac:dyDescent="0.25">
      <c r="B128">
        <v>79</v>
      </c>
      <c r="C128">
        <v>20</v>
      </c>
      <c r="E128">
        <v>79</v>
      </c>
      <c r="F128">
        <v>40</v>
      </c>
      <c r="H128">
        <v>79</v>
      </c>
      <c r="I128">
        <v>79</v>
      </c>
      <c r="K128">
        <v>79</v>
      </c>
      <c r="L128">
        <v>90</v>
      </c>
    </row>
    <row r="129" spans="2:12" hidden="1" x14ac:dyDescent="0.25">
      <c r="B129">
        <v>80</v>
      </c>
      <c r="C129">
        <v>20</v>
      </c>
      <c r="E129">
        <v>80</v>
      </c>
      <c r="F129">
        <v>40</v>
      </c>
      <c r="H129">
        <v>80</v>
      </c>
      <c r="I129">
        <v>80</v>
      </c>
      <c r="K129">
        <v>80</v>
      </c>
      <c r="L129">
        <v>90</v>
      </c>
    </row>
    <row r="130" spans="2:12" hidden="1" x14ac:dyDescent="0.25">
      <c r="B130">
        <v>81</v>
      </c>
      <c r="C130">
        <v>20</v>
      </c>
      <c r="E130">
        <v>81</v>
      </c>
      <c r="F130">
        <v>41</v>
      </c>
      <c r="H130">
        <v>81</v>
      </c>
      <c r="I130">
        <v>81</v>
      </c>
      <c r="K130">
        <v>81</v>
      </c>
      <c r="L130">
        <v>91</v>
      </c>
    </row>
    <row r="131" spans="2:12" hidden="1" x14ac:dyDescent="0.25">
      <c r="B131">
        <v>82</v>
      </c>
      <c r="C131">
        <v>21</v>
      </c>
      <c r="E131">
        <v>82</v>
      </c>
      <c r="F131">
        <v>41</v>
      </c>
      <c r="H131">
        <v>82</v>
      </c>
      <c r="I131">
        <v>82</v>
      </c>
      <c r="K131">
        <v>82</v>
      </c>
      <c r="L131">
        <v>91</v>
      </c>
    </row>
    <row r="132" spans="2:12" hidden="1" x14ac:dyDescent="0.25">
      <c r="B132">
        <v>83</v>
      </c>
      <c r="C132">
        <v>21</v>
      </c>
      <c r="E132">
        <v>83</v>
      </c>
      <c r="F132">
        <v>42</v>
      </c>
      <c r="H132">
        <v>83</v>
      </c>
      <c r="I132">
        <v>83</v>
      </c>
      <c r="K132">
        <v>83</v>
      </c>
      <c r="L132">
        <v>92</v>
      </c>
    </row>
    <row r="133" spans="2:12" hidden="1" x14ac:dyDescent="0.25">
      <c r="B133">
        <v>84</v>
      </c>
      <c r="C133">
        <v>21</v>
      </c>
      <c r="E133">
        <v>84</v>
      </c>
      <c r="F133">
        <v>42</v>
      </c>
      <c r="H133">
        <v>84</v>
      </c>
      <c r="I133">
        <v>84</v>
      </c>
      <c r="K133">
        <v>84</v>
      </c>
      <c r="L133">
        <v>92</v>
      </c>
    </row>
    <row r="134" spans="2:12" hidden="1" x14ac:dyDescent="0.25">
      <c r="B134">
        <v>85</v>
      </c>
      <c r="C134">
        <v>21</v>
      </c>
      <c r="E134">
        <v>85</v>
      </c>
      <c r="F134">
        <v>43</v>
      </c>
      <c r="H134">
        <v>85</v>
      </c>
      <c r="I134">
        <v>85</v>
      </c>
      <c r="K134">
        <v>85</v>
      </c>
      <c r="L134">
        <v>93</v>
      </c>
    </row>
    <row r="135" spans="2:12" hidden="1" x14ac:dyDescent="0.25">
      <c r="B135">
        <v>86</v>
      </c>
      <c r="C135">
        <v>22</v>
      </c>
      <c r="E135">
        <v>86</v>
      </c>
      <c r="F135">
        <v>43</v>
      </c>
      <c r="H135">
        <v>86</v>
      </c>
      <c r="I135">
        <v>86</v>
      </c>
      <c r="K135">
        <v>86</v>
      </c>
      <c r="L135">
        <v>93</v>
      </c>
    </row>
    <row r="136" spans="2:12" hidden="1" x14ac:dyDescent="0.25">
      <c r="B136">
        <v>87</v>
      </c>
      <c r="C136">
        <v>22</v>
      </c>
      <c r="E136">
        <v>87</v>
      </c>
      <c r="F136">
        <v>44</v>
      </c>
      <c r="H136">
        <v>87</v>
      </c>
      <c r="I136">
        <v>87</v>
      </c>
      <c r="K136">
        <v>87</v>
      </c>
      <c r="L136">
        <v>94</v>
      </c>
    </row>
    <row r="137" spans="2:12" hidden="1" x14ac:dyDescent="0.25">
      <c r="B137">
        <v>88</v>
      </c>
      <c r="C137">
        <v>22</v>
      </c>
      <c r="E137">
        <v>88</v>
      </c>
      <c r="F137">
        <v>44</v>
      </c>
      <c r="H137">
        <v>88</v>
      </c>
      <c r="I137">
        <v>88</v>
      </c>
      <c r="K137">
        <v>88</v>
      </c>
      <c r="L137">
        <v>94</v>
      </c>
    </row>
    <row r="138" spans="2:12" hidden="1" x14ac:dyDescent="0.25">
      <c r="B138">
        <v>89</v>
      </c>
      <c r="C138">
        <v>22</v>
      </c>
      <c r="E138">
        <v>89</v>
      </c>
      <c r="F138">
        <v>45</v>
      </c>
      <c r="H138">
        <v>89</v>
      </c>
      <c r="I138">
        <v>89</v>
      </c>
      <c r="K138">
        <v>89</v>
      </c>
      <c r="L138">
        <v>95</v>
      </c>
    </row>
    <row r="139" spans="2:12" hidden="1" x14ac:dyDescent="0.25">
      <c r="B139">
        <v>90</v>
      </c>
      <c r="C139">
        <v>23</v>
      </c>
      <c r="E139">
        <v>90</v>
      </c>
      <c r="F139">
        <v>45</v>
      </c>
      <c r="H139">
        <v>90</v>
      </c>
      <c r="I139">
        <v>90</v>
      </c>
      <c r="K139">
        <v>90</v>
      </c>
      <c r="L139">
        <v>95</v>
      </c>
    </row>
    <row r="140" spans="2:12" hidden="1" x14ac:dyDescent="0.25">
      <c r="B140">
        <v>91</v>
      </c>
      <c r="C140">
        <v>23</v>
      </c>
      <c r="E140">
        <v>91</v>
      </c>
      <c r="F140">
        <v>46</v>
      </c>
      <c r="H140">
        <v>91</v>
      </c>
      <c r="I140">
        <v>91</v>
      </c>
      <c r="K140">
        <v>91</v>
      </c>
      <c r="L140">
        <v>96</v>
      </c>
    </row>
    <row r="141" spans="2:12" hidden="1" x14ac:dyDescent="0.25">
      <c r="B141">
        <v>92</v>
      </c>
      <c r="C141">
        <v>23</v>
      </c>
      <c r="E141">
        <v>92</v>
      </c>
      <c r="F141">
        <v>46</v>
      </c>
      <c r="H141">
        <v>92</v>
      </c>
      <c r="I141">
        <v>92</v>
      </c>
      <c r="K141">
        <v>92</v>
      </c>
      <c r="L141">
        <v>96</v>
      </c>
    </row>
    <row r="142" spans="2:12" hidden="1" x14ac:dyDescent="0.25">
      <c r="B142">
        <v>93</v>
      </c>
      <c r="C142">
        <v>23</v>
      </c>
      <c r="E142">
        <v>93</v>
      </c>
      <c r="F142">
        <v>47</v>
      </c>
      <c r="H142">
        <v>93</v>
      </c>
      <c r="I142">
        <v>93</v>
      </c>
      <c r="K142">
        <v>93</v>
      </c>
      <c r="L142">
        <v>97</v>
      </c>
    </row>
    <row r="143" spans="2:12" hidden="1" x14ac:dyDescent="0.25">
      <c r="B143">
        <v>94</v>
      </c>
      <c r="C143">
        <v>24</v>
      </c>
      <c r="E143">
        <v>94</v>
      </c>
      <c r="F143">
        <v>47</v>
      </c>
      <c r="H143">
        <v>94</v>
      </c>
      <c r="I143">
        <v>94</v>
      </c>
      <c r="K143">
        <v>94</v>
      </c>
      <c r="L143">
        <v>97</v>
      </c>
    </row>
    <row r="144" spans="2:12" hidden="1" x14ac:dyDescent="0.25">
      <c r="B144">
        <v>95</v>
      </c>
      <c r="C144">
        <v>24</v>
      </c>
      <c r="E144">
        <v>95</v>
      </c>
      <c r="F144">
        <v>48</v>
      </c>
      <c r="H144">
        <v>95</v>
      </c>
      <c r="I144">
        <v>95</v>
      </c>
      <c r="K144">
        <v>95</v>
      </c>
      <c r="L144">
        <v>98</v>
      </c>
    </row>
    <row r="145" spans="2:13" hidden="1" x14ac:dyDescent="0.25">
      <c r="B145">
        <v>96</v>
      </c>
      <c r="C145">
        <v>24</v>
      </c>
      <c r="E145">
        <v>96</v>
      </c>
      <c r="F145">
        <v>48</v>
      </c>
      <c r="H145">
        <v>96</v>
      </c>
      <c r="I145">
        <v>72</v>
      </c>
      <c r="K145">
        <v>96</v>
      </c>
      <c r="L145">
        <v>96</v>
      </c>
    </row>
    <row r="146" spans="2:13" hidden="1" x14ac:dyDescent="0.25">
      <c r="B146">
        <v>97</v>
      </c>
      <c r="C146">
        <v>24</v>
      </c>
      <c r="E146">
        <v>97</v>
      </c>
      <c r="F146">
        <v>49</v>
      </c>
      <c r="H146">
        <v>97</v>
      </c>
      <c r="I146">
        <v>73</v>
      </c>
      <c r="K146">
        <v>97</v>
      </c>
      <c r="L146">
        <v>97</v>
      </c>
    </row>
    <row r="147" spans="2:13" hidden="1" x14ac:dyDescent="0.25">
      <c r="B147">
        <v>98</v>
      </c>
      <c r="C147">
        <v>25</v>
      </c>
      <c r="E147">
        <v>98</v>
      </c>
      <c r="F147">
        <v>49</v>
      </c>
      <c r="H147">
        <v>98</v>
      </c>
      <c r="I147">
        <v>73</v>
      </c>
      <c r="K147">
        <v>98</v>
      </c>
      <c r="L147">
        <v>98</v>
      </c>
    </row>
    <row r="148" spans="2:13" hidden="1" x14ac:dyDescent="0.25">
      <c r="B148">
        <v>99</v>
      </c>
      <c r="C148">
        <v>25</v>
      </c>
      <c r="E148">
        <v>99</v>
      </c>
      <c r="F148">
        <v>50</v>
      </c>
      <c r="H148">
        <v>99</v>
      </c>
      <c r="I148">
        <v>74</v>
      </c>
      <c r="K148">
        <v>99</v>
      </c>
      <c r="L148">
        <v>99</v>
      </c>
    </row>
    <row r="149" spans="2:13" hidden="1" x14ac:dyDescent="0.25">
      <c r="B149">
        <v>100</v>
      </c>
      <c r="C149">
        <v>25</v>
      </c>
      <c r="E149">
        <v>100</v>
      </c>
      <c r="F149">
        <v>50</v>
      </c>
      <c r="H149">
        <v>100</v>
      </c>
      <c r="I149">
        <v>70</v>
      </c>
      <c r="K149">
        <v>100</v>
      </c>
      <c r="L149">
        <v>90</v>
      </c>
      <c r="M149" t="s">
        <v>73</v>
      </c>
    </row>
    <row r="150" spans="2:13" hidden="1" x14ac:dyDescent="0.25"/>
    <row r="151" spans="2:13" ht="15.75" thickTop="1" x14ac:dyDescent="0.25"/>
  </sheetData>
  <sheetProtection algorithmName="SHA-512" hashValue="JhaYYg04KUI/IvuWbdHxOWZ4/JsJ/TX7rmx2mvSO2KsXrOuAZn7ORXVpWlWN8tu+TobP8RYcjQKnsku2ZN1uGg==" saltValue="Y9uugK8xVToOMpiXy9AfjQ==" spinCount="100000" sheet="1" objects="1" scenarios="1" selectLockedCells="1"/>
  <mergeCells count="113">
    <mergeCell ref="A1:A39"/>
    <mergeCell ref="B1:U1"/>
    <mergeCell ref="B2:U3"/>
    <mergeCell ref="B4:F4"/>
    <mergeCell ref="B5:F5"/>
    <mergeCell ref="G5:K5"/>
    <mergeCell ref="M19:O19"/>
    <mergeCell ref="P19:R19"/>
    <mergeCell ref="S19:U19"/>
    <mergeCell ref="B19:F19"/>
    <mergeCell ref="G19:I19"/>
    <mergeCell ref="J19:L19"/>
    <mergeCell ref="M18:O18"/>
    <mergeCell ref="P18:R18"/>
    <mergeCell ref="S18:U18"/>
    <mergeCell ref="G11:I13"/>
    <mergeCell ref="B6:F6"/>
    <mergeCell ref="G6:K6"/>
    <mergeCell ref="B7:F7"/>
    <mergeCell ref="G7:K7"/>
    <mergeCell ref="B8:F8"/>
    <mergeCell ref="G8:K8"/>
    <mergeCell ref="B14:F14"/>
    <mergeCell ref="M17:O17"/>
    <mergeCell ref="V1:V39"/>
    <mergeCell ref="J14:L14"/>
    <mergeCell ref="J17:L17"/>
    <mergeCell ref="J12:L12"/>
    <mergeCell ref="M12:O12"/>
    <mergeCell ref="P12:R12"/>
    <mergeCell ref="S12:U12"/>
    <mergeCell ref="J11:U11"/>
    <mergeCell ref="B11:F13"/>
    <mergeCell ref="B39:U39"/>
    <mergeCell ref="B35:G35"/>
    <mergeCell ref="B31:G31"/>
    <mergeCell ref="S24:U24"/>
    <mergeCell ref="M23:O23"/>
    <mergeCell ref="S14:U14"/>
    <mergeCell ref="M14:O14"/>
    <mergeCell ref="P14:R14"/>
    <mergeCell ref="B16:F18"/>
    <mergeCell ref="G16:I18"/>
    <mergeCell ref="J16:U16"/>
    <mergeCell ref="J18:L18"/>
    <mergeCell ref="G14:I14"/>
    <mergeCell ref="M24:O24"/>
    <mergeCell ref="P24:R24"/>
    <mergeCell ref="B44:D44"/>
    <mergeCell ref="B43:D43"/>
    <mergeCell ref="S40:U40"/>
    <mergeCell ref="B41:G41"/>
    <mergeCell ref="H41:J41"/>
    <mergeCell ref="M41:R41"/>
    <mergeCell ref="S41:U41"/>
    <mergeCell ref="B40:G40"/>
    <mergeCell ref="H40:J40"/>
    <mergeCell ref="M40:R40"/>
    <mergeCell ref="P22:R22"/>
    <mergeCell ref="S22:U22"/>
    <mergeCell ref="M36:U36"/>
    <mergeCell ref="J21:U21"/>
    <mergeCell ref="J22:L22"/>
    <mergeCell ref="M22:O22"/>
    <mergeCell ref="P13:R13"/>
    <mergeCell ref="S13:U13"/>
    <mergeCell ref="J27:L27"/>
    <mergeCell ref="M27:O27"/>
    <mergeCell ref="P27:R27"/>
    <mergeCell ref="S27:U27"/>
    <mergeCell ref="J28:L28"/>
    <mergeCell ref="M28:O28"/>
    <mergeCell ref="P28:R28"/>
    <mergeCell ref="S28:U28"/>
    <mergeCell ref="P17:R17"/>
    <mergeCell ref="S17:U17"/>
    <mergeCell ref="J26:U26"/>
    <mergeCell ref="G4:U4"/>
    <mergeCell ref="G9:K9"/>
    <mergeCell ref="L5:U9"/>
    <mergeCell ref="B9:F9"/>
    <mergeCell ref="B10:U10"/>
    <mergeCell ref="B33:U33"/>
    <mergeCell ref="B36:G36"/>
    <mergeCell ref="H35:I35"/>
    <mergeCell ref="J35:U35"/>
    <mergeCell ref="K31:U31"/>
    <mergeCell ref="B34:G34"/>
    <mergeCell ref="H31:J31"/>
    <mergeCell ref="H34:J34"/>
    <mergeCell ref="K34:U34"/>
    <mergeCell ref="S23:U23"/>
    <mergeCell ref="J23:L23"/>
    <mergeCell ref="P23:R23"/>
    <mergeCell ref="B24:F24"/>
    <mergeCell ref="G24:I24"/>
    <mergeCell ref="J24:L24"/>
    <mergeCell ref="B21:F23"/>
    <mergeCell ref="G21:I23"/>
    <mergeCell ref="J13:L13"/>
    <mergeCell ref="M13:O13"/>
    <mergeCell ref="B26:F28"/>
    <mergeCell ref="G26:I28"/>
    <mergeCell ref="B29:F29"/>
    <mergeCell ref="G29:I29"/>
    <mergeCell ref="J29:L29"/>
    <mergeCell ref="M29:O29"/>
    <mergeCell ref="P29:R29"/>
    <mergeCell ref="S29:U29"/>
    <mergeCell ref="B38:G38"/>
    <mergeCell ref="H38:U38"/>
    <mergeCell ref="B37:G37"/>
    <mergeCell ref="H37:I37"/>
  </mergeCells>
  <conditionalFormatting sqref="J14">
    <cfRule type="cellIs" dxfId="9" priority="11" operator="equal">
      <formula>"PASS"</formula>
    </cfRule>
    <cfRule type="cellIs" dxfId="8" priority="12" operator="equal">
      <formula>"FAIL"</formula>
    </cfRule>
  </conditionalFormatting>
  <conditionalFormatting sqref="M14 P14 S14">
    <cfRule type="cellIs" dxfId="7" priority="9" operator="equal">
      <formula>"PASS"</formula>
    </cfRule>
    <cfRule type="cellIs" dxfId="6" priority="10" operator="equal">
      <formula>"FAIL"</formula>
    </cfRule>
  </conditionalFormatting>
  <conditionalFormatting sqref="J19 M19 P19 S19">
    <cfRule type="cellIs" dxfId="5" priority="7" operator="equal">
      <formula>"PASS"</formula>
    </cfRule>
    <cfRule type="cellIs" dxfId="4" priority="8" operator="equal">
      <formula>"FAIL"</formula>
    </cfRule>
  </conditionalFormatting>
  <conditionalFormatting sqref="J24:J25 M24:M25 P24:P25 S24:S25">
    <cfRule type="cellIs" dxfId="3" priority="5" operator="equal">
      <formula>"PASS"</formula>
    </cfRule>
    <cfRule type="cellIs" dxfId="2" priority="6" operator="equal">
      <formula>"FAIL"</formula>
    </cfRule>
  </conditionalFormatting>
  <conditionalFormatting sqref="J29 M29 P29 S29">
    <cfRule type="cellIs" dxfId="1" priority="1" operator="equal">
      <formula>"PASS"</formula>
    </cfRule>
    <cfRule type="cellIs" dxfId="0" priority="2" operator="equal">
      <formula>"FAIL"</formula>
    </cfRule>
  </conditionalFormatting>
  <dataValidations count="3">
    <dataValidation type="decimal" allowBlank="1" showInputMessage="1" showErrorMessage="1" sqref="G6" xr:uid="{00000000-0002-0000-0500-000000000000}">
      <formula1>0.0000001</formula1>
      <formula2>99999</formula2>
    </dataValidation>
    <dataValidation type="decimal" allowBlank="1" showInputMessage="1" showErrorMessage="1" sqref="G7" xr:uid="{00000000-0002-0000-0500-000001000000}">
      <formula1>0.000001</formula1>
      <formula2>99999</formula2>
    </dataValidation>
    <dataValidation type="decimal" allowBlank="1" showInputMessage="1" showErrorMessage="1" sqref="G8:G9" xr:uid="{00000000-0002-0000-0500-000002000000}">
      <formula1>0.001</formula1>
      <formula2>1</formula2>
    </dataValidation>
  </dataValidations>
  <printOptions horizontalCentered="1"/>
  <pageMargins left="0.5" right="0.5" top="0.5" bottom="0.5" header="0.25" footer="0.25"/>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22</vt:i4>
      </vt:variant>
    </vt:vector>
  </HeadingPairs>
  <TitlesOfParts>
    <vt:vector size="28" baseType="lpstr">
      <vt:lpstr>Instructions</vt:lpstr>
      <vt:lpstr>Endpoint 1</vt:lpstr>
      <vt:lpstr>Endpoint 2</vt:lpstr>
      <vt:lpstr>Endpoint 3</vt:lpstr>
      <vt:lpstr>Endpoint 4</vt:lpstr>
      <vt:lpstr>Evaluation</vt:lpstr>
      <vt:lpstr>'Endpoint 2'!Acute</vt:lpstr>
      <vt:lpstr>'Endpoint 3'!Acute</vt:lpstr>
      <vt:lpstr>'Endpoint 4'!Acute</vt:lpstr>
      <vt:lpstr>Acute</vt:lpstr>
      <vt:lpstr>'Endpoint 2'!Ceriodaphnia</vt:lpstr>
      <vt:lpstr>'Endpoint 3'!Ceriodaphnia</vt:lpstr>
      <vt:lpstr>'Endpoint 4'!Ceriodaphnia</vt:lpstr>
      <vt:lpstr>Ceriodaphnia</vt:lpstr>
      <vt:lpstr>'Endpoint 2'!Pimephales</vt:lpstr>
      <vt:lpstr>'Endpoint 3'!Pimephales</vt:lpstr>
      <vt:lpstr>'Endpoint 4'!Pimephales</vt:lpstr>
      <vt:lpstr>Pimephales</vt:lpstr>
      <vt:lpstr>'Endpoint 1'!Print_Area</vt:lpstr>
      <vt:lpstr>Evaluation!Print_Area</vt:lpstr>
      <vt:lpstr>'Endpoint 2'!Species</vt:lpstr>
      <vt:lpstr>'Endpoint 3'!Species</vt:lpstr>
      <vt:lpstr>'Endpoint 4'!Species</vt:lpstr>
      <vt:lpstr>Species</vt:lpstr>
      <vt:lpstr>'Endpoint 2'!TestType</vt:lpstr>
      <vt:lpstr>'Endpoint 3'!TestType</vt:lpstr>
      <vt:lpstr>'Endpoint 4'!TestType</vt:lpstr>
      <vt:lpstr>TestType</vt:lpstr>
    </vt:vector>
  </TitlesOfParts>
  <Company>Commonwealth of Pennsylvania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Furjanic, Sean</dc:creator>
  <dc:description>Version 2.3, December 9, 2019. Corrected logic to calculate Pass/Fail for last two test dates_x000d_
Version 2.2, August 8, 2013.  Added new logic to "Evaluation" worksheet - if there are test failures using one type of test, that test is recommended for the subsequent permit term.</dc:description>
  <cp:lastModifiedBy>Schumack, Maria</cp:lastModifiedBy>
  <cp:lastPrinted>2013-08-08T14:36:39Z</cp:lastPrinted>
  <dcterms:created xsi:type="dcterms:W3CDTF">2012-04-23T13:56:36Z</dcterms:created>
  <dcterms:modified xsi:type="dcterms:W3CDTF">2019-12-10T13:55:49Z</dcterms:modified>
</cp:coreProperties>
</file>