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<sst xmlns="http://schemas.openxmlformats.org/spreadsheetml/2006/main" count="1888" uniqueCount="880">
  <si>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</si>
  <si>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</si>
  <si>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</si>
  <si>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</si>
  <si>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</si>
  <si>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</si>
  <si>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</si>
  <si>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</si>
  <si>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</si>
  <si>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</si>
  <si>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</si>
  <si>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</si>
  <si>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</si>
  <si>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</si>
  <si>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</si>
  <si>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</si>
  <si>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</si>
  <si>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</si>
  <si>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</si>
  <si>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</si>
  <si>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</si>
  <si>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</si>
  <si>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</si>
  <si>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</si>
  <si>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</si>
  <si>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</si>
  <si>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</si>
  <si>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</si>
  <si>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</si>
  <si>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</si>
  <si>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</si>
  <si>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</si>
  <si>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</si>
  <si>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</si>
  <si>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</si>
  <si>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</si>
  <si>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</si>
  <si>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</si>
  <si>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</si>
  <si>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</si>
  <si>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</si>
  <si>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</si>
  <si>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</si>
  <si>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</si>
  <si>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</si>
  <si>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</si>
  <si>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</si>
  <si>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</si>
  <si>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</si>
  <si>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</si>
  <si>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</si>
  <si>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</si>
  <si>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</si>
  <si>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</si>
  <si>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</si>
  <si>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</si>
  <si>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</si>
  <si>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</si>
  <si>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</si>
  <si>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</si>
  <si>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</si>
  <si>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</si>
  <si>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</si>
  <si>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</si>
  <si>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</si>
  <si>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</si>
  <si>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</si>
  <si>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</si>
  <si>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</si>
  <si>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</si>
  <si>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</si>
  <si>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</si>
  <si>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</si>
  <si>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</si>
  <si>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</si>
  <si>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</si>
  <si>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</si>
  <si>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</si>
  <si>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</si>
  <si>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</si>
  <si>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</si>
  <si>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</si>
  <si>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</si>
  <si>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</si>
  <si>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</si>
  <si>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</si>
  <si>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</si>
  <si>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</si>
  <si>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</si>
  <si>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</si>
  <si>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</si>
  <si>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</si>
  <si>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</si>
  <si>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</si>
  <si>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</si>
  <si>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</si>
  <si>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</si>
  <si>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</si>
  <si>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</si>
  <si>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</si>
  <si>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</si>
  <si>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</si>
  <si>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</si>
  <si>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</si>
  <si>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</si>
  <si>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</si>
  <si>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</si>
  <si>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</si>
  <si>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</si>
  <si>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</si>
  <si>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</si>
  <si>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</si>
  <si>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</si>
  <si>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</si>
  <si>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</si>
  <si>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</si>
  <si>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</si>
  <si>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</si>
  <si>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</si>
  <si>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</si>
  <si>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</si>
  <si>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</si>
  <si>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</si>
  <si>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</si>
  <si>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</si>
  <si>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</si>
  <si>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</si>
  <si>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</si>
  <si>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</si>
  <si>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</si>
  <si>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</si>
  <si>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</si>
  <si>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</si>
  <si>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</si>
  <si>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</si>
  <si>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</si>
  <si>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</si>
  <si>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</si>
  <si>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</si>
  <si>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</si>
  <si>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</si>
  <si>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</si>
  <si>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</si>
  <si>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</si>
  <si>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</si>
  <si>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</si>
  <si>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</si>
  <si>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</si>
  <si>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</si>
  <si>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</si>
  <si>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</si>
  <si>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</si>
  <si>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</si>
  <si>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</si>
  <si>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</si>
  <si>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</si>
  <si>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</si>
  <si>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</si>
  <si>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</si>
  <si>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</si>
  <si>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</si>
  <si>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</si>
  <si>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</si>
  <si>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</si>
  <si>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</si>
  <si>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</si>
  <si>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</si>
  <si>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</si>
  <si>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</si>
  <si>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</si>
  <si>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</si>
  <si>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</si>
  <si>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</si>
  <si>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</si>
  <si>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</si>
  <si>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</si>
  <si>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</si>
  <si>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</si>
  <si>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</si>
  <si>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</si>
  <si>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</si>
  <si>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</si>
  <si>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</si>
  <si>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</si>
  <si>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</si>
  <si>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</si>
  <si>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</si>
  <si>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</si>
  <si>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</si>
  <si>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</si>
  <si>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</si>
  <si>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</si>
  <si>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</si>
  <si>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</si>
  <si>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</si>
  <si>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</si>
  <si>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</si>
  <si>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</si>
  <si>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</si>
  <si>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</si>
  <si>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</si>
  <si>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</si>
  <si>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</si>
  <si>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</si>
  <si>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</si>
  <si>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</si>
  <si>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</si>
  <si>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</si>
  <si>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</si>
  <si>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</si>
  <si>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</si>
  <si>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</si>
  <si>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</si>
  <si>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</si>
  <si>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</si>
  <si>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</si>
  <si>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</si>
  <si>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</si>
  <si>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</si>
  <si>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</si>
  <si>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</si>
  <si>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</si>
  <si>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</si>
  <si>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</si>
  <si>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</si>
  <si>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</si>
  <si>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</si>
  <si>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</si>
  <si>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</si>
  <si>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</si>
  <si>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</si>
  <si>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</si>
  <si>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</si>
  <si>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</si>
  <si>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</si>
  <si>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</si>
  <si>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</si>
  <si>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</si>
  <si>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</si>
  <si>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</si>
  <si>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</si>
  <si>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</si>
  <si>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</si>
  <si>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</si>
  <si>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</si>
  <si>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</si>
  <si>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</si>
  <si>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</si>
  <si>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</si>
  <si>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</si>
  <si>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</si>
  <si>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</si>
  <si>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</si>
  <si>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</si>
  <si>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</si>
  <si>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</si>
  <si>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</si>
  <si>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</si>
  <si>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</si>
  <si>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</si>
  <si>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</si>
  <si>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</si>
  <si>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</si>
  <si>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</si>
  <si>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</si>
  <si>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</si>
  <si>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</si>
  <si>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</si>
  <si>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</si>
  <si>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</si>
  <si>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</si>
  <si>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</si>
  <si>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</si>
  <si>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</si>
  <si>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</si>
  <si>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</si>
  <si>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</si>
  <si>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</si>
  <si>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</si>
  <si>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</si>
  <si>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</si>
  <si>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</si>
  <si>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</si>
  <si>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</si>
  <si>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</si>
  <si>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</si>
  <si>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</si>
  <si>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</si>
  <si>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</si>
  <si>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</si>
  <si>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</si>
  <si>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</si>
  <si>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</si>
  <si>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</si>
  <si>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</si>
  <si>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</si>
  <si>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</si>
  <si>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</si>
  <si>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</si>
  <si>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</si>
  <si>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</si>
  <si>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</si>
  <si>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</si>
  <si>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</si>
  <si>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</si>
  <si>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</si>
  <si>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</si>
  <si>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</si>
  <si>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</si>
  <si>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</si>
  <si>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</si>
  <si>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</si>
  <si>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</si>
  <si>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</si>
  <si>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</si>
  <si>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</si>
  <si>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</si>
  <si>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</si>
  <si>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</si>
  <si>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</si>
  <si>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</si>
  <si>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</si>
  <si>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</si>
  <si>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</si>
  <si>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</si>
  <si>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</si>
  <si>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</si>
  <si>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</si>
  <si>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</si>
  <si>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</si>
  <si>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</si>
  <si>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</si>
  <si>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</si>
  <si>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</si>
  <si>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</si>
  <si>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</si>
  <si>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</si>
  <si>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</si>
  <si>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</si>
  <si>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</si>
  <si>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</si>
  <si>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</si>
  <si>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</si>
  <si>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</si>
  <si>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</si>
  <si>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</si>
  <si>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</si>
  <si>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</si>
  <si>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</si>
  <si>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</si>
  <si>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</si>
  <si>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</si>
  <si>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</si>
  <si>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</si>
  <si>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</si>
  <si>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</si>
  <si>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</si>
  <si>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</si>
  <si>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</si>
  <si>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</si>
  <si>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</si>
  <si>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</si>
  <si>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</si>
  <si>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</si>
  <si>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</si>
  <si>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</si>
  <si>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</si>
  <si>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</si>
  <si>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</si>
  <si>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</si>
  <si>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</si>
  <si>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</si>
  <si>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</si>
  <si>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</si>
  <si>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</si>
  <si>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</si>
  <si>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</si>
  <si>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</si>
  <si>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</si>
  <si>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</si>
  <si>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</si>
  <si>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</si>
  <si>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</si>
  <si>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</si>
  <si>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</si>
  <si>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</si>
  <si>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</si>
  <si>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</si>
  <si>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</si>
  <si>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</si>
  <si>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</si>
  <si>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</si>
  <si>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</si>
  <si>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</si>
  <si>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</si>
  <si>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</si>
  <si>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</si>
  <si>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</si>
  <si>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</si>
  <si>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</si>
  <si>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</si>
  <si>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</si>
  <si>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</si>
  <si>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</si>
  <si>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</si>
  <si>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</si>
  <si>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</si>
  <si>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</si>
  <si>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</si>
  <si>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</si>
  <si>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</si>
  <si>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</si>
  <si>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</si>
  <si>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</si>
  <si>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</si>
  <si>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</si>
  <si>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</si>
  <si>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</si>
  <si>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</si>
  <si>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</si>
  <si>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</si>
  <si>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</si>
  <si>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</si>
  <si>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</si>
  <si>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</si>
  <si>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</si>
  <si>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</si>
  <si>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</si>
  <si>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</si>
  <si>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</si>
  <si>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</si>
  <si>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</si>
  <si>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</si>
  <si>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</si>
  <si>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</si>
  <si>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</si>
  <si>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</si>
  <si>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</si>
  <si>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</si>
  <si>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</si>
  <si>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</si>
  <si>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</si>
  <si>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</si>
  <si>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</si>
  <si>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</si>
  <si>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</si>
  <si>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</si>
  <si>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</si>
  <si>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</si>
  <si>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</si>
  <si>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</si>
  <si>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</si>
  <si>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</si>
  <si>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</si>
  <si>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</si>
  <si>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</si>
  <si>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</si>
  <si>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</si>
  <si>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</si>
  <si>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</si>
  <si>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</si>
  <si>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</si>
  <si>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</si>
  <si>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</si>
  <si>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</si>
  <si>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</si>
  <si>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</si>
  <si>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</si>
  <si>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</si>
  <si>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</si>
  <si>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</si>
  <si>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</si>
  <si>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</si>
  <si>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</si>
  <si>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</si>
  <si>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</si>
  <si>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</si>
  <si>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</si>
  <si>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</si>
  <si>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</si>
  <si>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</si>
  <si>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</si>
  <si>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</si>
  <si>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</si>
  <si>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</si>
  <si>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</si>
  <si>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</si>
  <si>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</si>
  <si>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</si>
  <si>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</si>
  <si>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</si>
  <si>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</si>
  <si>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</si>
  <si>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</si>
  <si>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</si>
  <si>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</si>
  <si>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</si>
  <si>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</si>
  <si>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</si>
  <si>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</si>
  <si>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</si>
  <si>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</si>
  <si>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</si>
  <si>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</si>
  <si>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</si>
  <si>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</si>
  <si>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</si>
  <si>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</si>
  <si>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</si>
  <si>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</si>
  <si>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</si>
  <si>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</si>
  <si>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</si>
  <si>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</si>
  <si>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</si>
  <si>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</si>
  <si>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</si>
  <si>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</si>
  <si>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</si>
  <si>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</si>
  <si>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</si>
  <si>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</si>
  <si>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</si>
  <si>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</si>
  <si>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</si>
  <si>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</si>
  <si>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</si>
  <si>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</si>
  <si>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</si>
  <si>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</si>
  <si>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</si>
  <si>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</si>
  <si>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</si>
  <si>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</si>
  <si>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</si>
  <si>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</si>
  <si>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</si>
  <si>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</si>
  <si>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</si>
  <si>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</si>
  <si>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</si>
  <si>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</si>
  <si>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</si>
  <si>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</si>
  <si>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</si>
  <si>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</si>
  <si>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</si>
  <si>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</si>
  <si>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</si>
  <si>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</si>
  <si>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</si>
  <si>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</si>
  <si>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</si>
  <si>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</si>
  <si>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</si>
  <si>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</si>
  <si>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</si>
  <si>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</si>
  <si>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</si>
  <si>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</si>
  <si>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</si>
  <si>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</si>
  <si>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</si>
  <si>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</si>
  <si>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</si>
  <si>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</si>
  <si>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</si>
  <si>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</si>
  <si>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</si>
  <si>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</si>
  <si>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</si>
  <si>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</si>
  <si>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</si>
  <si>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</si>
  <si>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</si>
  <si>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</si>
  <si>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</si>
  <si>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</si>
  <si>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</si>
  <si>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</si>
  <si>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</si>
  <si>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</si>
  <si>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</si>
  <si>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</si>
  <si>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</si>
  <si>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</si>
  <si>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</si>
  <si>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</si>
  <si>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</si>
  <si>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</si>
  <si>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</si>
  <si>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</si>
  <si>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</si>
  <si>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</si>
  <si>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</si>
  <si>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</si>
  <si>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</si>
  <si>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</si>
  <si>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</si>
  <si>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</si>
  <si>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</si>
  <si>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</si>
  <si>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</si>
  <si>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</si>
  <si>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</si>
  <si>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</si>
  <si>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</si>
  <si>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</si>
  <si>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</si>
  <si>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</si>
  <si>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</si>
  <si>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</si>
  <si>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</si>
  <si>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</si>
  <si>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</si>
  <si>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</si>
  <si>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</si>
  <si>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</si>
  <si>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</si>
  <si>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</si>
  <si>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</si>
  <si>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</si>
  <si>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</si>
  <si>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</si>
  <si>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</si>
  <si>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</si>
  <si>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</si>
  <si>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</si>
  <si>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</si>
  <si>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</si>
  <si>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</si>
  <si>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</si>
  <si>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</si>
  <si>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</si>
  <si>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</si>
  <si>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</si>
  <si>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</si>
  <si>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</si>
  <si>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</si>
  <si>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</si>
  <si>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</si>
  <si>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</si>
  <si>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</si>
  <si>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</si>
  <si>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</si>
  <si>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</si>
  <si>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</si>
  <si>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</si>
  <si>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</si>
  <si>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</si>
  <si>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</si>
  <si>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</si>
  <si>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</si>
  <si>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</si>
  <si>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</si>
  <si>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</si>
  <si>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</si>
  <si>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</si>
  <si>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</si>
  <si>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</si>
  <si>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</si>
  <si>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</si>
  <si>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</si>
  <si>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</si>
  <si>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</si>
  <si>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</si>
  <si>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</si>
  <si>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</si>
  <si>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</si>
  <si>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</si>
  <si>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</si>
  <si>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</si>
  <si>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</si>
  <si>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</si>
  <si>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</si>
  <si>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</si>
  <si>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</si>
  <si>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</si>
  <si>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</si>
  <si>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</si>
  <si>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</si>
  <si>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</si>
  <si>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</si>
  <si>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</si>
  <si>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</si>
  <si>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</si>
  <si>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</si>
  <si>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</si>
  <si>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</si>
  <si>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</si>
  <si>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</si>
  <si>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</si>
  <si>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</si>
  <si>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</si>
  <si>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</si>
  <si>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</si>
  <si>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</si>
  <si>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</si>
  <si>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</si>
  <si>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</si>
  <si>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</si>
  <si>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</si>
  <si>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</si>
  <si>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</si>
  <si>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</si>
  <si>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</si>
  <si>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</si>
  <si>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</si>
  <si>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</si>
  <si>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</si>
  <si>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</si>
  <si>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</si>
  <si>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</si>
  <si>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</si>
  <si>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</si>
  <si>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</si>
  <si>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</si>
  <si>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</si>
  <si>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</si>
  <si>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</si>
  <si>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</si>
  <si>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</si>
  <si>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</si>
  <si>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</si>
  <si>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</si>
  <si>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</si>
  <si>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</si>
  <si>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</si>
  <si>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</si>
  <si>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</si>
  <si>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</si>
  <si>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</si>
  <si>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</si>
  <si>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</si>
  <si>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</si>
  <si>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</si>
  <si>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</si>
  <si>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</si>
  <si>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</si>
  <si>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</si>
  <si>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</si>
  <si>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</si>
  <si>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</si>
  <si>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</si>
  <si>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</si>
  <si>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</si>
  <si>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</si>
  <si>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</si>
  <si>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</si>
  <si>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</si>
  <si>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</si>
  <si>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</si>
  <si>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</si>
  <si>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</si>
  <si>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</si>
  <si>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</si>
  <si>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</si>
  <si>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</si>
  <si>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</si>
  <si>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</si>
  <si>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</si>
  <si>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</si>
  <si>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</si>
  <si>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</si>
  <si>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</si>
  <si>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</si>
  <si>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</si>
  <si>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</si>
  <si>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</si>
  <si>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</si>
  <si>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</si>
  <si>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</si>
  <si>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</si>
  <si>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</si>
  <si>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</si>
  <si>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</si>
  <si>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</si>
  <si>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</si>
  <si>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</si>
  <si>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</si>
  <si>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</si>
  <si>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</si>
  <si>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</si>
  <si>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</si>
  <si>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</si>
  <si>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</si>
  <si>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</si>
  <si>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</si>
  <si>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</si>
  <si>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</si>
  <si>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</si>
  <si>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</si>
  <si>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</si>
  <si>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</si>
  <si>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</si>
  <si>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</si>
  <si>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</si>
  <si>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</si>
  <si>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</si>
  <si>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</si>
  <si>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</si>
  <si>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</si>
  <si>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</si>
  <si>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</si>
  <si>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</si>
  <si>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</si>
  <si>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</si>
  <si>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</si>
  <si>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</si>
  <si>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</si>
  <si>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</si>
  <si>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</si>
  <si>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</si>
  <si>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</si>
  <si>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</si>
  <si>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</si>
  <si>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</si>
  <si>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</si>
  <si>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</si>
  <si>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</si>
  <si>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</si>
  <si>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</si>
  <si>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</si>
  <si>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</si>
  <si>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</si>
  <si>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</si>
  <si>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</si>
  <si>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</si>
  <si>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</si>
  <si>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</si>
  <si>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</si>
  <si>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</si>
  <si>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</si>
  <si>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</si>
  <si>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</si>
  <si>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</si>
  <si>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</si>
  <si>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</si>
  <si>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</si>
  <si>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</si>
  <si>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</si>
  <si>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</si>
  <si>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</si>
  <si>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</si>
  <si>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</si>
  <si>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</si>
  <si>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</si>
  <si>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</si>
  <si>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</si>
  <si>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</si>
  <si>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</si>
  <si>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</si>
  <si>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</si>
  <si>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</si>
  <si>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</si>
  <si>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</si>
  <si>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</si>
  <si>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</si>
  <si>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</si>
  <si>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</si>
  <si>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</si>
  <si>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</si>
  <si>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</si>
  <si>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</si>
  <si>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</si>
  <si>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</si>
  <si>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</si>
  <si>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</si>
  <si>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</si>
  <si>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</si>
  <si>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</si>
  <si>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</si>
  <si>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</si>
  <si>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</si>
  <si>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</si>
  <si>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</si>
  <si>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</si>
  <si>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</si>
  <si>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</si>
  <si>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182 F 4-6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</si>
</sst>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48">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876</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8">
        <v>42402</v>
      </c>
      <c r="G6" s="459"/>
      <c r="H6" s="459"/>
      <c r="I6" s="460"/>
      <c r="J6" s="316"/>
      <c r="K6" s="316"/>
      <c r="L6" s="316"/>
      <c r="M6" s="316"/>
    </row>
    <row r="7" spans="1:13" ht="12.75" customHeight="1">
      <c r="A7" s="316"/>
      <c r="B7" s="316"/>
      <c r="C7" s="316"/>
      <c r="D7" s="316" t="s">
        <v>216</v>
      </c>
      <c r="E7" s="316"/>
      <c r="F7" s="469" t="s">
        <v>879</v>
      </c>
      <c r="G7" s="470"/>
      <c r="H7" s="470"/>
      <c r="I7" s="470"/>
      <c r="J7" s="441"/>
      <c r="K7" s="44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1" t="s">
        <v>327</v>
      </c>
      <c r="G10" s="462"/>
      <c r="H10" s="462"/>
      <c r="I10" s="463"/>
      <c r="J10" s="26"/>
      <c r="K10" s="26"/>
      <c r="L10" s="26"/>
      <c r="M10" s="26"/>
    </row>
    <row r="11" spans="1:13" ht="12.75">
      <c r="A11" s="39"/>
      <c r="B11" s="26"/>
      <c r="C11" s="26"/>
      <c r="D11" s="26" t="s">
        <v>38</v>
      </c>
      <c r="E11" s="26"/>
      <c r="F11" s="464" t="s">
        <v>328</v>
      </c>
      <c r="G11" s="464"/>
      <c r="H11" s="464"/>
      <c r="I11" s="464"/>
      <c r="J11" s="465"/>
      <c r="K11" s="465"/>
      <c r="L11" s="26"/>
      <c r="M11" s="26"/>
    </row>
    <row r="12" spans="1:13" ht="12.75">
      <c r="A12" s="39"/>
      <c r="B12" s="26"/>
      <c r="C12" s="26"/>
      <c r="D12" s="26" t="s">
        <v>39</v>
      </c>
      <c r="E12" s="26"/>
      <c r="F12" s="466" t="s">
        <v>329</v>
      </c>
      <c r="G12" s="467"/>
      <c r="H12" s="467"/>
      <c r="I12" s="468"/>
      <c r="J12" s="156"/>
      <c r="K12" s="156"/>
      <c r="L12" s="26"/>
      <c r="M12" s="26"/>
    </row>
    <row r="13" spans="1:13" ht="12.75">
      <c r="A13" s="39"/>
      <c r="B13" s="26"/>
      <c r="C13" s="26"/>
      <c r="D13" s="26" t="s">
        <v>196</v>
      </c>
      <c r="E13" s="26"/>
      <c r="F13" s="471" t="s">
        <v>330</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2"/>
      <c r="M19" s="26"/>
    </row>
    <row r="20" spans="1:13" ht="12.75">
      <c r="A20" s="39"/>
      <c r="B20" s="491"/>
      <c r="C20" s="491"/>
      <c r="D20" s="491"/>
      <c r="E20" s="491"/>
      <c r="F20" s="491"/>
      <c r="G20" s="491"/>
      <c r="H20" s="491"/>
      <c r="I20" s="491"/>
      <c r="J20" s="491"/>
      <c r="K20" s="491"/>
      <c r="L20" s="472"/>
      <c r="M20" s="26"/>
    </row>
    <row r="21" spans="1:13" ht="12.75">
      <c r="A21" s="39"/>
      <c r="B21" s="445" t="s">
        <v>389</v>
      </c>
      <c r="C21" s="446"/>
      <c r="D21" s="447"/>
      <c r="E21" s="99"/>
      <c r="F21" s="99"/>
      <c r="G21" s="99"/>
      <c r="H21" s="99"/>
      <c r="I21" s="99"/>
      <c r="J21" s="99"/>
      <c r="K21" s="99"/>
      <c r="L21" s="100"/>
      <c r="M21" s="26"/>
    </row>
    <row r="22" spans="1:13" ht="12.75">
      <c r="A22" s="109" t="s">
        <v>13</v>
      </c>
      <c r="B22" s="40" t="s">
        <v>538</v>
      </c>
      <c r="C22" s="26"/>
      <c r="D22" s="99"/>
      <c r="E22" s="40"/>
      <c r="F22" s="448" t="s">
        <v>390</v>
      </c>
      <c r="G22" s="449"/>
      <c r="H22" s="449"/>
      <c r="I22" s="450"/>
      <c r="J22" s="100"/>
      <c r="K22" s="99"/>
      <c r="L22" s="26"/>
      <c r="M22" s="26"/>
    </row>
    <row r="23" spans="1:13" ht="12.75">
      <c r="A23" s="108"/>
      <c r="B23" s="41"/>
      <c r="C23" s="26" t="s">
        <v>203</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3" t="s">
        <v>544</v>
      </c>
      <c r="C26" s="454"/>
      <c r="D26" s="454"/>
      <c r="E26" s="454"/>
      <c r="F26" s="454"/>
      <c r="G26" s="454"/>
      <c r="H26" s="454"/>
      <c r="I26" s="454"/>
      <c r="J26" s="454"/>
      <c r="K26" s="441"/>
      <c r="L26" s="442"/>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40"/>
      <c r="G28" s="443"/>
      <c r="H28" s="443"/>
      <c r="I28" s="444"/>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1" t="s">
        <v>861</v>
      </c>
      <c r="C31" s="452"/>
      <c r="D31" s="452"/>
      <c r="E31" s="452"/>
      <c r="F31" s="452"/>
      <c r="G31" s="452"/>
      <c r="H31" s="452"/>
      <c r="I31" s="452"/>
      <c r="J31" s="452"/>
      <c r="K31" s="452"/>
      <c r="L31" s="452"/>
      <c r="M31" s="452"/>
    </row>
    <row r="32" spans="1:13" ht="12.75">
      <c r="A32" s="39"/>
      <c r="B32" s="452"/>
      <c r="C32" s="452"/>
      <c r="D32" s="452"/>
      <c r="E32" s="452"/>
      <c r="F32" s="452"/>
      <c r="G32" s="452"/>
      <c r="H32" s="452"/>
      <c r="I32" s="452"/>
      <c r="J32" s="452"/>
      <c r="K32" s="452"/>
      <c r="L32" s="452"/>
      <c r="M32" s="452"/>
    </row>
    <row r="33" spans="1:13" ht="8.25" customHeight="1">
      <c r="A33" s="39"/>
      <c r="B33" s="451" t="s">
        <v>0</v>
      </c>
      <c r="C33" s="452"/>
      <c r="D33" s="452"/>
      <c r="E33" s="452"/>
      <c r="F33" s="452"/>
      <c r="G33" s="452"/>
      <c r="H33" s="452"/>
      <c r="I33" s="452"/>
      <c r="J33" s="452"/>
      <c r="K33" s="452"/>
      <c r="L33" s="452"/>
      <c r="M33" s="452"/>
    </row>
    <row r="34" spans="1:13" ht="12.75">
      <c r="A34" s="39"/>
      <c r="B34" s="452"/>
      <c r="C34" s="452"/>
      <c r="D34" s="452"/>
      <c r="E34" s="452"/>
      <c r="F34" s="452"/>
      <c r="G34" s="452"/>
      <c r="H34" s="452"/>
      <c r="I34" s="452"/>
      <c r="J34" s="452"/>
      <c r="K34" s="452"/>
      <c r="L34" s="452"/>
      <c r="M34" s="452"/>
    </row>
    <row r="35" spans="1:13" ht="12.75">
      <c r="A35" s="39"/>
      <c r="B35" s="452"/>
      <c r="C35" s="452"/>
      <c r="D35" s="452"/>
      <c r="E35" s="452"/>
      <c r="F35" s="452"/>
      <c r="G35" s="452"/>
      <c r="H35" s="452"/>
      <c r="I35" s="452"/>
      <c r="J35" s="452"/>
      <c r="K35" s="452"/>
      <c r="L35" s="452"/>
      <c r="M35" s="452"/>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37" t="s">
        <v>622</v>
      </c>
      <c r="H38" s="438"/>
      <c r="I38" s="438"/>
      <c r="J38" s="438"/>
      <c r="K38" s="438"/>
      <c r="L38" s="439"/>
      <c r="M38" s="26"/>
    </row>
    <row r="39" spans="1:13" ht="12.75">
      <c r="A39" s="136" t="s">
        <v>13</v>
      </c>
      <c r="B39" s="473" t="s">
        <v>41</v>
      </c>
      <c r="C39" s="473"/>
      <c r="D39" s="473"/>
      <c r="E39" s="473"/>
      <c r="F39" s="26"/>
      <c r="G39" s="154">
        <v>94</v>
      </c>
      <c r="H39" s="42"/>
      <c r="I39" s="42"/>
      <c r="J39" s="42"/>
      <c r="K39" s="46"/>
      <c r="L39" s="46"/>
      <c r="M39" s="26"/>
    </row>
    <row r="40" spans="1:13" ht="12.75">
      <c r="A40" s="136" t="s">
        <v>14</v>
      </c>
      <c r="B40" s="473" t="s">
        <v>8</v>
      </c>
      <c r="C40" s="473"/>
      <c r="D40" s="473"/>
      <c r="E40" s="473"/>
      <c r="F40" s="26"/>
      <c r="G40" s="329">
        <v>140</v>
      </c>
      <c r="H40" s="48" t="str">
        <f>CONCATENATE(VLOOKUP(G38,'Data Tables'!A4:C78,3,FALSE),B257)</f>
        <v>bu per acre</v>
      </c>
      <c r="I40" s="26"/>
      <c r="J40" s="42"/>
      <c r="K40" s="46"/>
      <c r="L40" s="46"/>
      <c r="M40" s="26"/>
    </row>
    <row r="41" spans="1:13" ht="12.75">
      <c r="A41" s="136" t="s">
        <v>15</v>
      </c>
      <c r="B41" s="42" t="s">
        <v>260</v>
      </c>
      <c r="C41" s="42"/>
      <c r="D41" s="42"/>
      <c r="E41" s="42"/>
      <c r="F41" s="26"/>
      <c r="G41" s="440" t="s">
        <v>500</v>
      </c>
      <c r="H41" s="441"/>
      <c r="I41" s="441"/>
      <c r="J41" s="441"/>
      <c r="K41" s="441"/>
      <c r="L41" s="442"/>
      <c r="M41" s="26"/>
    </row>
    <row r="42" spans="1:13" ht="12.75">
      <c r="A42" s="137" t="s">
        <v>161</v>
      </c>
      <c r="B42" s="456" t="s">
        <v>76</v>
      </c>
      <c r="C42" s="457"/>
      <c r="D42" s="457"/>
      <c r="E42" s="457"/>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5" t="s">
        <v>252</v>
      </c>
      <c r="B46" s="452"/>
      <c r="C46" s="452"/>
      <c r="D46" s="452"/>
      <c r="E46" s="452"/>
      <c r="F46" s="452"/>
      <c r="G46" s="452"/>
      <c r="H46" s="452"/>
      <c r="I46" s="452"/>
      <c r="J46" s="452"/>
      <c r="K46" s="452"/>
      <c r="L46" s="452"/>
      <c r="M46" s="452"/>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85</v>
      </c>
      <c r="G50" s="40" t="s">
        <v>785</v>
      </c>
      <c r="H50" s="40"/>
      <c r="I50" s="40"/>
      <c r="J50" s="154">
        <v>85</v>
      </c>
      <c r="K50" s="26"/>
      <c r="L50" s="26"/>
      <c r="M50" s="26"/>
    </row>
    <row r="51" spans="1:13" ht="12.75">
      <c r="A51" s="136" t="s">
        <v>13</v>
      </c>
      <c r="B51" s="27" t="s">
        <v>140</v>
      </c>
      <c r="C51" s="41"/>
      <c r="D51" s="39"/>
      <c r="E51" s="26"/>
      <c r="F51" s="396">
        <f>'Calculations- All Data'!F57</f>
        <v>85</v>
      </c>
      <c r="G51" s="42" t="s">
        <v>785</v>
      </c>
      <c r="H51" s="42"/>
      <c r="I51" s="42"/>
      <c r="J51" s="397">
        <f>'Calculations- All Data'!J57</f>
        <v>85</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40"/>
      <c r="G54" s="441"/>
      <c r="H54" s="441"/>
      <c r="I54" s="188"/>
      <c r="J54" s="440"/>
      <c r="K54" s="443"/>
      <c r="L54" s="444"/>
      <c r="M54" s="26"/>
    </row>
    <row r="55" spans="1:13" ht="12.75">
      <c r="A55" s="136" t="s">
        <v>13</v>
      </c>
      <c r="B55" s="41" t="s">
        <v>7</v>
      </c>
      <c r="C55" s="26"/>
      <c r="D55" s="26"/>
      <c r="E55" s="26"/>
      <c r="F55" s="437"/>
      <c r="G55" s="438"/>
      <c r="H55" s="438"/>
      <c r="I55" s="187"/>
      <c r="J55" s="437"/>
      <c r="K55" s="438"/>
      <c r="L55" s="439"/>
      <c r="M55" s="26"/>
    </row>
    <row r="56" spans="1:13" ht="14.25">
      <c r="A56" s="136" t="s">
        <v>14</v>
      </c>
      <c r="B56" s="267" t="s">
        <v>514</v>
      </c>
      <c r="C56" s="26"/>
      <c r="D56" s="26"/>
      <c r="E56" s="26"/>
      <c r="F56" s="154"/>
      <c r="G56" s="41"/>
      <c r="H56" s="40"/>
      <c r="I56" s="40"/>
      <c r="J56" s="154"/>
      <c r="K56" s="26"/>
      <c r="L56" s="26"/>
      <c r="M56" s="26"/>
    </row>
    <row r="57" spans="1:13" ht="12.75">
      <c r="A57" s="136"/>
      <c r="B57" s="40"/>
      <c r="C57" s="41" t="s">
        <v>9</v>
      </c>
      <c r="D57" s="26"/>
      <c r="E57" s="26"/>
      <c r="F57" s="154"/>
      <c r="G57" s="41">
        <f>VLOOKUP(F55,'Data Tables'!$A$249:$D$270,3,FALSE)</f>
        <v>0</v>
      </c>
      <c r="H57" s="26"/>
      <c r="I57" s="40"/>
      <c r="J57" s="154"/>
      <c r="K57" s="41">
        <f>VLOOKUP(J55,'Data Tables'!$A$249:$D$270,3,FALSE)</f>
        <v>0</v>
      </c>
      <c r="L57" s="26"/>
      <c r="M57" s="26"/>
    </row>
    <row r="58" spans="1:13" ht="12.75">
      <c r="A58" s="136" t="s">
        <v>15</v>
      </c>
      <c r="B58" s="41" t="s">
        <v>532</v>
      </c>
      <c r="C58" s="26"/>
      <c r="D58" s="26"/>
      <c r="E58" s="26"/>
      <c r="F58" s="154"/>
      <c r="G58" s="41">
        <f>VLOOKUP(F55,'Data Tables'!$A$249:$E$270,5,FALSE)</f>
        <v>0</v>
      </c>
      <c r="H58" s="40"/>
      <c r="I58" s="40"/>
      <c r="J58" s="154"/>
      <c r="K58" s="41">
        <f>VLOOKUP(J55,'Data Tables'!$A$249:$E$270,5,FALSE)</f>
        <v>0</v>
      </c>
      <c r="L58" s="26"/>
      <c r="M58" s="26"/>
    </row>
    <row r="59" spans="1:13" ht="12.75">
      <c r="A59" s="136" t="s">
        <v>161</v>
      </c>
      <c r="B59" s="26" t="str">
        <f>IF(F54=$D$271,"Time when manure will be utilized:","Days until incorporation:")</f>
        <v>Days until incorporation:</v>
      </c>
      <c r="C59" s="41"/>
      <c r="D59" s="26"/>
      <c r="E59" s="26"/>
      <c r="F59" s="440"/>
      <c r="G59" s="441"/>
      <c r="H59" s="441"/>
      <c r="I59" s="187"/>
      <c r="J59" s="440"/>
      <c r="K59" s="441"/>
      <c r="L59" s="442"/>
      <c r="M59" s="26"/>
    </row>
    <row r="60" spans="1:13" ht="12.75">
      <c r="A60" s="136" t="s">
        <v>163</v>
      </c>
      <c r="B60" s="27" t="s">
        <v>58</v>
      </c>
      <c r="C60" s="41"/>
      <c r="D60" s="26"/>
      <c r="E60" s="26"/>
      <c r="F60" s="398">
        <f>'Calculations- All Data'!F69</f>
        <v>0</v>
      </c>
      <c r="G60" s="42" t="s">
        <v>785</v>
      </c>
      <c r="H60" s="42"/>
      <c r="I60" s="156"/>
      <c r="J60" s="398">
        <f>'Calculations- All Data'!J69</f>
        <v>0</v>
      </c>
      <c r="K60" s="42" t="s">
        <v>785</v>
      </c>
      <c r="L60" s="42"/>
      <c r="M60" s="26"/>
    </row>
    <row r="61" spans="1:13" ht="12.75">
      <c r="A61" s="136" t="s">
        <v>162</v>
      </c>
      <c r="B61" s="27" t="s">
        <v>139</v>
      </c>
      <c r="C61" s="41"/>
      <c r="D61" s="39"/>
      <c r="E61" s="26"/>
      <c r="F61" s="396">
        <f>'Calculations- All Data'!F70</f>
        <v>0</v>
      </c>
      <c r="G61" s="42" t="s">
        <v>785</v>
      </c>
      <c r="H61" s="42"/>
      <c r="I61" s="42"/>
      <c r="J61" s="397">
        <f>'Calculations- All Data'!J70</f>
        <v>0</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40"/>
      <c r="G64" s="441"/>
      <c r="H64" s="441"/>
      <c r="I64" s="188"/>
      <c r="J64" s="440"/>
      <c r="K64" s="443"/>
      <c r="L64" s="444"/>
      <c r="M64" s="26"/>
    </row>
    <row r="65" spans="1:13" ht="12.75">
      <c r="A65" s="26"/>
      <c r="B65" s="40"/>
      <c r="C65" s="41" t="s">
        <v>7</v>
      </c>
      <c r="D65" s="26"/>
      <c r="E65" s="26"/>
      <c r="F65" s="437"/>
      <c r="G65" s="438"/>
      <c r="H65" s="438"/>
      <c r="I65" s="187"/>
      <c r="J65" s="437"/>
      <c r="K65" s="438"/>
      <c r="L65" s="439"/>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40"/>
      <c r="G69" s="441"/>
      <c r="H69" s="441"/>
      <c r="I69" s="187"/>
      <c r="J69" s="440"/>
      <c r="K69" s="441"/>
      <c r="L69" s="442"/>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40"/>
      <c r="G75" s="441"/>
      <c r="H75" s="441"/>
      <c r="I75" s="188"/>
      <c r="J75" s="440"/>
      <c r="K75" s="443"/>
      <c r="L75" s="444"/>
      <c r="M75" s="26"/>
    </row>
    <row r="76" spans="1:13" ht="12.75">
      <c r="A76" s="26"/>
      <c r="B76" s="40"/>
      <c r="C76" s="41" t="s">
        <v>7</v>
      </c>
      <c r="D76" s="26"/>
      <c r="E76" s="26"/>
      <c r="F76" s="437"/>
      <c r="G76" s="438"/>
      <c r="H76" s="438"/>
      <c r="I76" s="187"/>
      <c r="J76" s="437"/>
      <c r="K76" s="438"/>
      <c r="L76" s="439"/>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40"/>
      <c r="G80" s="441"/>
      <c r="H80" s="441"/>
      <c r="I80" s="187"/>
      <c r="J80" s="440"/>
      <c r="K80" s="441"/>
      <c r="L80" s="442"/>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85</v>
      </c>
      <c r="G85" s="27" t="s">
        <v>785</v>
      </c>
      <c r="H85" s="39"/>
      <c r="I85" s="385" t="s">
        <v>531</v>
      </c>
      <c r="J85" s="395">
        <f>'Calculations- All Data'!J98</f>
        <v>85</v>
      </c>
      <c r="K85" s="26" t="s">
        <v>785</v>
      </c>
      <c r="L85" s="26"/>
      <c r="M85" s="26"/>
    </row>
    <row r="86" spans="1:13" ht="13.5" thickBot="1">
      <c r="A86" s="253" t="s">
        <v>239</v>
      </c>
      <c r="B86" s="26"/>
      <c r="C86" s="26"/>
      <c r="D86" s="26"/>
      <c r="E86" s="252"/>
      <c r="F86" s="399">
        <f>'Calculations- All Data'!F99</f>
        <v>85</v>
      </c>
      <c r="G86" s="27" t="s">
        <v>785</v>
      </c>
      <c r="H86" s="39"/>
      <c r="I86" s="385" t="s">
        <v>531</v>
      </c>
      <c r="J86" s="395">
        <f>'Calculations- All Data'!J99</f>
        <v>85</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40" t="s">
        <v>393</v>
      </c>
      <c r="G100" s="443"/>
      <c r="H100" s="443"/>
      <c r="I100" s="443"/>
      <c r="J100" s="444"/>
      <c r="K100" s="213"/>
      <c r="L100" s="26"/>
      <c r="M100" s="26"/>
    </row>
    <row r="101" spans="1:13" ht="12.75">
      <c r="A101" s="136" t="s">
        <v>13</v>
      </c>
      <c r="B101" s="40" t="s">
        <v>10</v>
      </c>
      <c r="C101" s="26"/>
      <c r="D101" s="26"/>
      <c r="E101" s="26"/>
      <c r="F101" s="474" t="s">
        <v>626</v>
      </c>
      <c r="G101" s="475"/>
      <c r="H101" s="475"/>
      <c r="I101" s="476"/>
      <c r="J101" s="26"/>
      <c r="K101" s="26"/>
      <c r="L101" s="26"/>
      <c r="M101" s="26"/>
    </row>
    <row r="102" spans="1:13" ht="12.75">
      <c r="A102" s="136"/>
      <c r="B102" s="40"/>
      <c r="C102" s="26" t="s">
        <v>227</v>
      </c>
      <c r="D102" s="26"/>
      <c r="E102" s="26"/>
      <c r="F102" s="474" t="s">
        <v>713</v>
      </c>
      <c r="G102" s="441"/>
      <c r="H102" s="441"/>
      <c r="I102" s="442"/>
      <c r="J102" s="26"/>
      <c r="K102" s="26"/>
      <c r="L102" s="26"/>
      <c r="M102" s="26"/>
    </row>
    <row r="103" spans="1:13" ht="12.75">
      <c r="A103" s="26"/>
      <c r="B103" s="40"/>
      <c r="C103" s="41" t="s">
        <v>11</v>
      </c>
      <c r="D103" s="26"/>
      <c r="E103" s="26"/>
      <c r="F103" s="155">
        <v>55</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5"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140</v>
      </c>
      <c r="H112" s="43" t="s">
        <v>230</v>
      </c>
      <c r="I112" s="42"/>
      <c r="J112" s="46"/>
      <c r="K112" s="46"/>
      <c r="L112" s="26"/>
      <c r="M112" s="26"/>
    </row>
    <row r="113" spans="1:13" ht="12.75">
      <c r="A113" s="26"/>
      <c r="B113" s="26"/>
      <c r="C113" s="27" t="s">
        <v>146</v>
      </c>
      <c r="D113" s="26"/>
      <c r="E113" s="26"/>
      <c r="F113" s="26"/>
      <c r="G113" s="318">
        <f>'Calculations- All Data'!F117</f>
        <v>140</v>
      </c>
      <c r="H113" s="26" t="s">
        <v>185</v>
      </c>
      <c r="I113" s="26"/>
      <c r="J113" s="26"/>
      <c r="K113" s="26"/>
      <c r="L113" s="26"/>
      <c r="M113" s="26"/>
    </row>
    <row r="114" spans="1:13" ht="13.5" thickBot="1">
      <c r="A114" s="26"/>
      <c r="B114" s="26"/>
      <c r="C114" s="27" t="s">
        <v>147</v>
      </c>
      <c r="D114" s="26"/>
      <c r="E114" s="26"/>
      <c r="F114" s="324"/>
      <c r="G114" s="318">
        <f>'Calculations- All Data'!F118</f>
        <v>140</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0</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140</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111.006</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28.994</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13.0473</v>
      </c>
      <c r="H130" s="26" t="s">
        <v>185</v>
      </c>
      <c r="I130" s="193"/>
      <c r="J130" s="193"/>
      <c r="K130" s="193"/>
      <c r="L130" s="26"/>
      <c r="M130" s="26"/>
    </row>
    <row r="131" spans="1:13" ht="12.75" customHeight="1">
      <c r="A131" s="109"/>
      <c r="B131" s="26"/>
      <c r="C131" s="320" t="s">
        <v>518</v>
      </c>
      <c r="D131" s="40"/>
      <c r="E131" s="40"/>
      <c r="F131" s="324" t="s">
        <v>233</v>
      </c>
      <c r="G131" s="248">
        <f>'Calculations- All Data'!F134</f>
        <v>4.926325051309904</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8.120974948690096</v>
      </c>
      <c r="H133" s="26" t="s">
        <v>185</v>
      </c>
      <c r="I133" s="26"/>
      <c r="J133" s="372"/>
      <c r="K133" s="26"/>
      <c r="L133" s="26"/>
      <c r="M133" s="26"/>
    </row>
    <row r="134" spans="1:13" ht="13.5" thickBot="1">
      <c r="A134" s="109"/>
      <c r="B134" s="26"/>
      <c r="C134" s="267" t="s">
        <v>248</v>
      </c>
      <c r="D134" s="267"/>
      <c r="E134" s="267"/>
      <c r="F134" s="324" t="s">
        <v>232</v>
      </c>
      <c r="G134" s="395">
        <f>'Calculations- All Data'!F136</f>
        <v>763.371645176869</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1"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2"/>
      <c r="C140" s="452"/>
      <c r="D140" s="452"/>
      <c r="E140" s="452"/>
      <c r="F140" s="452"/>
      <c r="G140" s="452"/>
      <c r="H140" s="452"/>
      <c r="I140" s="452"/>
      <c r="J140" s="452"/>
      <c r="K140" s="452"/>
      <c r="L140" s="452"/>
      <c r="M140" s="452"/>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2"/>
      <c r="D143" s="452"/>
      <c r="E143" s="452"/>
      <c r="F143" s="452"/>
      <c r="G143" s="452"/>
      <c r="H143" s="452"/>
      <c r="I143" s="452"/>
      <c r="J143" s="452"/>
      <c r="K143" s="452"/>
      <c r="L143" s="452"/>
      <c r="M143" s="452"/>
    </row>
    <row r="144" spans="2:9" s="2" customFormat="1" ht="12.75">
      <c r="B144" s="387"/>
      <c r="F144" s="45"/>
      <c r="G144" s="3"/>
      <c r="H144" s="3"/>
      <c r="I144" s="3"/>
    </row>
    <row r="145" spans="1:13" ht="37.5" customHeight="1">
      <c r="A145" s="484" t="s">
        <v>310</v>
      </c>
      <c r="B145" s="452"/>
      <c r="C145" s="452"/>
      <c r="D145" s="452"/>
      <c r="E145" s="452"/>
      <c r="F145" s="452"/>
      <c r="G145" s="452"/>
      <c r="H145" s="452"/>
      <c r="I145" s="452"/>
      <c r="J145" s="452"/>
      <c r="K145" s="452"/>
      <c r="L145" s="452"/>
      <c r="M145" s="452"/>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156</v>
      </c>
      <c r="G148" s="480"/>
      <c r="H148" s="480"/>
      <c r="I148" s="480"/>
      <c r="J148" s="480"/>
      <c r="K148" s="255"/>
      <c r="L148" s="99"/>
      <c r="M148" s="99"/>
    </row>
    <row r="149" spans="1:13" s="97" customFormat="1" ht="22.5" customHeight="1">
      <c r="A149" s="205"/>
      <c r="B149" s="99"/>
      <c r="C149" s="99"/>
      <c r="D149" s="99"/>
      <c r="E149" s="263" t="s">
        <v>63</v>
      </c>
      <c r="F149" s="478"/>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94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229.01149355306075</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1" t="s">
        <v>391</v>
      </c>
      <c r="C169" s="452"/>
      <c r="D169" s="452"/>
      <c r="E169" s="452"/>
      <c r="F169" s="452"/>
      <c r="G169" s="452"/>
      <c r="H169" s="452"/>
      <c r="I169" s="452"/>
      <c r="J169" s="452"/>
      <c r="K169" s="452"/>
      <c r="L169" s="452"/>
      <c r="M169" s="452"/>
    </row>
    <row r="170" spans="1:13" ht="24" customHeight="1">
      <c r="A170" s="26"/>
      <c r="B170" s="451" t="s">
        <v>387</v>
      </c>
      <c r="C170" s="452"/>
      <c r="D170" s="452"/>
      <c r="E170" s="452"/>
      <c r="F170" s="452"/>
      <c r="G170" s="452"/>
      <c r="H170" s="452"/>
      <c r="I170" s="452"/>
      <c r="J170" s="452"/>
      <c r="K170" s="452"/>
      <c r="L170" s="452"/>
      <c r="M170" s="452"/>
    </row>
    <row r="171" spans="2:6" s="2" customFormat="1" ht="12.75">
      <c r="B171" s="153"/>
      <c r="F171" s="388"/>
    </row>
    <row r="172" spans="1:13" s="2" customFormat="1" ht="36.75" customHeight="1">
      <c r="A172" s="455" t="s">
        <v>311</v>
      </c>
      <c r="B172" s="455"/>
      <c r="C172" s="455"/>
      <c r="D172" s="455"/>
      <c r="E172" s="455"/>
      <c r="F172" s="455"/>
      <c r="G172" s="455"/>
      <c r="H172" s="455"/>
      <c r="I172" s="455"/>
      <c r="J172" s="455"/>
      <c r="K172" s="455"/>
      <c r="L172" s="455"/>
      <c r="M172" s="455"/>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229.01149355306075</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215.49981543343014</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215</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194</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1" t="s">
        <v>235</v>
      </c>
      <c r="C183" s="483"/>
      <c r="D183" s="483"/>
      <c r="E183" s="483"/>
      <c r="F183" s="483"/>
      <c r="G183" s="483"/>
      <c r="H183" s="483"/>
      <c r="I183" s="483"/>
      <c r="J183" s="483"/>
      <c r="K183" s="483"/>
      <c r="L183" s="483"/>
      <c r="M183" s="483"/>
    </row>
    <row r="184" spans="1:13" ht="23.25" customHeight="1">
      <c r="A184" s="26"/>
      <c r="B184" s="451"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76:L76"/>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877</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42402</v>
      </c>
      <c r="G4" s="520"/>
      <c r="H4" s="520"/>
      <c r="I4" s="521"/>
      <c r="J4" s="317"/>
      <c r="K4" s="317"/>
      <c r="L4" s="317"/>
      <c r="M4" s="317"/>
    </row>
    <row r="5" spans="1:13" ht="12.75">
      <c r="A5" s="317"/>
      <c r="B5" s="317"/>
      <c r="C5" s="317"/>
      <c r="D5" s="317" t="s">
        <v>216</v>
      </c>
      <c r="E5" s="317"/>
      <c r="F5" s="522" t="str">
        <f>'CREDIT CALCULATION FORM'!F7:K7</f>
        <v>Jarrett T 182 F 4-6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2"/>
      <c r="D36" s="452"/>
      <c r="E36" s="452"/>
      <c r="F36" s="452"/>
      <c r="G36" s="452"/>
      <c r="H36" s="452"/>
      <c r="I36" s="452"/>
      <c r="J36" s="452"/>
      <c r="K36" s="452"/>
      <c r="L36" s="452"/>
      <c r="M36" s="452"/>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94</v>
      </c>
      <c r="G43" s="122"/>
      <c r="H43" s="122"/>
      <c r="I43" s="122"/>
      <c r="J43" s="120"/>
      <c r="K43" s="120"/>
      <c r="L43" s="110"/>
      <c r="M43" s="110"/>
    </row>
    <row r="44" spans="1:13" ht="12.75">
      <c r="A44" s="110"/>
      <c r="B44" s="499" t="s">
        <v>549</v>
      </c>
      <c r="C44" s="499"/>
      <c r="D44" s="499"/>
      <c r="E44" s="499"/>
      <c r="F44" s="215">
        <f>'CREDIT CALCULATION FORM'!G40</f>
        <v>140</v>
      </c>
      <c r="G44" s="126" t="str">
        <f>CONCATENATE(VLOOKUP(F40,'Data Tables'!A4:C78,3,FALSE),B220)</f>
        <v>bu per acre</v>
      </c>
      <c r="H44" s="110"/>
      <c r="I44" s="122"/>
      <c r="J44" s="120" t="s">
        <v>503</v>
      </c>
      <c r="K44" s="356" t="s">
        <v>496</v>
      </c>
      <c r="L44" s="365" t="s">
        <v>497</v>
      </c>
      <c r="M44" s="110"/>
    </row>
    <row r="45" spans="1:13" ht="12.75">
      <c r="A45" s="110"/>
      <c r="B45" s="122" t="s">
        <v>259</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85</v>
      </c>
      <c r="G56" s="117" t="s">
        <v>785</v>
      </c>
      <c r="H56" s="117"/>
      <c r="I56" s="117"/>
      <c r="J56" s="101">
        <f>'CREDIT CALCULATION FORM'!J50</f>
        <v>85</v>
      </c>
      <c r="K56" s="117" t="s">
        <v>785</v>
      </c>
      <c r="L56" s="117"/>
      <c r="M56" s="110"/>
    </row>
    <row r="57" spans="1:13" ht="12.75">
      <c r="A57" s="110"/>
      <c r="B57" s="131" t="s">
        <v>140</v>
      </c>
      <c r="C57" s="119"/>
      <c r="D57" s="116"/>
      <c r="E57" s="110"/>
      <c r="F57" s="247">
        <f>F56</f>
        <v>85</v>
      </c>
      <c r="G57" s="119" t="s">
        <v>785</v>
      </c>
      <c r="H57" s="117"/>
      <c r="I57" s="117"/>
      <c r="J57" s="247">
        <f>J56</f>
        <v>85</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632</v>
      </c>
      <c r="D61" s="110"/>
      <c r="E61" s="110"/>
      <c r="F61" s="509">
        <f>'CREDIT CALCULATION FORM'!F55:I55</f>
        <v>0</v>
      </c>
      <c r="G61" s="510"/>
      <c r="H61" s="510"/>
      <c r="I61" s="189"/>
      <c r="J61" s="509">
        <f>'CREDIT CALCULATION FORM'!J55:M55</f>
        <v>0</v>
      </c>
      <c r="K61" s="510"/>
      <c r="L61" s="535"/>
      <c r="M61" s="110"/>
    </row>
    <row r="62" spans="1:13" ht="12.75">
      <c r="A62" s="110"/>
      <c r="B62" s="117"/>
      <c r="C62" s="119" t="s">
        <v>792</v>
      </c>
      <c r="D62" s="110"/>
      <c r="E62" s="110"/>
      <c r="F62" s="101">
        <f>'CREDIT CALCULATION FORM'!F56</f>
        <v>0</v>
      </c>
      <c r="G62" s="119"/>
      <c r="H62" s="117"/>
      <c r="I62" s="117"/>
      <c r="J62" s="101">
        <f>'CREDIT CALCULATION FORM'!J56</f>
        <v>0</v>
      </c>
      <c r="K62" s="119"/>
      <c r="L62" s="117"/>
      <c r="M62" s="110"/>
    </row>
    <row r="63" spans="1:13" ht="12.75">
      <c r="A63" s="110"/>
      <c r="B63" s="117"/>
      <c r="C63" s="119" t="s">
        <v>790</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793</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533</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808</v>
      </c>
      <c r="E67" s="110"/>
      <c r="F67" s="511" t="str">
        <f>CONCATENATE(F60,F66)</f>
        <v>00</v>
      </c>
      <c r="G67" s="497"/>
      <c r="H67" s="497"/>
      <c r="I67" s="189"/>
      <c r="J67" s="511" t="str">
        <f>CONCATENATE(J60,J66)</f>
        <v>00</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141</v>
      </c>
      <c r="C69" s="119"/>
      <c r="D69" s="110"/>
      <c r="E69" s="110"/>
      <c r="F69" s="247">
        <f>IF(F62="Yes",F65*F63,F65*F64)</f>
        <v>0</v>
      </c>
      <c r="G69" s="117" t="s">
        <v>785</v>
      </c>
      <c r="H69" s="117"/>
      <c r="I69" s="117"/>
      <c r="J69" s="247">
        <f>IF(J62="Yes",J65*J63,J65*J64)</f>
        <v>0</v>
      </c>
      <c r="K69" s="117" t="s">
        <v>785</v>
      </c>
      <c r="L69" s="117"/>
      <c r="M69" s="110"/>
    </row>
    <row r="70" spans="1:13" ht="12.75">
      <c r="A70" s="110"/>
      <c r="B70" s="131" t="s">
        <v>139</v>
      </c>
      <c r="C70" s="119"/>
      <c r="D70" s="116"/>
      <c r="E70" s="110"/>
      <c r="F70" s="247">
        <f>F68*F69</f>
        <v>0</v>
      </c>
      <c r="G70" s="119" t="s">
        <v>785</v>
      </c>
      <c r="H70" s="117"/>
      <c r="I70" s="117"/>
      <c r="J70" s="247">
        <f>J68*J69</f>
        <v>0</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85</v>
      </c>
      <c r="G98" s="119" t="s">
        <v>785</v>
      </c>
      <c r="H98" s="191" t="s">
        <v>531</v>
      </c>
      <c r="I98" s="117"/>
      <c r="J98" s="402">
        <f>IF(SUM(J57,J69,J82,J95)=0,F98,SUM(J57,J82,J69,J95))</f>
        <v>85</v>
      </c>
      <c r="K98" s="110" t="s">
        <v>785</v>
      </c>
      <c r="L98" s="110"/>
      <c r="M98" s="110"/>
    </row>
    <row r="99" spans="1:13" ht="13.5" thickBot="1">
      <c r="A99" s="110"/>
      <c r="B99" s="116" t="s">
        <v>149</v>
      </c>
      <c r="C99" s="119"/>
      <c r="D99" s="110"/>
      <c r="E99" s="110"/>
      <c r="F99" s="402">
        <f>SUM(F96,F83,F70,F57)</f>
        <v>85</v>
      </c>
      <c r="G99" s="119" t="s">
        <v>785</v>
      </c>
      <c r="H99" s="191" t="s">
        <v>531</v>
      </c>
      <c r="I99" s="191"/>
      <c r="J99" s="402">
        <f>IF(SUM(J96,J83,J70,J57)=0,F99,SUM(J96,J83,J70,J57))</f>
        <v>85</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0</v>
      </c>
      <c r="G104" s="119" t="s">
        <v>785</v>
      </c>
      <c r="H104" s="130"/>
      <c r="I104" s="117"/>
      <c r="J104" s="110"/>
      <c r="K104" s="110"/>
      <c r="L104" s="110"/>
      <c r="M104" s="110"/>
    </row>
    <row r="105" spans="1:13" ht="12.75">
      <c r="A105" s="110"/>
      <c r="B105" s="117" t="s">
        <v>814</v>
      </c>
      <c r="C105" s="110"/>
      <c r="D105" s="110"/>
      <c r="E105" s="110"/>
      <c r="F105" s="551" t="str">
        <f>'CREDIT CALCULATION FORM'!F101</f>
        <v>Soybeans </v>
      </c>
      <c r="G105" s="552"/>
      <c r="H105" s="552"/>
      <c r="I105" s="553"/>
      <c r="J105" s="110"/>
      <c r="K105" s="110"/>
      <c r="L105" s="110"/>
      <c r="M105" s="110"/>
    </row>
    <row r="106" spans="1:13" ht="12.75">
      <c r="A106" s="110"/>
      <c r="B106" s="117"/>
      <c r="C106" s="110" t="s">
        <v>85</v>
      </c>
      <c r="D106" s="110"/>
      <c r="E106" s="110"/>
      <c r="F106" s="474" t="str">
        <f>'CREDIT CALCULATION FORM'!F102</f>
        <v>Watson</v>
      </c>
      <c r="G106" s="497"/>
      <c r="H106" s="497"/>
      <c r="I106" s="498"/>
      <c r="J106" s="110"/>
      <c r="K106" s="110"/>
      <c r="L106" s="110"/>
      <c r="M106" s="110"/>
    </row>
    <row r="107" spans="1:13" ht="12.75">
      <c r="A107" s="110"/>
      <c r="B107" s="117"/>
      <c r="C107" s="110" t="s">
        <v>86</v>
      </c>
      <c r="D107" s="110"/>
      <c r="E107" s="110"/>
      <c r="F107" s="218">
        <f>VLOOKUP(F106,'Data Tables'!A133:B245,2,FALSE)</f>
        <v>3</v>
      </c>
      <c r="G107" s="217"/>
      <c r="H107" s="217"/>
      <c r="I107" s="217"/>
      <c r="J107" s="110"/>
      <c r="K107" s="110"/>
      <c r="L107" s="110"/>
      <c r="M107" s="110"/>
    </row>
    <row r="108" spans="1:13" ht="12.75">
      <c r="A108" s="110"/>
      <c r="B108" s="117"/>
      <c r="C108" s="119" t="s">
        <v>11</v>
      </c>
      <c r="D108" s="110"/>
      <c r="E108" s="110"/>
      <c r="F108" s="215">
        <f>'CREDIT CALCULATION FORM'!F103</f>
        <v>55</v>
      </c>
      <c r="G108" s="119" t="s">
        <v>226</v>
      </c>
      <c r="H108" s="117"/>
      <c r="I108" s="117"/>
      <c r="J108" s="110"/>
      <c r="K108" s="110"/>
      <c r="L108" s="110"/>
      <c r="M108" s="110"/>
    </row>
    <row r="109" spans="1:13" ht="12.75">
      <c r="A109" s="110"/>
      <c r="B109" s="117"/>
      <c r="C109" s="119" t="s">
        <v>87</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140</v>
      </c>
      <c r="G116" s="124" t="s">
        <v>3</v>
      </c>
      <c r="H116" s="122"/>
      <c r="I116" s="122"/>
      <c r="J116" s="120"/>
      <c r="K116" s="120"/>
      <c r="L116" s="110"/>
      <c r="M116" s="110"/>
    </row>
    <row r="117" spans="1:13" ht="12.75">
      <c r="A117" s="110"/>
      <c r="B117" s="110"/>
      <c r="C117" s="278" t="s">
        <v>146</v>
      </c>
      <c r="D117" s="278"/>
      <c r="E117" s="278"/>
      <c r="F117" s="424">
        <f>F99+F111</f>
        <v>140</v>
      </c>
      <c r="G117" s="117" t="s">
        <v>785</v>
      </c>
      <c r="H117" s="117"/>
      <c r="I117" s="117"/>
      <c r="J117" s="110"/>
      <c r="K117" s="110"/>
      <c r="L117" s="110"/>
      <c r="M117" s="110"/>
    </row>
    <row r="118" spans="1:15" ht="12.75" customHeight="1" thickBot="1">
      <c r="A118" s="110"/>
      <c r="B118" s="110"/>
      <c r="C118" s="278" t="s">
        <v>147</v>
      </c>
      <c r="D118" s="278"/>
      <c r="E118" s="278"/>
      <c r="F118" s="389">
        <f>F111+J99</f>
        <v>140</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0</v>
      </c>
      <c r="G124" s="117" t="s">
        <v>785</v>
      </c>
      <c r="H124" s="257"/>
      <c r="I124" s="122"/>
      <c r="J124" s="110"/>
      <c r="K124" s="110"/>
      <c r="L124" s="110"/>
      <c r="M124" s="110"/>
    </row>
    <row r="125" spans="1:13" ht="12.75" customHeight="1" thickBot="1">
      <c r="A125" s="110"/>
      <c r="B125" s="110"/>
      <c r="C125" s="116" t="s">
        <v>208</v>
      </c>
      <c r="D125" s="110"/>
      <c r="E125" s="110"/>
      <c r="F125" s="248">
        <f>F124*F43</f>
        <v>0</v>
      </c>
      <c r="G125" s="110" t="s">
        <v>815</v>
      </c>
      <c r="H125" s="110"/>
      <c r="I125" s="129"/>
      <c r="J125" s="110"/>
      <c r="K125" s="110"/>
      <c r="L125" s="110"/>
      <c r="M125" s="110"/>
    </row>
    <row r="126" spans="1:13" ht="13.5" thickBot="1">
      <c r="A126" s="110"/>
      <c r="B126" s="110"/>
      <c r="C126" s="116" t="s">
        <v>209</v>
      </c>
      <c r="D126" s="110"/>
      <c r="E126" s="110"/>
      <c r="F126" s="371">
        <f>F125*F48</f>
        <v>0</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878</v>
      </c>
      <c r="C129" s="110"/>
      <c r="D129" s="124"/>
      <c r="E129" s="124"/>
      <c r="F129" s="402">
        <f>IF(F120="No",0,F111+J98)</f>
        <v>140</v>
      </c>
      <c r="G129" s="124" t="s">
        <v>785</v>
      </c>
      <c r="H129" s="122"/>
      <c r="I129" s="122"/>
      <c r="J129" s="120"/>
      <c r="K129" s="120"/>
      <c r="L129" s="110"/>
      <c r="M129" s="110"/>
    </row>
    <row r="130" spans="1:13" ht="12.75">
      <c r="A130" s="110"/>
      <c r="B130" s="124" t="s">
        <v>201</v>
      </c>
      <c r="C130" s="110"/>
      <c r="D130" s="124"/>
      <c r="E130" s="124"/>
      <c r="F130" s="424">
        <f>VLOOKUP(F40,'Data Tables'!A4:D78,4,FALSE)*F44</f>
        <v>111.006</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28.994</v>
      </c>
      <c r="G132" s="119" t="s">
        <v>785</v>
      </c>
      <c r="H132" s="129"/>
      <c r="I132" s="110"/>
      <c r="J132" s="110"/>
      <c r="K132" s="110"/>
      <c r="L132" s="110"/>
      <c r="M132" s="110"/>
    </row>
    <row r="133" spans="1:13" ht="12.75" customHeight="1">
      <c r="A133" s="110"/>
      <c r="B133" s="278" t="s">
        <v>509</v>
      </c>
      <c r="C133" s="117"/>
      <c r="D133" s="117"/>
      <c r="E133" s="110"/>
      <c r="F133" s="248">
        <f>F132*F48</f>
        <v>13.0473</v>
      </c>
      <c r="G133" s="119" t="s">
        <v>785</v>
      </c>
      <c r="H133" s="129"/>
      <c r="I133" s="110"/>
      <c r="J133" s="110"/>
      <c r="K133" s="110"/>
      <c r="L133" s="110"/>
      <c r="M133" s="110"/>
    </row>
    <row r="134" spans="1:13" ht="12.75" customHeight="1">
      <c r="A134" s="110"/>
      <c r="B134" s="117" t="s">
        <v>262</v>
      </c>
      <c r="C134" s="117"/>
      <c r="D134" s="117"/>
      <c r="E134" s="110"/>
      <c r="F134" s="248">
        <f>F133-(F133*(1-K45)*(1-L45))</f>
        <v>4.926325051309904</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763.371645176869</v>
      </c>
      <c r="G136" s="119" t="s">
        <v>815</v>
      </c>
      <c r="H136" s="129"/>
      <c r="I136" s="110"/>
      <c r="J136" s="110"/>
      <c r="K136" s="110"/>
      <c r="L136" s="110"/>
      <c r="M136" s="110"/>
    </row>
    <row r="137" spans="1:13" ht="12.75" customHeight="1">
      <c r="A137" s="110"/>
      <c r="B137" s="131" t="s">
        <v>207</v>
      </c>
      <c r="C137" s="119"/>
      <c r="D137" s="110"/>
      <c r="E137" s="110"/>
      <c r="F137" s="403">
        <f>IF(F43=0,"0",F136/F43)</f>
        <v>8.120974948690096</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94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229.01149355306075</v>
      </c>
      <c r="G153" s="120" t="s">
        <v>815</v>
      </c>
      <c r="H153" s="122"/>
      <c r="I153" s="211"/>
      <c r="J153" s="254"/>
      <c r="K153" s="254"/>
      <c r="L153" s="120"/>
      <c r="M153" s="120"/>
    </row>
    <row r="154" spans="1:13" ht="12.75">
      <c r="A154" s="110"/>
      <c r="B154" s="110"/>
      <c r="C154" s="110"/>
      <c r="D154" s="141" t="s">
        <v>186</v>
      </c>
      <c r="E154" s="212"/>
      <c r="F154" s="281">
        <f>IF(F43=0,"0",(F136-F153)/F43)</f>
        <v>5.684682464083067</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229.01149355306075</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229.01149355306075</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215.49981543343014</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215.49981543343014</v>
      </c>
      <c r="G180" s="110" t="s">
        <v>223</v>
      </c>
      <c r="H180" s="110"/>
      <c r="I180" s="110"/>
      <c r="J180" s="110"/>
      <c r="K180" s="110"/>
      <c r="L180" s="110"/>
      <c r="M180" s="110"/>
    </row>
    <row r="181" spans="1:13" ht="13.5" thickBot="1">
      <c r="A181" s="110"/>
      <c r="B181" s="116" t="s">
        <v>199</v>
      </c>
      <c r="C181" s="415"/>
      <c r="D181" s="415"/>
      <c r="E181" s="415"/>
      <c r="F181" s="416">
        <f>ROUND(F180,0)</f>
        <v>215</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193.5</v>
      </c>
      <c r="G184" s="420" t="s">
        <v>223</v>
      </c>
      <c r="H184" s="110"/>
      <c r="I184" s="110"/>
      <c r="J184" s="110"/>
      <c r="K184" s="110"/>
      <c r="L184" s="110"/>
      <c r="M184" s="110"/>
    </row>
    <row r="185" spans="1:13" ht="15.75" thickBot="1">
      <c r="A185" s="110"/>
      <c r="B185" s="112" t="s">
        <v>197</v>
      </c>
      <c r="C185" s="421"/>
      <c r="D185" s="421"/>
      <c r="E185" s="421"/>
      <c r="F185" s="414">
        <f>ROUND(F184,0)</f>
        <v>194</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91" t="s">
        <v>816</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3" t="s">
        <v>816</v>
      </c>
      <c r="B61" s="596" t="s">
        <v>40</v>
      </c>
      <c r="C61" s="589" t="s">
        <v>25</v>
      </c>
      <c r="D61" s="62" t="s">
        <v>211</v>
      </c>
      <c r="E61" s="62" t="s">
        <v>212</v>
      </c>
      <c r="F61" s="62" t="s">
        <v>213</v>
      </c>
      <c r="G61" s="199"/>
    </row>
    <row r="62" spans="1:7" ht="12.75">
      <c r="A62" s="594"/>
      <c r="B62" s="594"/>
      <c r="C62" s="589"/>
      <c r="D62" s="63" t="s">
        <v>837</v>
      </c>
      <c r="E62" s="63" t="s">
        <v>837</v>
      </c>
      <c r="F62" s="63" t="s">
        <v>837</v>
      </c>
      <c r="G62" s="200"/>
    </row>
    <row r="63" spans="1:7" ht="12.75">
      <c r="A63" s="594"/>
      <c r="B63" s="594"/>
      <c r="C63" s="589"/>
      <c r="D63" s="64" t="s">
        <v>817</v>
      </c>
      <c r="E63" s="64" t="s">
        <v>817</v>
      </c>
      <c r="F63" s="64" t="s">
        <v>817</v>
      </c>
      <c r="G63" s="200"/>
    </row>
    <row r="64" spans="1:7" ht="13.5" thickBot="1">
      <c r="A64" s="595"/>
      <c r="B64" s="595"/>
      <c r="C64" s="590"/>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277</v>
      </c>
      <c r="B145" s="588"/>
      <c r="C145" s="588"/>
      <c r="D145" s="588"/>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2016-02-19T14:07:44Z</dcterms:modified>
  <cp:category/>
  <cp:version/>
  <cp:contentType/>
  <cp:contentStatus/>
</cp:coreProperties>
</file>