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<sst xmlns="http://schemas.openxmlformats.org/spreadsheetml/2006/main" count="1889" uniqueCount="881">
  <si>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</si>
  <si>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</si>
  <si>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</si>
  <si>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</si>
  <si>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</si>
  <si>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</si>
  <si>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</si>
  <si>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</si>
  <si>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</si>
  <si>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</si>
  <si>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</si>
  <si>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</si>
  <si>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</si>
  <si>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</si>
  <si>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</si>
  <si>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</si>
  <si>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</si>
  <si>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</si>
  <si>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</si>
  <si>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</si>
  <si>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</si>
  <si>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</si>
  <si>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</si>
  <si>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</si>
  <si>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</si>
  <si>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</si>
  <si>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</si>
  <si>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</si>
  <si>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</si>
  <si>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</si>
  <si>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</si>
  <si>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</si>
  <si>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</si>
  <si>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</si>
  <si>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</si>
  <si>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</si>
  <si>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</si>
  <si>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</si>
  <si>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</si>
  <si>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</si>
  <si>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</si>
  <si>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</si>
  <si>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</si>
  <si>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</si>
  <si>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</si>
  <si>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</si>
  <si>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</si>
  <si>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</si>
  <si>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</si>
  <si>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</si>
  <si>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</si>
  <si>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</si>
  <si>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</si>
  <si>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</si>
  <si>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</si>
  <si>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</si>
  <si>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</si>
  <si>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</si>
  <si>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</si>
  <si>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</si>
  <si>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</si>
  <si>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</si>
  <si>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</si>
  <si>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</si>
  <si>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</si>
  <si>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</si>
  <si>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</si>
  <si>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</si>
  <si>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</si>
  <si>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</si>
  <si>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</si>
  <si>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</si>
  <si>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</si>
  <si>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</si>
  <si>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</si>
  <si>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</si>
  <si>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</si>
  <si>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</si>
  <si>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</si>
  <si>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</si>
  <si>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</si>
  <si>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</si>
  <si>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</si>
  <si>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</si>
  <si>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</si>
  <si>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</si>
  <si>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</si>
  <si>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</si>
  <si>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</si>
  <si>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</si>
  <si>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</si>
  <si>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</si>
  <si>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</si>
  <si>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</si>
  <si>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</si>
  <si>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</si>
  <si>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</si>
  <si>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</si>
  <si>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</si>
  <si>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</si>
  <si>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</si>
  <si>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</si>
  <si>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</si>
  <si>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</si>
  <si>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</si>
  <si>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</si>
  <si>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</si>
  <si>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</si>
  <si>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</si>
  <si>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</si>
  <si>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</si>
  <si>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</si>
  <si>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</si>
  <si>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</si>
  <si>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</si>
  <si>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</si>
  <si>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</si>
  <si>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</si>
  <si>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</si>
  <si>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</si>
  <si>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</si>
  <si>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</si>
  <si>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</si>
  <si>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</si>
  <si>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</si>
  <si>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</si>
  <si>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</si>
  <si>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</si>
  <si>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</si>
  <si>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</si>
  <si>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</si>
  <si>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</si>
  <si>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</si>
  <si>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</si>
  <si>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</si>
  <si>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</si>
  <si>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</si>
  <si>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</si>
  <si>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</si>
  <si>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</si>
  <si>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</si>
  <si>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</si>
  <si>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</si>
  <si>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</si>
  <si>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</si>
  <si>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</si>
  <si>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</si>
  <si>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</si>
  <si>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</si>
  <si>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</si>
  <si>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</si>
  <si>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</si>
  <si>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</si>
  <si>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</si>
  <si>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</si>
  <si>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</si>
  <si>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</si>
  <si>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</si>
  <si>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</si>
  <si>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</si>
  <si>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</si>
  <si>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</si>
  <si>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</si>
  <si>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</si>
  <si>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</si>
  <si>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</si>
  <si>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</si>
  <si>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</si>
  <si>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</si>
  <si>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</si>
  <si>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</si>
  <si>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</si>
  <si>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</si>
  <si>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</si>
  <si>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</si>
  <si>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</si>
  <si>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</si>
  <si>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</si>
  <si>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</si>
  <si>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</si>
  <si>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</si>
  <si>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</si>
  <si>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</si>
  <si>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</si>
  <si>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</si>
  <si>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</si>
  <si>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</si>
  <si>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</si>
  <si>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</si>
  <si>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</si>
  <si>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</si>
  <si>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</si>
  <si>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</si>
  <si>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</si>
  <si>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</si>
  <si>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</si>
  <si>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</si>
  <si>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</si>
  <si>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</si>
  <si>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</si>
  <si>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</si>
  <si>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</si>
  <si>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</si>
  <si>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</si>
  <si>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</si>
  <si>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</si>
  <si>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</si>
  <si>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</si>
  <si>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</si>
  <si>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</si>
  <si>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</si>
  <si>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</si>
  <si>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</si>
  <si>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</si>
  <si>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</si>
  <si>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</si>
  <si>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</si>
  <si>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</si>
  <si>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</si>
  <si>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</si>
  <si>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</si>
  <si>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</si>
  <si>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</si>
  <si>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</si>
  <si>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</si>
  <si>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</si>
  <si>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</si>
  <si>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</si>
  <si>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</si>
  <si>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</si>
  <si>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</si>
  <si>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</si>
  <si>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</si>
  <si>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</si>
  <si>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</si>
  <si>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</si>
  <si>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</si>
  <si>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</si>
  <si>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</si>
  <si>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</si>
  <si>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</si>
  <si>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</si>
  <si>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</si>
  <si>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</si>
  <si>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</si>
  <si>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</si>
  <si>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</si>
  <si>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</si>
  <si>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</si>
  <si>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</si>
  <si>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</si>
  <si>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</si>
  <si>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</si>
  <si>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</si>
  <si>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</si>
  <si>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</si>
  <si>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</si>
  <si>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</si>
  <si>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</si>
  <si>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</si>
  <si>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</si>
  <si>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</si>
  <si>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</si>
  <si>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</si>
  <si>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</si>
  <si>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</si>
  <si>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</si>
  <si>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</si>
  <si>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</si>
  <si>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</si>
  <si>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</si>
  <si>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</si>
  <si>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</si>
  <si>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</si>
  <si>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</si>
  <si>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</si>
  <si>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</si>
  <si>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</si>
  <si>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</si>
  <si>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</si>
  <si>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</si>
  <si>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</si>
  <si>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</si>
  <si>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</si>
  <si>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</si>
  <si>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</si>
  <si>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</si>
  <si>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</si>
  <si>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</si>
  <si>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</si>
  <si>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</si>
  <si>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</si>
  <si>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</si>
  <si>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</si>
  <si>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</si>
  <si>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</si>
  <si>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</si>
  <si>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</si>
  <si>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</si>
  <si>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</si>
  <si>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</si>
  <si>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</si>
  <si>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</si>
  <si>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</si>
  <si>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</si>
  <si>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</si>
  <si>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</si>
  <si>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</si>
  <si>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</si>
  <si>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</si>
  <si>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</si>
  <si>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</si>
  <si>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</si>
  <si>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</si>
  <si>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</si>
  <si>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</si>
  <si>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</si>
  <si>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</si>
  <si>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</si>
  <si>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</si>
  <si>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</si>
  <si>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</si>
  <si>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</si>
  <si>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</si>
  <si>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</si>
  <si>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</si>
  <si>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</si>
  <si>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</si>
  <si>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</si>
  <si>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</si>
  <si>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</si>
  <si>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</si>
  <si>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</si>
  <si>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</si>
  <si>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</si>
  <si>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</si>
  <si>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</si>
  <si>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</si>
  <si>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</si>
  <si>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</si>
  <si>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</si>
  <si>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</si>
  <si>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</si>
  <si>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</si>
  <si>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</si>
  <si>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</si>
  <si>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</si>
  <si>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</si>
  <si>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</si>
  <si>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</si>
  <si>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</si>
  <si>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</si>
  <si>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</si>
  <si>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</si>
  <si>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</si>
  <si>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</si>
  <si>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</si>
  <si>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</si>
  <si>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</si>
  <si>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</si>
  <si>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</si>
  <si>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</si>
  <si>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</si>
  <si>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</si>
  <si>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</si>
  <si>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</si>
  <si>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</si>
  <si>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</si>
  <si>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</si>
  <si>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</si>
  <si>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</si>
  <si>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</si>
  <si>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</si>
  <si>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</si>
  <si>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</si>
  <si>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</si>
  <si>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</si>
  <si>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</si>
  <si>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</si>
  <si>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</si>
  <si>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</si>
  <si>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</si>
  <si>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</si>
  <si>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</si>
  <si>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</si>
  <si>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</si>
  <si>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</si>
  <si>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</si>
  <si>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</si>
  <si>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</si>
  <si>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</si>
  <si>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</si>
  <si>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</si>
  <si>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</si>
  <si>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</si>
  <si>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</si>
  <si>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</si>
  <si>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</si>
  <si>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</si>
  <si>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</si>
  <si>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</si>
  <si>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</si>
  <si>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</si>
  <si>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</si>
  <si>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</si>
  <si>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</si>
  <si>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</si>
  <si>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</si>
  <si>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</si>
  <si>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</si>
  <si>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</si>
  <si>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</si>
  <si>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</si>
  <si>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</si>
  <si>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</si>
  <si>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</si>
  <si>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</si>
  <si>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</si>
  <si>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</si>
  <si>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</si>
  <si>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</si>
  <si>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</si>
  <si>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</si>
  <si>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</si>
  <si>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</si>
  <si>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</si>
  <si>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</si>
  <si>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</si>
  <si>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</si>
  <si>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</si>
  <si>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</si>
  <si>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</si>
  <si>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</si>
  <si>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</si>
  <si>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</si>
  <si>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</si>
  <si>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</si>
  <si>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</si>
  <si>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</si>
  <si>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</si>
  <si>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</si>
  <si>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</si>
  <si>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</si>
  <si>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</si>
  <si>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</si>
  <si>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</si>
  <si>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</si>
  <si>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</si>
  <si>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</si>
  <si>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</si>
  <si>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</si>
  <si>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</si>
  <si>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</si>
  <si>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</si>
  <si>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</si>
  <si>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</si>
  <si>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</si>
  <si>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</si>
  <si>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</si>
  <si>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</si>
  <si>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</si>
  <si>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</si>
  <si>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</si>
  <si>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</si>
  <si>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</si>
  <si>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</si>
  <si>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</si>
  <si>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</si>
  <si>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</si>
  <si>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</si>
  <si>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</si>
  <si>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</si>
  <si>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</si>
  <si>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</si>
  <si>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</si>
  <si>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</si>
  <si>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</si>
  <si>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</si>
  <si>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</si>
  <si>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</si>
  <si>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</si>
  <si>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</si>
  <si>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</si>
  <si>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</si>
  <si>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</si>
  <si>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</si>
  <si>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</si>
  <si>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</si>
  <si>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</si>
  <si>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</si>
  <si>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</si>
  <si>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</si>
  <si>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</si>
  <si>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</si>
  <si>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</si>
  <si>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</si>
  <si>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</si>
  <si>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</si>
  <si>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</si>
  <si>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</si>
  <si>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</si>
  <si>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</si>
  <si>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</si>
  <si>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</si>
  <si>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</si>
  <si>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</si>
  <si>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</si>
  <si>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</si>
  <si>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</si>
  <si>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</si>
  <si>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</si>
  <si>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</si>
  <si>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</si>
  <si>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</si>
  <si>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</si>
  <si>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</si>
  <si>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</si>
  <si>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</si>
  <si>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</si>
  <si>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</si>
  <si>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</si>
  <si>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</si>
  <si>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</si>
  <si>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</si>
  <si>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</si>
  <si>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</si>
  <si>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</si>
  <si>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</si>
  <si>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</si>
  <si>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</si>
  <si>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</si>
  <si>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</si>
  <si>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</si>
  <si>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</si>
  <si>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</si>
  <si>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</si>
  <si>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</si>
  <si>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</si>
  <si>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</si>
  <si>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</si>
  <si>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</si>
  <si>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</si>
  <si>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</si>
  <si>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</si>
  <si>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</si>
  <si>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</si>
  <si>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</si>
  <si>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</si>
  <si>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</si>
  <si>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</si>
  <si>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</si>
  <si>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</si>
  <si>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</si>
  <si>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</si>
  <si>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</si>
  <si>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</si>
  <si>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</si>
  <si>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</si>
  <si>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</si>
  <si>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</si>
  <si>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</si>
  <si>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</si>
  <si>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</si>
  <si>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</si>
  <si>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</si>
  <si>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</si>
  <si>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</si>
  <si>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</si>
  <si>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</si>
  <si>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</si>
  <si>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</si>
  <si>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</si>
  <si>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</si>
  <si>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</si>
  <si>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</si>
  <si>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</si>
  <si>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</si>
  <si>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</si>
  <si>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</si>
  <si>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</si>
  <si>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</si>
  <si>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</si>
  <si>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</si>
  <si>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</si>
  <si>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</si>
  <si>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</si>
  <si>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</si>
  <si>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</si>
  <si>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</si>
  <si>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</si>
  <si>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</si>
  <si>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</si>
  <si>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</si>
  <si>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</si>
  <si>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</si>
  <si>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</si>
  <si>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</si>
  <si>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</si>
  <si>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</si>
  <si>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</si>
  <si>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</si>
  <si>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</si>
  <si>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</si>
  <si>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</si>
  <si>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</si>
  <si>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</si>
  <si>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</si>
  <si>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</si>
  <si>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</si>
  <si>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</si>
  <si>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</si>
  <si>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</si>
  <si>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</si>
  <si>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</si>
  <si>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</si>
  <si>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</si>
  <si>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</si>
  <si>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</si>
  <si>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</si>
  <si>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</si>
  <si>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</si>
  <si>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</si>
  <si>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</si>
  <si>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</si>
  <si>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</si>
  <si>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</si>
  <si>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</si>
  <si>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</si>
  <si>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</si>
  <si>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</si>
  <si>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</si>
  <si>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</si>
  <si>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</si>
  <si>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</si>
  <si>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</si>
  <si>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</si>
  <si>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</si>
  <si>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</si>
  <si>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</si>
  <si>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</si>
  <si>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</si>
  <si>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</si>
  <si>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</si>
  <si>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</si>
  <si>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</si>
  <si>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</si>
  <si>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</si>
  <si>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</si>
  <si>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</si>
  <si>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</si>
  <si>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</si>
  <si>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</si>
  <si>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</si>
  <si>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</si>
  <si>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</si>
  <si>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</si>
  <si>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</si>
  <si>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</si>
  <si>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</si>
  <si>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</si>
  <si>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</si>
  <si>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</si>
  <si>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</si>
  <si>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</si>
  <si>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</si>
  <si>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</si>
  <si>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</si>
  <si>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</si>
  <si>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</si>
  <si>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</si>
  <si>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</si>
  <si>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</si>
  <si>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</si>
  <si>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</si>
  <si>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</si>
  <si>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</si>
  <si>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</si>
  <si>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</si>
  <si>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</si>
  <si>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</si>
  <si>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</si>
  <si>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</si>
  <si>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</si>
  <si>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</si>
  <si>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</si>
  <si>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</si>
  <si>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</si>
  <si>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</si>
  <si>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</si>
  <si>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</si>
  <si>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</si>
  <si>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</si>
  <si>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</si>
  <si>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</si>
  <si>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</si>
  <si>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</si>
  <si>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</si>
  <si>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</si>
  <si>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</si>
  <si>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</si>
  <si>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</si>
  <si>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</si>
  <si>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</si>
  <si>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</si>
  <si>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</si>
  <si>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</si>
  <si>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</si>
  <si>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</si>
  <si>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</si>
  <si>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</si>
  <si>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</si>
  <si>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</si>
  <si>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</si>
  <si>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</si>
  <si>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</si>
  <si>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</si>
  <si>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</si>
  <si>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</si>
  <si>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</si>
  <si>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</si>
  <si>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</si>
  <si>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</si>
  <si>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</si>
  <si>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</si>
  <si>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</si>
  <si>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</si>
  <si>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</si>
  <si>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</si>
  <si>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</si>
  <si>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</si>
  <si>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</si>
  <si>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</si>
  <si>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</si>
  <si>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</si>
  <si>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</si>
  <si>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</si>
  <si>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</si>
  <si>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</si>
  <si>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</si>
  <si>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</si>
  <si>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</si>
  <si>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</si>
  <si>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</si>
  <si>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</si>
  <si>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</si>
  <si>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</si>
  <si>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</si>
  <si>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</si>
  <si>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</si>
  <si>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</si>
  <si>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</si>
  <si>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</si>
  <si>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</si>
  <si>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</si>
  <si>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</si>
  <si>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</si>
  <si>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</si>
  <si>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</si>
  <si>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</si>
  <si>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</si>
  <si>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</si>
  <si>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</si>
  <si>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</si>
  <si>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</si>
  <si>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</si>
  <si>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</si>
  <si>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</si>
  <si>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</si>
  <si>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</si>
  <si>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</si>
  <si>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</si>
  <si>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</si>
  <si>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</si>
  <si>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</si>
  <si>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</si>
  <si>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</si>
  <si>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</si>
  <si>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</si>
  <si>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</si>
  <si>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</si>
  <si>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</si>
  <si>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</si>
  <si>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</si>
  <si>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</si>
  <si>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</si>
  <si>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</si>
  <si>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</si>
  <si>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</si>
  <si>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</si>
  <si>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</si>
  <si>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</si>
  <si>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</si>
  <si>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</si>
  <si>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</si>
  <si>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</si>
  <si>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</si>
  <si>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</si>
  <si>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</si>
  <si>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</si>
  <si>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</si>
  <si>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</si>
  <si>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</si>
  <si>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</si>
  <si>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</si>
  <si>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</si>
  <si>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</si>
  <si>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</si>
  <si>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</si>
  <si>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</si>
  <si>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</si>
  <si>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</si>
  <si>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</si>
  <si>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</si>
  <si>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</si>
  <si>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</si>
  <si>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</si>
  <si>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</si>
  <si>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</si>
  <si>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</si>
  <si>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</si>
  <si>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</si>
  <si>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</si>
  <si>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</si>
  <si>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</si>
  <si>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</si>
  <si>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</si>
  <si>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</si>
  <si>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</si>
  <si>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</si>
  <si>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</si>
  <si>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</si>
  <si>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</si>
  <si>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</si>
  <si>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</si>
  <si>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</si>
  <si>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</si>
  <si>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</si>
  <si>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</si>
  <si>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</si>
  <si>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</si>
  <si>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</si>
  <si>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</si>
  <si>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</si>
  <si>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</si>
  <si>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</si>
  <si>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</si>
  <si>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</si>
  <si>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</si>
  <si>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</si>
  <si>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</si>
  <si>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</si>
  <si>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</si>
  <si>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</si>
  <si>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</si>
  <si>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</si>
  <si>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</si>
  <si>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</si>
  <si>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</si>
  <si>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</si>
  <si>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</si>
  <si>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</si>
  <si>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</si>
  <si>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</si>
  <si>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</si>
  <si>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</si>
  <si>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</si>
  <si>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</si>
  <si>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</si>
  <si>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</si>
  <si>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</si>
  <si>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</si>
  <si>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</si>
  <si>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</si>
  <si>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</si>
  <si>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</si>
  <si>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</si>
  <si>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</si>
  <si>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</si>
  <si>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</si>
  <si>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</si>
  <si>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Mowery T 336 F 2-4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</si>
</sst>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D163">
      <selection activeCell="L155" sqref="L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83" t="s">
        <v>66</v>
      </c>
      <c r="B3" s="483"/>
      <c r="C3" s="483"/>
      <c r="D3" s="483"/>
      <c r="E3" s="483"/>
      <c r="F3" s="483"/>
      <c r="G3" s="483"/>
      <c r="H3" s="483"/>
      <c r="I3" s="483"/>
      <c r="J3" s="483"/>
      <c r="K3" s="483"/>
      <c r="L3" s="483"/>
      <c r="M3" s="483"/>
    </row>
    <row r="4" spans="1:13" ht="35.25" customHeight="1">
      <c r="A4" s="484" t="s">
        <v>376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57">
        <v>44393</v>
      </c>
      <c r="G6" s="458"/>
      <c r="H6" s="458"/>
      <c r="I6" s="459"/>
      <c r="J6" s="316"/>
      <c r="K6" s="316"/>
      <c r="L6" s="316"/>
      <c r="M6" s="316"/>
    </row>
    <row r="7" spans="1:13" ht="12.75" customHeight="1">
      <c r="A7" s="316"/>
      <c r="B7" s="316"/>
      <c r="C7" s="316"/>
      <c r="D7" s="316" t="s">
        <v>285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60" t="s">
        <v>396</v>
      </c>
      <c r="G10" s="461"/>
      <c r="H10" s="461"/>
      <c r="I10" s="462"/>
      <c r="J10" s="26"/>
      <c r="K10" s="26"/>
      <c r="L10" s="26"/>
      <c r="M10" s="26"/>
    </row>
    <row r="11" spans="1:13" ht="12.75">
      <c r="A11" s="39"/>
      <c r="B11" s="26"/>
      <c r="C11" s="26"/>
      <c r="D11" s="26" t="s">
        <v>107</v>
      </c>
      <c r="E11" s="26"/>
      <c r="F11" s="463" t="s">
        <v>397</v>
      </c>
      <c r="G11" s="463"/>
      <c r="H11" s="463"/>
      <c r="I11" s="463"/>
      <c r="J11" s="464"/>
      <c r="K11" s="464"/>
      <c r="L11" s="26"/>
      <c r="M11" s="26"/>
    </row>
    <row r="12" spans="1:13" ht="12.75">
      <c r="A12" s="39"/>
      <c r="B12" s="26"/>
      <c r="C12" s="26"/>
      <c r="D12" s="26" t="s">
        <v>108</v>
      </c>
      <c r="E12" s="26"/>
      <c r="F12" s="465" t="s">
        <v>398</v>
      </c>
      <c r="G12" s="466"/>
      <c r="H12" s="466"/>
      <c r="I12" s="467"/>
      <c r="J12" s="156"/>
      <c r="K12" s="156"/>
      <c r="L12" s="26"/>
      <c r="M12" s="26"/>
    </row>
    <row r="13" spans="1:13" ht="12.75">
      <c r="A13" s="39"/>
      <c r="B13" s="26"/>
      <c r="C13" s="26"/>
      <c r="D13" s="26" t="s">
        <v>265</v>
      </c>
      <c r="E13" s="26"/>
      <c r="F13" s="470" t="s">
        <v>399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91" t="s">
        <v>183</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458</v>
      </c>
      <c r="C21" s="445"/>
      <c r="D21" s="446"/>
      <c r="E21" s="99"/>
      <c r="F21" s="99"/>
      <c r="G21" s="99"/>
      <c r="H21" s="99"/>
      <c r="I21" s="99"/>
      <c r="J21" s="99"/>
      <c r="K21" s="99"/>
      <c r="L21" s="100"/>
      <c r="M21" s="26"/>
    </row>
    <row r="22" spans="1:13" ht="12.75">
      <c r="A22" s="109" t="s">
        <v>82</v>
      </c>
      <c r="B22" s="40" t="s">
        <v>607</v>
      </c>
      <c r="C22" s="26"/>
      <c r="D22" s="99"/>
      <c r="E22" s="40"/>
      <c r="F22" s="447" t="s">
        <v>459</v>
      </c>
      <c r="G22" s="448"/>
      <c r="H22" s="448"/>
      <c r="I22" s="449"/>
      <c r="J22" s="100"/>
      <c r="K22" s="99"/>
      <c r="L22" s="26"/>
      <c r="M22" s="26"/>
    </row>
    <row r="23" spans="1:13" ht="12.75">
      <c r="A23" s="108"/>
      <c r="B23" s="41"/>
      <c r="C23" s="26" t="s">
        <v>272</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52" t="s">
        <v>613</v>
      </c>
      <c r="C26" s="453"/>
      <c r="D26" s="453"/>
      <c r="E26" s="453"/>
      <c r="F26" s="453"/>
      <c r="G26" s="453"/>
      <c r="H26" s="453"/>
      <c r="I26" s="453"/>
      <c r="J26" s="453"/>
      <c r="K26" s="438"/>
      <c r="L26" s="439"/>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37"/>
      <c r="G28" s="440"/>
      <c r="H28" s="440"/>
      <c r="I28" s="44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51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69</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75</v>
      </c>
      <c r="B37" s="98"/>
      <c r="C37" s="26"/>
      <c r="D37" s="26"/>
      <c r="E37" s="26"/>
      <c r="F37" s="26"/>
      <c r="G37" s="26"/>
      <c r="H37" s="26"/>
      <c r="I37" s="26"/>
      <c r="J37" s="26"/>
      <c r="K37" s="26"/>
      <c r="L37" s="26"/>
      <c r="M37" s="26"/>
    </row>
    <row r="38" spans="1:13" ht="14.25">
      <c r="A38" s="136" t="s">
        <v>81</v>
      </c>
      <c r="B38" s="473" t="s">
        <v>589</v>
      </c>
      <c r="C38" s="473"/>
      <c r="D38" s="473"/>
      <c r="E38" s="473"/>
      <c r="F38" s="26"/>
      <c r="G38" s="442" t="s">
        <v>691</v>
      </c>
      <c r="H38" s="443"/>
      <c r="I38" s="443"/>
      <c r="J38" s="443"/>
      <c r="K38" s="443"/>
      <c r="L38" s="472"/>
      <c r="M38" s="26"/>
    </row>
    <row r="39" spans="1:13" ht="12.75">
      <c r="A39" s="136" t="s">
        <v>82</v>
      </c>
      <c r="B39" s="473" t="s">
        <v>110</v>
      </c>
      <c r="C39" s="473"/>
      <c r="D39" s="473"/>
      <c r="E39" s="473"/>
      <c r="F39" s="26"/>
      <c r="G39" s="154">
        <v>36.5</v>
      </c>
      <c r="H39" s="42"/>
      <c r="I39" s="42"/>
      <c r="J39" s="42"/>
      <c r="K39" s="46"/>
      <c r="L39" s="46"/>
      <c r="M39" s="26"/>
    </row>
    <row r="40" spans="1:13" ht="12.75">
      <c r="A40" s="136" t="s">
        <v>83</v>
      </c>
      <c r="B40" s="473" t="s">
        <v>77</v>
      </c>
      <c r="C40" s="473"/>
      <c r="D40" s="473"/>
      <c r="E40" s="473"/>
      <c r="F40" s="26"/>
      <c r="G40" s="329">
        <v>190</v>
      </c>
      <c r="H40" s="48" t="str">
        <f>CONCATENATE(VLOOKUP(G38,'Data Tables'!A4:C78,3,FALSE),B257)</f>
        <v>bu per acre</v>
      </c>
      <c r="I40" s="26"/>
      <c r="J40" s="42"/>
      <c r="K40" s="46"/>
      <c r="L40" s="46"/>
      <c r="M40" s="26"/>
    </row>
    <row r="41" spans="1:13" ht="12.75">
      <c r="A41" s="136" t="s">
        <v>84</v>
      </c>
      <c r="B41" s="42" t="s">
        <v>329</v>
      </c>
      <c r="C41" s="42"/>
      <c r="D41" s="42"/>
      <c r="E41" s="42"/>
      <c r="F41" s="26"/>
      <c r="G41" s="437" t="s">
        <v>879</v>
      </c>
      <c r="H41" s="438"/>
      <c r="I41" s="438"/>
      <c r="J41" s="438"/>
      <c r="K41" s="438"/>
      <c r="L41" s="439"/>
      <c r="M41" s="26"/>
    </row>
    <row r="42" spans="1:13" ht="12.75">
      <c r="A42" s="137" t="s">
        <v>230</v>
      </c>
      <c r="B42" s="455" t="s">
        <v>145</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321</v>
      </c>
      <c r="B46" s="451"/>
      <c r="C46" s="451"/>
      <c r="D46" s="451"/>
      <c r="E46" s="451"/>
      <c r="F46" s="451"/>
      <c r="G46" s="451"/>
      <c r="H46" s="451"/>
      <c r="I46" s="451"/>
      <c r="J46" s="451"/>
      <c r="K46" s="451"/>
      <c r="L46" s="451"/>
      <c r="M46" s="451"/>
    </row>
    <row r="47" spans="1:13" ht="17.25">
      <c r="A47" s="98" t="s">
        <v>590</v>
      </c>
      <c r="B47" s="26"/>
      <c r="C47" s="26"/>
      <c r="D47" s="26"/>
      <c r="E47" s="26"/>
      <c r="F47" s="477"/>
      <c r="G47" s="477"/>
      <c r="H47" s="477"/>
      <c r="I47" s="40"/>
      <c r="J47" s="477"/>
      <c r="K47" s="477"/>
      <c r="L47" s="477"/>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147</v>
      </c>
      <c r="G50" s="40" t="s">
        <v>854</v>
      </c>
      <c r="H50" s="40"/>
      <c r="I50" s="40"/>
      <c r="J50" s="154">
        <v>147</v>
      </c>
      <c r="K50" s="26"/>
      <c r="L50" s="26"/>
      <c r="M50" s="26"/>
    </row>
    <row r="51" spans="1:13" ht="12.75">
      <c r="A51" s="136" t="s">
        <v>82</v>
      </c>
      <c r="B51" s="27" t="s">
        <v>209</v>
      </c>
      <c r="C51" s="41"/>
      <c r="D51" s="39"/>
      <c r="E51" s="26"/>
      <c r="F51" s="396">
        <f>'Calculations- All Data'!F57</f>
        <v>147</v>
      </c>
      <c r="G51" s="42" t="s">
        <v>854</v>
      </c>
      <c r="H51" s="42"/>
      <c r="I51" s="42"/>
      <c r="J51" s="397">
        <f>'Calculations- All Data'!J57</f>
        <v>147</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37"/>
      <c r="G54" s="438"/>
      <c r="H54" s="438"/>
      <c r="I54" s="188"/>
      <c r="J54" s="437"/>
      <c r="K54" s="440"/>
      <c r="L54" s="441"/>
      <c r="M54" s="26"/>
    </row>
    <row r="55" spans="1:13" ht="12.75">
      <c r="A55" s="136" t="s">
        <v>82</v>
      </c>
      <c r="B55" s="41" t="s">
        <v>76</v>
      </c>
      <c r="C55" s="26"/>
      <c r="D55" s="26"/>
      <c r="E55" s="26"/>
      <c r="F55" s="442"/>
      <c r="G55" s="443"/>
      <c r="H55" s="443"/>
      <c r="I55" s="187"/>
      <c r="J55" s="442"/>
      <c r="K55" s="443"/>
      <c r="L55" s="472"/>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37"/>
      <c r="G64" s="438"/>
      <c r="H64" s="438"/>
      <c r="I64" s="188"/>
      <c r="J64" s="437"/>
      <c r="K64" s="440"/>
      <c r="L64" s="441"/>
      <c r="M64" s="26"/>
    </row>
    <row r="65" spans="1:13" ht="12.75">
      <c r="A65" s="26"/>
      <c r="B65" s="40"/>
      <c r="C65" s="41" t="s">
        <v>76</v>
      </c>
      <c r="D65" s="26"/>
      <c r="E65" s="26"/>
      <c r="F65" s="442"/>
      <c r="G65" s="443"/>
      <c r="H65" s="443"/>
      <c r="I65" s="187"/>
      <c r="J65" s="442"/>
      <c r="K65" s="443"/>
      <c r="L65" s="472"/>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37"/>
      <c r="G75" s="438"/>
      <c r="H75" s="438"/>
      <c r="I75" s="188"/>
      <c r="J75" s="437"/>
      <c r="K75" s="440"/>
      <c r="L75" s="441"/>
      <c r="M75" s="26"/>
    </row>
    <row r="76" spans="1:13" ht="12.75">
      <c r="A76" s="26"/>
      <c r="B76" s="40"/>
      <c r="C76" s="41" t="s">
        <v>76</v>
      </c>
      <c r="D76" s="26"/>
      <c r="E76" s="26"/>
      <c r="F76" s="442"/>
      <c r="G76" s="443"/>
      <c r="H76" s="443"/>
      <c r="I76" s="187"/>
      <c r="J76" s="442"/>
      <c r="K76" s="443"/>
      <c r="L76" s="472"/>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147</v>
      </c>
      <c r="G85" s="27" t="s">
        <v>854</v>
      </c>
      <c r="H85" s="39"/>
      <c r="I85" s="385" t="s">
        <v>600</v>
      </c>
      <c r="J85" s="395">
        <f>'Calculations- All Data'!J98</f>
        <v>147</v>
      </c>
      <c r="K85" s="26" t="s">
        <v>854</v>
      </c>
      <c r="L85" s="26"/>
      <c r="M85" s="26"/>
    </row>
    <row r="86" spans="1:13" ht="13.5" thickBot="1">
      <c r="A86" s="253" t="s">
        <v>308</v>
      </c>
      <c r="B86" s="26"/>
      <c r="C86" s="26"/>
      <c r="D86" s="26"/>
      <c r="E86" s="252"/>
      <c r="F86" s="399">
        <f>'Calculations- All Data'!F99</f>
        <v>147</v>
      </c>
      <c r="G86" s="27" t="s">
        <v>854</v>
      </c>
      <c r="H86" s="39"/>
      <c r="I86" s="385" t="s">
        <v>600</v>
      </c>
      <c r="J86" s="395">
        <f>'Calculations- All Data'!J99</f>
        <v>147</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37" t="s">
        <v>462</v>
      </c>
      <c r="G100" s="440"/>
      <c r="H100" s="440"/>
      <c r="I100" s="440"/>
      <c r="J100" s="441"/>
      <c r="K100" s="213"/>
      <c r="L100" s="26"/>
      <c r="M100" s="26"/>
    </row>
    <row r="101" spans="1:13" ht="12.75">
      <c r="A101" s="136" t="s">
        <v>82</v>
      </c>
      <c r="B101" s="40" t="s">
        <v>79</v>
      </c>
      <c r="C101" s="26"/>
      <c r="D101" s="26"/>
      <c r="E101" s="26"/>
      <c r="F101" s="474" t="s">
        <v>695</v>
      </c>
      <c r="G101" s="475"/>
      <c r="H101" s="475"/>
      <c r="I101" s="476"/>
      <c r="J101" s="26"/>
      <c r="K101" s="26"/>
      <c r="L101" s="26"/>
      <c r="M101" s="26"/>
    </row>
    <row r="102" spans="1:13" ht="12.75">
      <c r="A102" s="136"/>
      <c r="B102" s="40"/>
      <c r="C102" s="26" t="s">
        <v>296</v>
      </c>
      <c r="D102" s="26"/>
      <c r="E102" s="26"/>
      <c r="F102" s="474" t="s">
        <v>793</v>
      </c>
      <c r="G102" s="438"/>
      <c r="H102" s="438"/>
      <c r="I102" s="439"/>
      <c r="J102" s="26"/>
      <c r="K102" s="26"/>
      <c r="L102" s="26"/>
      <c r="M102" s="26"/>
    </row>
    <row r="103" spans="1:13" ht="12.75">
      <c r="A103" s="26"/>
      <c r="B103" s="40"/>
      <c r="C103" s="41" t="s">
        <v>80</v>
      </c>
      <c r="D103" s="26"/>
      <c r="E103" s="26"/>
      <c r="F103" s="155">
        <v>40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40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64</v>
      </c>
      <c r="B109" s="482"/>
      <c r="C109" s="482"/>
      <c r="D109" s="482"/>
      <c r="E109" s="482"/>
      <c r="F109" s="482"/>
      <c r="G109" s="482"/>
      <c r="H109" s="482"/>
      <c r="I109" s="482"/>
      <c r="J109" s="482"/>
      <c r="K109" s="482"/>
      <c r="L109" s="482"/>
      <c r="M109" s="482"/>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190</v>
      </c>
      <c r="H112" s="43" t="s">
        <v>299</v>
      </c>
      <c r="I112" s="42"/>
      <c r="J112" s="46"/>
      <c r="K112" s="46"/>
      <c r="L112" s="26"/>
      <c r="M112" s="26"/>
    </row>
    <row r="113" spans="1:13" ht="12.75">
      <c r="A113" s="26"/>
      <c r="B113" s="26"/>
      <c r="C113" s="27" t="s">
        <v>215</v>
      </c>
      <c r="D113" s="26"/>
      <c r="E113" s="26"/>
      <c r="F113" s="26"/>
      <c r="G113" s="318">
        <f>'Calculations- All Data'!F117</f>
        <v>187</v>
      </c>
      <c r="H113" s="26" t="s">
        <v>254</v>
      </c>
      <c r="I113" s="26"/>
      <c r="J113" s="26"/>
      <c r="K113" s="26"/>
      <c r="L113" s="26"/>
      <c r="M113" s="26"/>
    </row>
    <row r="114" spans="1:13" ht="13.5" thickBot="1">
      <c r="A114" s="26"/>
      <c r="B114" s="26"/>
      <c r="C114" s="27" t="s">
        <v>216</v>
      </c>
      <c r="D114" s="26"/>
      <c r="E114" s="26"/>
      <c r="F114" s="324"/>
      <c r="G114" s="318">
        <f>'Calculations- All Data'!F118</f>
        <v>187</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187</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150.651</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36.34899999999999</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16.357049999999997</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16.357049999999997</v>
      </c>
      <c r="H133" s="26" t="s">
        <v>254</v>
      </c>
      <c r="I133" s="26"/>
      <c r="J133" s="372"/>
      <c r="K133" s="26"/>
      <c r="L133" s="26"/>
      <c r="M133" s="26"/>
    </row>
    <row r="134" spans="1:13" ht="13.5" thickBot="1">
      <c r="A134" s="109"/>
      <c r="B134" s="26"/>
      <c r="C134" s="267" t="s">
        <v>317</v>
      </c>
      <c r="D134" s="267"/>
      <c r="E134" s="267"/>
      <c r="F134" s="324" t="s">
        <v>301</v>
      </c>
      <c r="G134" s="395">
        <f>'Calculations- All Data'!F136</f>
        <v>597.0323249999999</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50" t="s">
        <v>65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58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63</v>
      </c>
      <c r="C141" s="490"/>
      <c r="D141" s="490"/>
      <c r="E141" s="490"/>
      <c r="F141" s="490"/>
      <c r="G141" s="490"/>
      <c r="H141" s="490"/>
      <c r="I141" s="490"/>
      <c r="J141" s="490"/>
      <c r="K141" s="490"/>
      <c r="L141" s="490"/>
      <c r="M141" s="490"/>
    </row>
    <row r="142" spans="1:13" ht="12.75">
      <c r="A142" s="26"/>
      <c r="B142" s="149" t="s">
        <v>59</v>
      </c>
      <c r="C142" s="26"/>
      <c r="D142" s="26"/>
      <c r="E142" s="26"/>
      <c r="F142" s="42"/>
      <c r="G142" s="40"/>
      <c r="H142" s="40"/>
      <c r="I142" s="40"/>
      <c r="J142" s="26"/>
      <c r="K142" s="26"/>
      <c r="L142" s="26"/>
      <c r="M142" s="26"/>
    </row>
    <row r="143" spans="1:13" ht="24" customHeight="1">
      <c r="A143" s="26"/>
      <c r="B143" s="481" t="s">
        <v>584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379</v>
      </c>
      <c r="B145" s="451"/>
      <c r="C145" s="451"/>
      <c r="D145" s="451"/>
      <c r="E145" s="451"/>
      <c r="F145" s="451"/>
      <c r="G145" s="451"/>
      <c r="H145" s="451"/>
      <c r="I145" s="451"/>
      <c r="J145" s="451"/>
      <c r="K145" s="451"/>
      <c r="L145" s="451"/>
      <c r="M145" s="451"/>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78" t="s">
        <v>49</v>
      </c>
      <c r="G148" s="480"/>
      <c r="H148" s="480"/>
      <c r="I148" s="480"/>
      <c r="J148" s="480"/>
      <c r="K148" s="255"/>
      <c r="L148" s="99"/>
      <c r="M148" s="99"/>
    </row>
    <row r="149" spans="1:13" s="97" customFormat="1" ht="22.5" customHeight="1">
      <c r="A149" s="205"/>
      <c r="B149" s="99"/>
      <c r="C149" s="99"/>
      <c r="D149" s="99"/>
      <c r="E149" s="263" t="s">
        <v>132</v>
      </c>
      <c r="F149" s="478" t="s">
        <v>570</v>
      </c>
      <c r="G149" s="480"/>
      <c r="H149" s="480"/>
      <c r="I149" s="480"/>
      <c r="J149" s="480"/>
      <c r="K149" s="256"/>
      <c r="L149" s="99"/>
      <c r="M149" s="99"/>
    </row>
    <row r="150" spans="1:13" s="97" customFormat="1" ht="22.5" customHeight="1">
      <c r="A150" s="205"/>
      <c r="B150" s="99"/>
      <c r="C150" s="99"/>
      <c r="D150" s="99"/>
      <c r="E150" s="263" t="s">
        <v>132</v>
      </c>
      <c r="F150" s="478"/>
      <c r="G150" s="480"/>
      <c r="H150" s="480"/>
      <c r="I150" s="480"/>
      <c r="J150" s="480"/>
      <c r="K150" s="256"/>
      <c r="L150" s="99"/>
      <c r="M150" s="99"/>
    </row>
    <row r="151" spans="1:13" s="97" customFormat="1" ht="22.5" customHeight="1">
      <c r="A151" s="205"/>
      <c r="B151" s="99"/>
      <c r="C151" s="99"/>
      <c r="D151" s="99"/>
      <c r="E151" s="263" t="s">
        <v>132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36.5</v>
      </c>
      <c r="G153" s="262" t="s">
        <v>227</v>
      </c>
      <c r="H153" s="262" t="s">
        <v>620</v>
      </c>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78"/>
      <c r="G157" s="480"/>
      <c r="H157" s="480"/>
      <c r="I157" s="480"/>
      <c r="J157" s="489"/>
      <c r="K157" s="256"/>
      <c r="L157" s="99"/>
      <c r="M157" s="99"/>
    </row>
    <row r="158" spans="1:13" s="97" customFormat="1" ht="22.5" customHeight="1">
      <c r="A158" s="205"/>
      <c r="B158" s="492" t="s">
        <v>132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225.42405701480732</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273</v>
      </c>
      <c r="C168" s="488"/>
      <c r="D168" s="488"/>
      <c r="E168" s="488"/>
      <c r="F168" s="488"/>
      <c r="G168" s="488"/>
      <c r="H168" s="488"/>
      <c r="I168" s="488"/>
      <c r="J168" s="488"/>
      <c r="K168" s="488"/>
      <c r="L168" s="488"/>
      <c r="M168" s="488"/>
    </row>
    <row r="169" spans="1:13" ht="24" customHeight="1">
      <c r="A169" s="26"/>
      <c r="B169" s="450" t="s">
        <v>460</v>
      </c>
      <c r="C169" s="451"/>
      <c r="D169" s="451"/>
      <c r="E169" s="451"/>
      <c r="F169" s="451"/>
      <c r="G169" s="451"/>
      <c r="H169" s="451"/>
      <c r="I169" s="451"/>
      <c r="J169" s="451"/>
      <c r="K169" s="451"/>
      <c r="L169" s="451"/>
      <c r="M169" s="451"/>
    </row>
    <row r="170" spans="1:13" ht="24" customHeight="1">
      <c r="A170" s="26"/>
      <c r="B170" s="450" t="s">
        <v>456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380</v>
      </c>
      <c r="B172" s="454"/>
      <c r="C172" s="454"/>
      <c r="D172" s="454"/>
      <c r="E172" s="454"/>
      <c r="F172" s="454"/>
      <c r="G172" s="454"/>
      <c r="H172" s="454"/>
      <c r="I172" s="454"/>
      <c r="J172" s="454"/>
      <c r="K172" s="454"/>
      <c r="L172" s="454"/>
      <c r="M172" s="454"/>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225.42405701480732</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212.12403765093367</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212</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191</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304</v>
      </c>
      <c r="C183" s="483"/>
      <c r="D183" s="483"/>
      <c r="E183" s="483"/>
      <c r="F183" s="483"/>
      <c r="G183" s="483"/>
      <c r="H183" s="483"/>
      <c r="I183" s="483"/>
      <c r="J183" s="483"/>
      <c r="K183" s="483"/>
      <c r="L183" s="483"/>
      <c r="M183" s="483"/>
    </row>
    <row r="184" spans="1:13" ht="23.25" customHeight="1">
      <c r="A184" s="26"/>
      <c r="B184" s="450" t="s">
        <v>222</v>
      </c>
      <c r="C184" s="483"/>
      <c r="D184" s="483"/>
      <c r="E184" s="483"/>
      <c r="F184" s="483"/>
      <c r="G184" s="483"/>
      <c r="H184" s="483"/>
      <c r="I184" s="483"/>
      <c r="J184" s="483"/>
      <c r="K184" s="483"/>
      <c r="L184" s="483"/>
      <c r="M184" s="483"/>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v>
      </c>
      <c r="B1" s="554"/>
      <c r="C1" s="554"/>
      <c r="D1" s="554"/>
      <c r="E1" s="554"/>
      <c r="F1" s="554"/>
      <c r="G1" s="554"/>
      <c r="H1" s="554"/>
      <c r="I1" s="554"/>
      <c r="J1" s="554"/>
      <c r="K1" s="554"/>
      <c r="L1" s="554"/>
      <c r="M1" s="554"/>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19">
        <f>'CREDIT CALCULATION FORM'!F6:I6</f>
        <v>44393</v>
      </c>
      <c r="G4" s="520"/>
      <c r="H4" s="520"/>
      <c r="I4" s="521"/>
      <c r="J4" s="317"/>
      <c r="K4" s="317"/>
      <c r="L4" s="317"/>
      <c r="M4" s="317"/>
    </row>
    <row r="5" spans="1:13" ht="12.75">
      <c r="A5" s="317"/>
      <c r="B5" s="317"/>
      <c r="C5" s="317"/>
      <c r="D5" s="317" t="s">
        <v>285</v>
      </c>
      <c r="E5" s="317"/>
      <c r="F5" s="522" t="str">
        <f>'CREDIT CALCULATION FORM'!F7:K7</f>
        <v>Mowery T 336 F 2-4</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26" t="str">
        <f>'CREDIT CALCULATION FORM'!F10:I10</f>
        <v>Rod Morehart</v>
      </c>
      <c r="G8" s="527"/>
      <c r="H8" s="527"/>
      <c r="I8" s="528"/>
      <c r="J8" s="110"/>
      <c r="K8" s="110"/>
      <c r="L8" s="110"/>
      <c r="M8" s="110"/>
    </row>
    <row r="9" spans="1:13" ht="12.75">
      <c r="A9" s="116"/>
      <c r="B9" s="110"/>
      <c r="C9" s="110"/>
      <c r="D9" s="110" t="s">
        <v>107</v>
      </c>
      <c r="E9" s="110"/>
      <c r="F9" s="529" t="str">
        <f>'CREDIT CALCULATION FORM'!F11:K11</f>
        <v>Lycoming County Conservation District</v>
      </c>
      <c r="G9" s="529"/>
      <c r="H9" s="529"/>
      <c r="I9" s="529"/>
      <c r="J9" s="530"/>
      <c r="K9" s="530"/>
      <c r="L9" s="110"/>
      <c r="M9" s="110"/>
    </row>
    <row r="10" spans="1:13" ht="12.75">
      <c r="A10" s="116"/>
      <c r="B10" s="110"/>
      <c r="C10" s="110"/>
      <c r="D10" s="110" t="s">
        <v>108</v>
      </c>
      <c r="E10" s="110"/>
      <c r="F10" s="529" t="str">
        <f>'CREDIT CALCULATION FORM'!F12:I12</f>
        <v>570-329-1619</v>
      </c>
      <c r="G10" s="529"/>
      <c r="H10" s="529"/>
      <c r="I10" s="529"/>
      <c r="J10" s="159"/>
      <c r="K10" s="159"/>
      <c r="L10" s="110"/>
      <c r="M10" s="110"/>
    </row>
    <row r="11" spans="1:13" ht="12.75">
      <c r="A11" s="116"/>
      <c r="B11" s="110"/>
      <c r="C11" s="110"/>
      <c r="D11" s="110" t="s">
        <v>265</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18" t="s">
        <v>198</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605</v>
      </c>
      <c r="B20" s="117" t="s">
        <v>607</v>
      </c>
      <c r="C20" s="110"/>
      <c r="D20" s="114"/>
      <c r="E20" s="117"/>
      <c r="F20" s="538" t="str">
        <f>'CREDIT CALCULATION FORM'!F22</f>
        <v>County Conservation District</v>
      </c>
      <c r="G20" s="539"/>
      <c r="H20" s="539"/>
      <c r="I20" s="540"/>
      <c r="J20" s="115"/>
      <c r="K20" s="114"/>
      <c r="L20" s="110"/>
      <c r="M20" s="110"/>
    </row>
    <row r="21" spans="1:13" ht="12.75">
      <c r="A21" s="118"/>
      <c r="B21" s="119"/>
      <c r="C21" s="110" t="s">
        <v>606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496">
        <f>'CREDIT CALCULATION FORM'!F28</f>
        <v>0</v>
      </c>
      <c r="G27" s="507"/>
      <c r="H27" s="507"/>
      <c r="I27" s="508"/>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511" t="str">
        <f>CONCATENATE(F46,F27)</f>
        <v>700</v>
      </c>
      <c r="G29" s="512"/>
      <c r="H29" s="512"/>
      <c r="I29" s="513"/>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214</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69</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499" t="s">
        <v>616</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617</v>
      </c>
      <c r="C43" s="499"/>
      <c r="D43" s="499"/>
      <c r="E43" s="499"/>
      <c r="F43" s="147">
        <f>'CREDIT CALCULATION FORM'!G39</f>
        <v>36.5</v>
      </c>
      <c r="G43" s="122"/>
      <c r="H43" s="122"/>
      <c r="I43" s="122"/>
      <c r="J43" s="120"/>
      <c r="K43" s="120"/>
      <c r="L43" s="110"/>
      <c r="M43" s="110"/>
    </row>
    <row r="44" spans="1:13" ht="12.75">
      <c r="A44" s="110"/>
      <c r="B44" s="499" t="s">
        <v>618</v>
      </c>
      <c r="C44" s="499"/>
      <c r="D44" s="499"/>
      <c r="E44" s="499"/>
      <c r="F44" s="215">
        <f>'CREDIT CALCULATION FORM'!G40</f>
        <v>190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853</v>
      </c>
      <c r="C46" s="499"/>
      <c r="D46" s="499"/>
      <c r="E46" s="499"/>
      <c r="F46" s="331">
        <f>'CREDIT CALCULATION FORM'!G42</f>
        <v>70</v>
      </c>
      <c r="G46" s="127"/>
      <c r="H46" s="120"/>
      <c r="I46" s="120"/>
      <c r="J46" s="120"/>
      <c r="K46" s="120"/>
      <c r="L46" s="110"/>
      <c r="M46" s="110"/>
    </row>
    <row r="47" spans="1:13" ht="12.75">
      <c r="A47" s="123"/>
      <c r="B47" s="125"/>
      <c r="C47" s="499" t="s">
        <v>313</v>
      </c>
      <c r="D47" s="499"/>
      <c r="E47" s="499"/>
      <c r="F47" s="103">
        <f>VLOOKUP(F46,'BMPs and Bay Model Data'!A4:D30,4,FALSE)</f>
        <v>0.941</v>
      </c>
      <c r="G47" s="120"/>
      <c r="H47" s="120"/>
      <c r="I47" s="120"/>
      <c r="J47" s="120"/>
      <c r="K47" s="120"/>
      <c r="L47" s="110"/>
      <c r="M47" s="110"/>
    </row>
    <row r="48" spans="1:13" ht="12.75">
      <c r="A48" s="123"/>
      <c r="B48" s="125"/>
      <c r="C48" s="499" t="s">
        <v>314</v>
      </c>
      <c r="D48" s="499"/>
      <c r="E48" s="499"/>
      <c r="F48" s="103">
        <f>VLOOKUP(F46,'BMPs and Bay Model Data'!A4:E30,5,FALSE)</f>
        <v>0.45</v>
      </c>
      <c r="G48" s="127"/>
      <c r="H48" s="120"/>
      <c r="I48" s="120"/>
      <c r="J48" s="120"/>
      <c r="K48" s="120"/>
      <c r="L48" s="110"/>
      <c r="M48" s="110"/>
    </row>
    <row r="49" spans="1:13" ht="12.75">
      <c r="A49" s="110"/>
      <c r="B49" s="110"/>
      <c r="C49" s="110" t="s">
        <v>464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147</v>
      </c>
      <c r="G56" s="117" t="s">
        <v>854</v>
      </c>
      <c r="H56" s="117"/>
      <c r="I56" s="117"/>
      <c r="J56" s="101">
        <f>'CREDIT CALCULATION FORM'!J50</f>
        <v>147</v>
      </c>
      <c r="K56" s="117" t="s">
        <v>854</v>
      </c>
      <c r="L56" s="117"/>
      <c r="M56" s="110"/>
    </row>
    <row r="57" spans="1:13" ht="12.75">
      <c r="A57" s="110"/>
      <c r="B57" s="131" t="s">
        <v>209</v>
      </c>
      <c r="C57" s="119"/>
      <c r="D57" s="116"/>
      <c r="E57" s="110"/>
      <c r="F57" s="247">
        <f>F56</f>
        <v>147</v>
      </c>
      <c r="G57" s="119" t="s">
        <v>854</v>
      </c>
      <c r="H57" s="117"/>
      <c r="I57" s="117"/>
      <c r="J57" s="247">
        <f>J56</f>
        <v>147</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701</v>
      </c>
      <c r="D61" s="110"/>
      <c r="E61" s="110"/>
      <c r="F61" s="509">
        <f>'CREDIT CALCULATION FORM'!F55:I55</f>
        <v>0</v>
      </c>
      <c r="G61" s="510"/>
      <c r="H61" s="510"/>
      <c r="I61" s="189"/>
      <c r="J61" s="509">
        <f>'CREDIT CALCULATION FORM'!J55:M55</f>
        <v>0</v>
      </c>
      <c r="K61" s="510"/>
      <c r="L61" s="535"/>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877</v>
      </c>
      <c r="E67" s="110"/>
      <c r="F67" s="511" t="str">
        <f>CONCATENATE(F60,F66)</f>
        <v>00</v>
      </c>
      <c r="G67" s="497"/>
      <c r="H67" s="497"/>
      <c r="I67" s="189"/>
      <c r="J67" s="511"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701</v>
      </c>
      <c r="D74" s="110"/>
      <c r="E74" s="110"/>
      <c r="F74" s="509">
        <f>'CREDIT CALCULATION FORM'!F65</f>
        <v>0</v>
      </c>
      <c r="G74" s="510"/>
      <c r="H74" s="510"/>
      <c r="I74" s="189"/>
      <c r="J74" s="509">
        <f>'CREDIT CALCULATION FORM'!J65</f>
        <v>0</v>
      </c>
      <c r="K74" s="510"/>
      <c r="L74" s="535"/>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877</v>
      </c>
      <c r="E80" s="110"/>
      <c r="F80" s="511" t="str">
        <f>CONCATENATE(F73,F79)</f>
        <v>00</v>
      </c>
      <c r="G80" s="497"/>
      <c r="H80" s="497"/>
      <c r="I80" s="189"/>
      <c r="J80" s="511"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701</v>
      </c>
      <c r="D87" s="110"/>
      <c r="E87" s="110"/>
      <c r="F87" s="509">
        <f>'CREDIT CALCULATION FORM'!F76</f>
        <v>0</v>
      </c>
      <c r="G87" s="510"/>
      <c r="H87" s="510"/>
      <c r="I87" s="189"/>
      <c r="J87" s="509">
        <f>'CREDIT CALCULATION FORM'!J76</f>
        <v>0</v>
      </c>
      <c r="K87" s="510"/>
      <c r="L87" s="535"/>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877</v>
      </c>
      <c r="E93" s="110"/>
      <c r="F93" s="511" t="str">
        <f>CONCATENATE(F86,F92)</f>
        <v>00</v>
      </c>
      <c r="G93" s="497"/>
      <c r="H93" s="497"/>
      <c r="I93" s="189"/>
      <c r="J93" s="511"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147</v>
      </c>
      <c r="G98" s="119" t="s">
        <v>854</v>
      </c>
      <c r="H98" s="191" t="s">
        <v>600</v>
      </c>
      <c r="I98" s="117"/>
      <c r="J98" s="402">
        <f>IF(SUM(J57,J69,J82,J95)=0,F98,SUM(J57,J82,J69,J95))</f>
        <v>147</v>
      </c>
      <c r="K98" s="110" t="s">
        <v>854</v>
      </c>
      <c r="L98" s="110"/>
      <c r="M98" s="110"/>
    </row>
    <row r="99" spans="1:13" ht="13.5" thickBot="1">
      <c r="A99" s="110"/>
      <c r="B99" s="116" t="s">
        <v>218</v>
      </c>
      <c r="C99" s="119"/>
      <c r="D99" s="110"/>
      <c r="E99" s="110"/>
      <c r="F99" s="402">
        <f>SUM(F96,F83,F70,F57)</f>
        <v>147</v>
      </c>
      <c r="G99" s="119" t="s">
        <v>854</v>
      </c>
      <c r="H99" s="191" t="s">
        <v>600</v>
      </c>
      <c r="I99" s="191"/>
      <c r="J99" s="402">
        <f>IF(SUM(J96,J83,J70,J57)=0,F99,SUM(J96,J83,J70,J57))</f>
        <v>147</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51" t="str">
        <f>'CREDIT CALCULATION FORM'!F101</f>
        <v>Soybeans </v>
      </c>
      <c r="G105" s="552"/>
      <c r="H105" s="552"/>
      <c r="I105" s="553"/>
      <c r="J105" s="110"/>
      <c r="K105" s="110"/>
      <c r="L105" s="110"/>
      <c r="M105" s="110"/>
    </row>
    <row r="106" spans="1:13" ht="12.75">
      <c r="A106" s="110"/>
      <c r="B106" s="117"/>
      <c r="C106" s="110" t="s">
        <v>154</v>
      </c>
      <c r="D106" s="110"/>
      <c r="E106" s="110"/>
      <c r="F106" s="474" t="str">
        <f>'CREDIT CALCULATION FORM'!F102</f>
        <v>Allenwood </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40</v>
      </c>
      <c r="G108" s="119" t="s">
        <v>295</v>
      </c>
      <c r="H108" s="117"/>
      <c r="I108" s="117"/>
      <c r="J108" s="110"/>
      <c r="K108" s="110"/>
      <c r="L108" s="110"/>
      <c r="M108" s="110"/>
    </row>
    <row r="109" spans="1:13" ht="12.75">
      <c r="A109" s="110"/>
      <c r="B109" s="117"/>
      <c r="C109" s="119" t="s">
        <v>156</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40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190</v>
      </c>
      <c r="G116" s="124" t="s">
        <v>72</v>
      </c>
      <c r="H116" s="122"/>
      <c r="I116" s="122"/>
      <c r="J116" s="120"/>
      <c r="K116" s="120"/>
      <c r="L116" s="110"/>
      <c r="M116" s="110"/>
    </row>
    <row r="117" spans="1:13" ht="12.75">
      <c r="A117" s="110"/>
      <c r="B117" s="110"/>
      <c r="C117" s="278" t="s">
        <v>215</v>
      </c>
      <c r="D117" s="278"/>
      <c r="E117" s="278"/>
      <c r="F117" s="424">
        <f>F99+F111</f>
        <v>187</v>
      </c>
      <c r="G117" s="117" t="s">
        <v>854</v>
      </c>
      <c r="H117" s="117"/>
      <c r="I117" s="117"/>
      <c r="J117" s="110"/>
      <c r="K117" s="110"/>
      <c r="L117" s="110"/>
      <c r="M117" s="110"/>
    </row>
    <row r="118" spans="1:15" ht="12.75" customHeight="1" thickBot="1">
      <c r="A118" s="110"/>
      <c r="B118" s="110"/>
      <c r="C118" s="278" t="s">
        <v>216</v>
      </c>
      <c r="D118" s="278"/>
      <c r="E118" s="278"/>
      <c r="F118" s="389">
        <f>F111+J99</f>
        <v>187</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187</v>
      </c>
      <c r="G129" s="124" t="s">
        <v>854</v>
      </c>
      <c r="H129" s="122"/>
      <c r="I129" s="122"/>
      <c r="J129" s="120"/>
      <c r="K129" s="120"/>
      <c r="L129" s="110"/>
      <c r="M129" s="110"/>
    </row>
    <row r="130" spans="1:13" ht="12.75">
      <c r="A130" s="110"/>
      <c r="B130" s="124" t="s">
        <v>270</v>
      </c>
      <c r="C130" s="110"/>
      <c r="D130" s="124"/>
      <c r="E130" s="124"/>
      <c r="F130" s="424">
        <f>VLOOKUP(F40,'Data Tables'!A4:D78,4,FALSE)*F44</f>
        <v>150.651</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36.34899999999999</v>
      </c>
      <c r="G132" s="119" t="s">
        <v>854</v>
      </c>
      <c r="H132" s="129"/>
      <c r="I132" s="110"/>
      <c r="J132" s="110"/>
      <c r="K132" s="110"/>
      <c r="L132" s="110"/>
      <c r="M132" s="110"/>
    </row>
    <row r="133" spans="1:13" ht="12.75" customHeight="1">
      <c r="A133" s="110"/>
      <c r="B133" s="278" t="s">
        <v>578</v>
      </c>
      <c r="C133" s="117"/>
      <c r="D133" s="117"/>
      <c r="E133" s="110"/>
      <c r="F133" s="248">
        <f>F132*F48</f>
        <v>16.357049999999997</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597.0323249999999</v>
      </c>
      <c r="G136" s="119" t="s">
        <v>5</v>
      </c>
      <c r="H136" s="129"/>
      <c r="I136" s="110"/>
      <c r="J136" s="110"/>
      <c r="K136" s="110"/>
      <c r="L136" s="110"/>
      <c r="M136" s="110"/>
    </row>
    <row r="137" spans="1:13" ht="12.75" customHeight="1">
      <c r="A137" s="110"/>
      <c r="B137" s="131" t="s">
        <v>276</v>
      </c>
      <c r="C137" s="119"/>
      <c r="D137" s="110"/>
      <c r="E137" s="110"/>
      <c r="F137" s="403">
        <f>IF(F43=0,"0",F136/F43)</f>
        <v>16.357049999999997</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81</v>
      </c>
      <c r="C143" s="122" t="s">
        <v>243</v>
      </c>
      <c r="D143" s="110"/>
      <c r="E143" s="115"/>
      <c r="F143" s="110"/>
      <c r="G143" s="548" t="s">
        <v>568</v>
      </c>
      <c r="H143" s="549"/>
      <c r="I143" s="549"/>
      <c r="J143" s="549"/>
      <c r="K143" s="366" t="s">
        <v>567</v>
      </c>
      <c r="L143" s="110" t="s">
        <v>134</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36.5</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225.42405701480732</v>
      </c>
      <c r="G153" s="120" t="s">
        <v>5</v>
      </c>
      <c r="H153" s="122"/>
      <c r="I153" s="211"/>
      <c r="J153" s="254"/>
      <c r="K153" s="254"/>
      <c r="L153" s="120"/>
      <c r="M153" s="120"/>
    </row>
    <row r="154" spans="1:13" ht="12.75">
      <c r="A154" s="110"/>
      <c r="B154" s="110"/>
      <c r="C154" s="110"/>
      <c r="D154" s="141" t="s">
        <v>255</v>
      </c>
      <c r="E154" s="212"/>
      <c r="F154" s="281">
        <f>IF(F43=0,"0",(F136-F153)/F43)</f>
        <v>10.181048437950482</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55" t="s">
        <v>561</v>
      </c>
      <c r="I156" s="549"/>
      <c r="J156" s="549"/>
      <c r="K156" s="355" t="s">
        <v>559</v>
      </c>
      <c r="L156" s="357" t="s">
        <v>133</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225.42405701480732</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225.42405701480732</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212.12403765093367</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212.12403765093367</v>
      </c>
      <c r="G180" s="110" t="s">
        <v>292</v>
      </c>
      <c r="H180" s="110"/>
      <c r="I180" s="110"/>
      <c r="J180" s="110"/>
      <c r="K180" s="110"/>
      <c r="L180" s="110"/>
      <c r="M180" s="110"/>
    </row>
    <row r="181" spans="1:13" ht="13.5" thickBot="1">
      <c r="A181" s="110"/>
      <c r="B181" s="116" t="s">
        <v>268</v>
      </c>
      <c r="C181" s="415"/>
      <c r="D181" s="415"/>
      <c r="E181" s="415"/>
      <c r="F181" s="416">
        <f>ROUND(F180,0)</f>
        <v>212</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190.8</v>
      </c>
      <c r="G184" s="420" t="s">
        <v>292</v>
      </c>
      <c r="H184" s="110"/>
      <c r="I184" s="110"/>
      <c r="J184" s="110"/>
      <c r="K184" s="110"/>
      <c r="L184" s="110"/>
      <c r="M184" s="110"/>
    </row>
    <row r="185" spans="1:13" ht="15.75" thickBot="1">
      <c r="A185" s="110"/>
      <c r="B185" s="112" t="s">
        <v>266</v>
      </c>
      <c r="C185" s="421"/>
      <c r="D185" s="421"/>
      <c r="E185" s="421"/>
      <c r="F185" s="414">
        <f>ROUND(F184,0)</f>
        <v>191</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279</v>
      </c>
      <c r="B2" s="566"/>
      <c r="C2" s="566"/>
      <c r="D2" s="566"/>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67" t="s">
        <v>700</v>
      </c>
      <c r="B81" s="497"/>
      <c r="C81" s="23"/>
      <c r="D81" s="22"/>
      <c r="E81" s="22"/>
      <c r="F81" s="22"/>
      <c r="G81" s="22"/>
    </row>
    <row r="82" spans="1:7" ht="12.75">
      <c r="A82" s="579" t="s">
        <v>819</v>
      </c>
      <c r="B82" s="568" t="s">
        <v>694</v>
      </c>
      <c r="C82" s="577"/>
      <c r="D82" s="16"/>
      <c r="E82" s="5"/>
      <c r="F82" s="5"/>
      <c r="G82" s="5"/>
    </row>
    <row r="83" spans="1:7" ht="12.75">
      <c r="A83" s="580"/>
      <c r="B83" s="569"/>
      <c r="C83" s="578"/>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67" t="s">
        <v>85</v>
      </c>
      <c r="B123" s="572"/>
      <c r="D123" s="379"/>
      <c r="E123" s="45"/>
      <c r="F123" s="378"/>
      <c r="G123" s="22"/>
    </row>
    <row r="124" spans="1:7" ht="12.75">
      <c r="A124" s="570" t="s">
        <v>86</v>
      </c>
      <c r="B124" s="573" t="s">
        <v>157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5" t="s">
        <v>815</v>
      </c>
      <c r="B131" s="581"/>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5" t="s">
        <v>866</v>
      </c>
      <c r="B247" s="497"/>
      <c r="C247" s="497"/>
      <c r="D247" s="497"/>
      <c r="E247" s="498"/>
    </row>
    <row r="248" spans="1:5" ht="12.75">
      <c r="A248" s="28" t="s">
        <v>863</v>
      </c>
      <c r="B248" s="575" t="s">
        <v>864</v>
      </c>
      <c r="C248" s="576"/>
      <c r="D248" s="576"/>
      <c r="E248" s="228" t="s">
        <v>177</v>
      </c>
    </row>
    <row r="249" spans="1:5" ht="12.75">
      <c r="A249" s="223" t="s">
        <v>160</v>
      </c>
      <c r="B249" s="224">
        <v>28</v>
      </c>
      <c r="C249" s="564" t="s">
        <v>312</v>
      </c>
      <c r="D249" s="563"/>
      <c r="E249" s="6" t="s">
        <v>311</v>
      </c>
    </row>
    <row r="250" spans="1:5" ht="12.75">
      <c r="A250" s="31" t="s">
        <v>164</v>
      </c>
      <c r="B250" s="32">
        <v>10</v>
      </c>
      <c r="C250" s="560" t="s">
        <v>865</v>
      </c>
      <c r="D250" s="586"/>
      <c r="E250" s="7" t="s">
        <v>176</v>
      </c>
    </row>
    <row r="251" spans="1:5" ht="12.75">
      <c r="A251" s="31" t="s">
        <v>162</v>
      </c>
      <c r="B251" s="32">
        <v>9</v>
      </c>
      <c r="C251" s="560" t="s">
        <v>865</v>
      </c>
      <c r="D251" s="586"/>
      <c r="E251" s="7" t="s">
        <v>176</v>
      </c>
    </row>
    <row r="252" spans="1:5" ht="12.75">
      <c r="A252" s="33" t="s">
        <v>163</v>
      </c>
      <c r="B252" s="222">
        <v>7</v>
      </c>
      <c r="C252" s="584" t="s">
        <v>865</v>
      </c>
      <c r="D252" s="585"/>
      <c r="E252" s="8" t="s">
        <v>176</v>
      </c>
    </row>
    <row r="253" spans="1:5" ht="12.75">
      <c r="A253" s="58" t="s">
        <v>161</v>
      </c>
      <c r="B253" s="58">
        <v>36</v>
      </c>
      <c r="C253" s="564" t="s">
        <v>312</v>
      </c>
      <c r="D253" s="563"/>
      <c r="E253" s="405" t="s">
        <v>311</v>
      </c>
    </row>
    <row r="254" spans="1:5" ht="12.75">
      <c r="A254" s="104" t="s">
        <v>158</v>
      </c>
      <c r="B254" s="105">
        <v>11</v>
      </c>
      <c r="C254" s="562" t="s">
        <v>865</v>
      </c>
      <c r="D254" s="563"/>
      <c r="E254" s="7" t="s">
        <v>176</v>
      </c>
    </row>
    <row r="255" spans="1:5" ht="12.75">
      <c r="A255" s="33" t="s">
        <v>159</v>
      </c>
      <c r="B255" s="222">
        <v>14</v>
      </c>
      <c r="C255" s="584" t="s">
        <v>865</v>
      </c>
      <c r="D255" s="585"/>
      <c r="E255" s="8" t="s">
        <v>176</v>
      </c>
    </row>
    <row r="256" spans="1:5" ht="12.75">
      <c r="A256" s="225" t="s">
        <v>118</v>
      </c>
      <c r="B256" s="423">
        <v>12</v>
      </c>
      <c r="C256" s="160" t="s">
        <v>865</v>
      </c>
      <c r="D256" s="422"/>
      <c r="E256" s="7" t="s">
        <v>176</v>
      </c>
    </row>
    <row r="257" spans="1:5" ht="12.75">
      <c r="A257" s="11" t="s">
        <v>165</v>
      </c>
      <c r="B257" s="106">
        <v>30</v>
      </c>
      <c r="C257" s="564" t="s">
        <v>312</v>
      </c>
      <c r="D257" s="563"/>
      <c r="E257" s="6" t="s">
        <v>311</v>
      </c>
    </row>
    <row r="258" spans="1:5" ht="12.75">
      <c r="A258" s="32" t="s">
        <v>166</v>
      </c>
      <c r="B258" s="32">
        <v>25</v>
      </c>
      <c r="C258" s="560" t="s">
        <v>312</v>
      </c>
      <c r="D258" s="561"/>
      <c r="E258" s="7" t="s">
        <v>311</v>
      </c>
    </row>
    <row r="259" spans="1:5" ht="12.75">
      <c r="A259" s="32" t="s">
        <v>167</v>
      </c>
      <c r="B259" s="32">
        <v>40</v>
      </c>
      <c r="C259" s="560" t="s">
        <v>312</v>
      </c>
      <c r="D259" s="561"/>
      <c r="E259" s="7" t="s">
        <v>311</v>
      </c>
    </row>
    <row r="260" spans="1:5" ht="12.75">
      <c r="A260" s="32" t="s">
        <v>168</v>
      </c>
      <c r="B260" s="32">
        <v>50</v>
      </c>
      <c r="C260" s="560" t="s">
        <v>312</v>
      </c>
      <c r="D260" s="561"/>
      <c r="E260" s="7" t="s">
        <v>311</v>
      </c>
    </row>
    <row r="261" spans="1:5" ht="12.75">
      <c r="A261" s="12" t="s">
        <v>169</v>
      </c>
      <c r="B261" s="12">
        <v>40</v>
      </c>
      <c r="C261" s="560" t="s">
        <v>312</v>
      </c>
      <c r="D261" s="561"/>
      <c r="E261" s="7" t="s">
        <v>311</v>
      </c>
    </row>
    <row r="262" spans="1:5" ht="12.75">
      <c r="A262" s="11" t="s">
        <v>170</v>
      </c>
      <c r="B262" s="12">
        <v>37</v>
      </c>
      <c r="C262" s="560" t="s">
        <v>865</v>
      </c>
      <c r="D262" s="561"/>
      <c r="E262" s="7" t="s">
        <v>176</v>
      </c>
    </row>
    <row r="263" spans="1:5" ht="12.75">
      <c r="A263" s="12" t="s">
        <v>175</v>
      </c>
      <c r="B263" s="58">
        <v>43</v>
      </c>
      <c r="C263" s="560" t="s">
        <v>865</v>
      </c>
      <c r="D263" s="561"/>
      <c r="E263" s="7" t="s">
        <v>176</v>
      </c>
    </row>
    <row r="264" spans="1:5" ht="12.75">
      <c r="A264" s="58" t="s">
        <v>171</v>
      </c>
      <c r="B264" s="58">
        <v>79</v>
      </c>
      <c r="C264" s="560" t="s">
        <v>865</v>
      </c>
      <c r="D264" s="561"/>
      <c r="E264" s="7" t="s">
        <v>176</v>
      </c>
    </row>
    <row r="265" spans="1:5" ht="12.75">
      <c r="A265" s="58" t="s">
        <v>172</v>
      </c>
      <c r="B265" s="58">
        <v>66</v>
      </c>
      <c r="C265" s="560" t="s">
        <v>865</v>
      </c>
      <c r="D265" s="561"/>
      <c r="E265" s="7" t="s">
        <v>176</v>
      </c>
    </row>
    <row r="266" spans="1:5" ht="12.75">
      <c r="A266" s="58" t="s">
        <v>173</v>
      </c>
      <c r="B266" s="58">
        <v>52</v>
      </c>
      <c r="C266" s="560" t="s">
        <v>865</v>
      </c>
      <c r="D266" s="561"/>
      <c r="E266" s="7" t="s">
        <v>176</v>
      </c>
    </row>
    <row r="267" spans="1:5" ht="12.75">
      <c r="A267" s="58" t="s">
        <v>174</v>
      </c>
      <c r="B267" s="58">
        <v>73</v>
      </c>
      <c r="C267" s="560" t="s">
        <v>865</v>
      </c>
      <c r="D267" s="561"/>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867</v>
      </c>
      <c r="B273" s="559"/>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5" t="s">
        <v>30</v>
      </c>
      <c r="B33" s="497"/>
      <c r="C33" s="497"/>
      <c r="D33" s="497"/>
      <c r="E33" s="497"/>
      <c r="F33" s="498"/>
      <c r="G33" s="201"/>
    </row>
    <row r="34" spans="1:7" ht="12.75" customHeight="1">
      <c r="A34" s="591" t="s">
        <v>6</v>
      </c>
      <c r="B34" s="587" t="s">
        <v>284</v>
      </c>
      <c r="C34" s="591" t="s">
        <v>93</v>
      </c>
      <c r="D34" s="589" t="s">
        <v>280</v>
      </c>
      <c r="E34" s="589" t="s">
        <v>281</v>
      </c>
      <c r="F34" s="589" t="s">
        <v>282</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5" t="s">
        <v>455</v>
      </c>
      <c r="B60" s="497"/>
      <c r="C60" s="497"/>
      <c r="D60" s="497"/>
      <c r="E60" s="497"/>
      <c r="F60" s="498"/>
    </row>
    <row r="61" spans="1:7" ht="38.25">
      <c r="A61" s="597" t="s">
        <v>6</v>
      </c>
      <c r="B61" s="600" t="s">
        <v>109</v>
      </c>
      <c r="C61" s="595" t="s">
        <v>94</v>
      </c>
      <c r="D61" s="62" t="s">
        <v>280</v>
      </c>
      <c r="E61" s="62" t="s">
        <v>281</v>
      </c>
      <c r="F61" s="62" t="s">
        <v>282</v>
      </c>
      <c r="G61" s="199"/>
    </row>
    <row r="62" spans="1:7" ht="12.75">
      <c r="A62" s="598"/>
      <c r="B62" s="598"/>
      <c r="C62" s="595"/>
      <c r="D62" s="63" t="s">
        <v>27</v>
      </c>
      <c r="E62" s="63" t="s">
        <v>27</v>
      </c>
      <c r="F62" s="63" t="s">
        <v>27</v>
      </c>
      <c r="G62" s="200"/>
    </row>
    <row r="63" spans="1:7" ht="12.75">
      <c r="A63" s="598"/>
      <c r="B63" s="598"/>
      <c r="C63" s="595"/>
      <c r="D63" s="64" t="s">
        <v>7</v>
      </c>
      <c r="E63" s="64" t="s">
        <v>7</v>
      </c>
      <c r="F63" s="64" t="s">
        <v>7</v>
      </c>
      <c r="G63" s="200"/>
    </row>
    <row r="64" spans="1:7" ht="13.5" thickBot="1">
      <c r="A64" s="599"/>
      <c r="B64" s="599"/>
      <c r="C64" s="596"/>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3" t="s">
        <v>346</v>
      </c>
      <c r="B145" s="594"/>
      <c r="C145" s="594"/>
      <c r="D145" s="594"/>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2021-07-16T12:43:27Z</dcterms:modified>
  <cp:category/>
  <cp:version/>
  <cp:contentType/>
  <cp:contentStatus/>
</cp:coreProperties>
</file>