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883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<sst xmlns="http://schemas.openxmlformats.org/spreadsheetml/2006/main" count="1890" uniqueCount="881">
  <si>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</si>
  <si>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</si>
  <si>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</si>
  <si>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</si>
  <si>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</si>
  <si>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</si>
  <si>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</si>
  <si>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</si>
  <si>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</si>
  <si>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</si>
  <si>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</si>
  <si>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</si>
  <si>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</si>
  <si>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</si>
  <si>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</si>
  <si>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</si>
  <si>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</si>
  <si>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</si>
  <si>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</si>
  <si>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</si>
  <si>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</si>
  <si>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</si>
  <si>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</si>
  <si>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</si>
  <si>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</si>
  <si>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</si>
  <si>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</si>
  <si>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</si>
  <si>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</si>
  <si>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</si>
  <si>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</si>
  <si>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</si>
  <si>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</si>
  <si>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</si>
  <si>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</si>
  <si>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</si>
  <si>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</si>
  <si>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</si>
  <si>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</si>
  <si>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</si>
  <si>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</si>
  <si>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</si>
  <si>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</si>
  <si>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</si>
  <si>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</si>
  <si>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</si>
  <si>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</si>
  <si>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</si>
  <si>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</si>
  <si>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</si>
  <si>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</si>
  <si>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</si>
  <si>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</si>
  <si>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</si>
  <si>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</si>
  <si>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</si>
  <si>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</si>
  <si>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</si>
  <si>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</si>
  <si>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</si>
  <si>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</si>
  <si>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</si>
  <si>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</si>
  <si>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</si>
  <si>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</si>
  <si>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</si>
  <si>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</si>
  <si>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</si>
  <si>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</si>
  <si>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</si>
  <si>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</si>
  <si>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</si>
  <si>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</si>
  <si>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</si>
  <si>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</si>
  <si>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</si>
  <si>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</si>
  <si>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</si>
  <si>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</si>
  <si>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</si>
  <si>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</si>
  <si>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</si>
  <si>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</si>
  <si>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</si>
  <si>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</si>
  <si>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</si>
  <si>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</si>
  <si>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</si>
  <si>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</si>
  <si>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</si>
  <si>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</si>
  <si>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</si>
  <si>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</si>
  <si>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</si>
  <si>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</si>
  <si>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</si>
  <si>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</si>
  <si>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</si>
  <si>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</si>
  <si>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</si>
  <si>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</si>
  <si>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</si>
  <si>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</si>
  <si>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</si>
  <si>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</si>
  <si>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</si>
  <si>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</si>
  <si>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</si>
  <si>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</si>
  <si>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</si>
  <si>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</si>
  <si>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</si>
  <si>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</si>
  <si>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</si>
  <si>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</si>
  <si>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</si>
  <si>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</si>
  <si>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</si>
  <si>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</si>
  <si>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</si>
  <si>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</si>
  <si>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</si>
  <si>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</si>
  <si>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</si>
  <si>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</si>
  <si>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</si>
  <si>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</si>
  <si>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</si>
  <si>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</si>
  <si>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</si>
  <si>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</si>
  <si>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</si>
  <si>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</si>
  <si>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</si>
  <si>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</si>
  <si>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</si>
  <si>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</si>
  <si>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</si>
  <si>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</si>
  <si>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</si>
  <si>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</si>
  <si>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</si>
  <si>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</si>
  <si>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</si>
  <si>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</si>
  <si>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</si>
  <si>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</si>
  <si>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</si>
  <si>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</si>
  <si>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</si>
  <si>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</si>
  <si>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</si>
  <si>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</si>
  <si>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</si>
  <si>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</si>
  <si>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</si>
  <si>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</si>
  <si>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</si>
  <si>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</si>
  <si>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</si>
  <si>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</si>
  <si>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</si>
  <si>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</si>
  <si>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</si>
  <si>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</si>
  <si>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</si>
  <si>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</si>
  <si>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</si>
  <si>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</si>
  <si>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</si>
  <si>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</si>
  <si>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</si>
  <si>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</si>
  <si>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</si>
  <si>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</si>
  <si>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</si>
  <si>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</si>
  <si>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</si>
  <si>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</si>
  <si>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</si>
  <si>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</si>
  <si>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</si>
  <si>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</si>
  <si>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</si>
  <si>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</si>
  <si>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</si>
  <si>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</si>
  <si>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</si>
  <si>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</si>
  <si>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</si>
  <si>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</si>
  <si>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</si>
  <si>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</si>
  <si>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</si>
  <si>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</si>
  <si>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</si>
  <si>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</si>
  <si>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</si>
  <si>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</si>
  <si>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</si>
  <si>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</si>
  <si>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</si>
  <si>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</si>
  <si>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</si>
  <si>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</si>
  <si>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</si>
  <si>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</si>
  <si>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</si>
  <si>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</si>
  <si>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</si>
  <si>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</si>
  <si>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</si>
  <si>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</si>
  <si>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</si>
  <si>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</si>
  <si>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</si>
  <si>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</si>
  <si>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</si>
  <si>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</si>
  <si>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</si>
  <si>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</si>
  <si>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</si>
  <si>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</si>
  <si>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</si>
  <si>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</si>
  <si>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</si>
  <si>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</si>
  <si>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</si>
  <si>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</si>
  <si>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</si>
  <si>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</si>
  <si>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</si>
  <si>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</si>
  <si>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</si>
  <si>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</si>
  <si>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</si>
  <si>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</si>
  <si>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</si>
  <si>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</si>
  <si>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</si>
  <si>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</si>
  <si>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</si>
  <si>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</si>
  <si>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</si>
  <si>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</si>
  <si>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</si>
  <si>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</si>
  <si>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</si>
  <si>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</si>
  <si>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</si>
  <si>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</si>
  <si>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</si>
  <si>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</si>
  <si>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</si>
  <si>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</si>
  <si>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</si>
  <si>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</si>
  <si>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</si>
  <si>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</si>
  <si>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</si>
  <si>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</si>
  <si>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</si>
  <si>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</si>
  <si>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</si>
  <si>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</si>
  <si>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</si>
  <si>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</si>
  <si>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</si>
  <si>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</si>
  <si>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</si>
  <si>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</si>
  <si>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</si>
  <si>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</si>
  <si>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</si>
  <si>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</si>
  <si>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</si>
  <si>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</si>
  <si>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</si>
  <si>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</si>
  <si>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</si>
  <si>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</si>
  <si>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</si>
  <si>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</si>
  <si>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</si>
  <si>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</si>
  <si>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</si>
  <si>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</si>
  <si>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</si>
  <si>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</si>
  <si>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</si>
  <si>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</si>
  <si>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</si>
  <si>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</si>
  <si>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</si>
  <si>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</si>
  <si>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</si>
  <si>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</si>
  <si>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</si>
  <si>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</si>
  <si>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</si>
  <si>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</si>
  <si>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</si>
  <si>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</si>
  <si>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</si>
  <si>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</si>
  <si>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</si>
  <si>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</si>
  <si>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</si>
  <si>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</si>
  <si>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</si>
  <si>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</si>
  <si>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</si>
  <si>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</si>
  <si>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</si>
  <si>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</si>
  <si>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</si>
  <si>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</si>
  <si>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</si>
  <si>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</si>
  <si>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</si>
  <si>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</si>
  <si>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</si>
  <si>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</si>
  <si>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</si>
  <si>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</si>
  <si>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</si>
  <si>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</si>
  <si>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</si>
  <si>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</si>
  <si>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</si>
  <si>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</si>
  <si>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</si>
  <si>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</si>
  <si>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</si>
  <si>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</si>
  <si>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</si>
  <si>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</si>
  <si>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</si>
  <si>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</si>
  <si>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</si>
  <si>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</si>
  <si>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</si>
  <si>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</si>
  <si>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</si>
  <si>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</si>
  <si>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</si>
  <si>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</si>
  <si>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</si>
  <si>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</si>
  <si>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</si>
  <si>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</si>
  <si>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</si>
  <si>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</si>
  <si>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</si>
  <si>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</si>
  <si>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</si>
  <si>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</si>
  <si>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</si>
  <si>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</si>
  <si>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</si>
  <si>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</si>
  <si>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</si>
  <si>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</si>
  <si>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</si>
  <si>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</si>
  <si>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</si>
  <si>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</si>
  <si>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</si>
  <si>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</si>
  <si>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</si>
  <si>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</si>
  <si>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</si>
  <si>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</si>
  <si>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</si>
  <si>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</si>
  <si>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</si>
  <si>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</si>
  <si>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</si>
  <si>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</si>
  <si>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</si>
  <si>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</si>
  <si>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</si>
  <si>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</si>
  <si>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</si>
  <si>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</si>
  <si>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</si>
  <si>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</si>
  <si>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</si>
  <si>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</si>
  <si>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</si>
  <si>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</si>
  <si>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</si>
  <si>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</si>
  <si>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</si>
  <si>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</si>
  <si>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</si>
  <si>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</si>
  <si>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</si>
  <si>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</si>
  <si>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</si>
  <si>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</si>
  <si>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</si>
  <si>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</si>
  <si>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</si>
  <si>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</si>
  <si>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</si>
  <si>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</si>
  <si>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</si>
  <si>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</si>
  <si>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</si>
  <si>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</si>
  <si>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</si>
  <si>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</si>
  <si>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</si>
  <si>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</si>
  <si>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</si>
  <si>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</si>
  <si>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</si>
  <si>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</si>
  <si>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</si>
  <si>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</si>
  <si>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</si>
  <si>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</si>
  <si>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</si>
  <si>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</si>
  <si>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</si>
  <si>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</si>
  <si>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</si>
  <si>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</si>
  <si>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</si>
  <si>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</si>
  <si>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</si>
  <si>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</si>
  <si>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</si>
  <si>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</si>
  <si>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</si>
  <si>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</si>
  <si>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</si>
  <si>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</si>
  <si>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</si>
  <si>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</si>
  <si>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</si>
  <si>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</si>
  <si>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</si>
  <si>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</si>
  <si>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</si>
  <si>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</si>
  <si>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</si>
  <si>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</si>
  <si>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</si>
  <si>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</si>
  <si>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</si>
  <si>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</si>
  <si>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</si>
  <si>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</si>
  <si>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</si>
  <si>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</si>
  <si>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</si>
  <si>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</si>
  <si>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</si>
  <si>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</si>
  <si>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</si>
  <si>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</si>
  <si>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</si>
  <si>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</si>
  <si>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</si>
  <si>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</si>
  <si>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</si>
  <si>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</si>
  <si>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</si>
  <si>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</si>
  <si>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</si>
  <si>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</si>
  <si>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</si>
  <si>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</si>
  <si>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</si>
  <si>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</si>
  <si>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</si>
  <si>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</si>
  <si>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</si>
  <si>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</si>
  <si>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</si>
  <si>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</si>
  <si>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</si>
  <si>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</si>
  <si>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</si>
  <si>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</si>
  <si>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</si>
  <si>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</si>
  <si>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</si>
  <si>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</si>
  <si>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</si>
  <si>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</si>
  <si>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</si>
  <si>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</si>
  <si>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</si>
  <si>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</si>
  <si>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</si>
  <si>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</si>
  <si>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</si>
  <si>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</si>
  <si>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</si>
  <si>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</si>
  <si>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</si>
  <si>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</si>
  <si>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</si>
  <si>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</si>
  <si>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</si>
  <si>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</si>
  <si>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</si>
  <si>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</si>
  <si>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</si>
  <si>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</si>
  <si>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</si>
  <si>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</si>
  <si>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</si>
  <si>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</si>
  <si>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</si>
  <si>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</si>
  <si>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</si>
  <si>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</si>
  <si>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</si>
  <si>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</si>
  <si>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</si>
  <si>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</si>
  <si>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</si>
  <si>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</si>
  <si>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</si>
  <si>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</si>
  <si>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</si>
  <si>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</si>
  <si>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</si>
  <si>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</si>
  <si>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</si>
  <si>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</si>
  <si>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</si>
  <si>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</si>
  <si>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</si>
  <si>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</si>
  <si>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</si>
  <si>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</si>
  <si>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</si>
  <si>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</si>
  <si>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</si>
  <si>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</si>
  <si>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</si>
  <si>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</si>
  <si>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</si>
  <si>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</si>
  <si>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</si>
  <si>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</si>
  <si>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</si>
  <si>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</si>
  <si>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</si>
  <si>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</si>
  <si>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</si>
  <si>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</si>
  <si>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</si>
  <si>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</si>
  <si>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</si>
  <si>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</si>
  <si>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</si>
  <si>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</si>
  <si>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</si>
  <si>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</si>
  <si>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</si>
  <si>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</si>
  <si>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</si>
  <si>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</si>
  <si>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</si>
  <si>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</si>
  <si>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</si>
  <si>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</si>
  <si>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</si>
  <si>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</si>
  <si>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</si>
  <si>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</si>
  <si>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</si>
  <si>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</si>
  <si>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</si>
  <si>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</si>
  <si>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</si>
  <si>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</si>
  <si>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</si>
  <si>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</si>
  <si>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</si>
  <si>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</si>
  <si>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</si>
  <si>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</si>
  <si>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</si>
  <si>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</si>
  <si>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</si>
  <si>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</si>
  <si>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</si>
  <si>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</si>
  <si>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</si>
  <si>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</si>
  <si>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</si>
  <si>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</si>
  <si>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</si>
  <si>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</si>
  <si>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</si>
  <si>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</si>
  <si>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</si>
  <si>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</si>
  <si>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</si>
  <si>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</si>
  <si>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</si>
  <si>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</si>
  <si>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</si>
  <si>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</si>
  <si>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</si>
  <si>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</si>
  <si>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</si>
  <si>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</si>
  <si>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</si>
  <si>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</si>
  <si>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</si>
  <si>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</si>
  <si>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</si>
  <si>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</si>
  <si>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</si>
  <si>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</si>
  <si>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</si>
  <si>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</si>
  <si>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</si>
  <si>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</si>
  <si>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</si>
  <si>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</si>
  <si>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</si>
  <si>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</si>
  <si>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</si>
  <si>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</si>
  <si>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</si>
  <si>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</si>
  <si>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</si>
  <si>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</si>
  <si>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</si>
  <si>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</si>
  <si>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</si>
  <si>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</si>
  <si>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</si>
  <si>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</si>
  <si>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</si>
  <si>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</si>
  <si>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</si>
  <si>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</si>
  <si>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</si>
  <si>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</si>
  <si>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</si>
  <si>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</si>
  <si>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</si>
  <si>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</si>
  <si>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</si>
  <si>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</si>
  <si>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</si>
  <si>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</si>
  <si>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</si>
  <si>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</si>
  <si>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</si>
  <si>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</si>
  <si>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</si>
  <si>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</si>
  <si>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</si>
  <si>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</si>
  <si>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</si>
  <si>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</si>
  <si>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</si>
  <si>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</si>
  <si>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</si>
  <si>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</si>
  <si>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</si>
  <si>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</si>
  <si>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</si>
  <si>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</si>
  <si>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</si>
  <si>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</si>
  <si>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</si>
  <si>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</si>
  <si>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</si>
  <si>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</si>
  <si>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</si>
  <si>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</si>
  <si>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</si>
  <si>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</si>
  <si>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</si>
  <si>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</si>
  <si>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</si>
  <si>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</si>
  <si>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</si>
  <si>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</si>
  <si>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</si>
  <si>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</si>
  <si>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</si>
  <si>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</si>
  <si>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</si>
  <si>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</si>
  <si>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</si>
  <si>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</si>
  <si>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</si>
  <si>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</si>
  <si>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</si>
  <si>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</si>
  <si>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</si>
  <si>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</si>
  <si>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</si>
  <si>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</si>
  <si>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</si>
  <si>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</si>
  <si>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</si>
  <si>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</si>
  <si>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</si>
  <si>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</si>
  <si>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</si>
  <si>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</si>
  <si>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</si>
  <si>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</si>
  <si>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</si>
  <si>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</si>
  <si>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</si>
  <si>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</si>
  <si>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</si>
  <si>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</si>
  <si>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</si>
  <si>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</si>
  <si>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</si>
  <si>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</si>
  <si>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</si>
  <si>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</si>
  <si>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</si>
  <si>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</si>
  <si>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</si>
  <si>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</si>
  <si>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</si>
  <si>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</si>
  <si>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</si>
  <si>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</si>
  <si>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</si>
  <si>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</si>
  <si>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</si>
  <si>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</si>
  <si>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</si>
  <si>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</si>
  <si>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</si>
  <si>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</si>
  <si>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</si>
  <si>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</si>
  <si>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</si>
  <si>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</si>
  <si>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</si>
  <si>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</si>
  <si>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</si>
  <si>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</si>
  <si>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</si>
  <si>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</si>
  <si>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</si>
  <si>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</si>
  <si>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</si>
  <si>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</si>
  <si>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</si>
  <si>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</si>
  <si>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</si>
  <si>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</si>
  <si>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</si>
  <si>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</si>
  <si>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</si>
  <si>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</si>
  <si>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</si>
  <si>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</si>
  <si>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</si>
  <si>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</si>
  <si>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</si>
  <si>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</si>
  <si>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</si>
  <si>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</si>
  <si>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</si>
  <si>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</si>
  <si>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</si>
  <si>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</si>
  <si>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</si>
  <si>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</si>
  <si>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</si>
  <si>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</si>
  <si>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</si>
  <si>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</si>
  <si>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</si>
  <si>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</si>
  <si>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</si>
  <si>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</si>
  <si>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</si>
  <si>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</si>
  <si>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</si>
  <si>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</si>
  <si>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</si>
  <si>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</si>
  <si>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</si>
  <si>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</si>
  <si>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</si>
  <si>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</si>
  <si>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</si>
  <si>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</si>
  <si>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</si>
  <si>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</si>
  <si>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</si>
  <si>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</si>
  <si>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</si>
  <si>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</si>
  <si>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</si>
  <si>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</si>
  <si>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</si>
  <si>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</si>
  <si>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</si>
  <si>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</si>
  <si>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</si>
  <si>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</si>
  <si>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</si>
  <si>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</si>
  <si>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</si>
  <si>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</si>
  <si>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</si>
  <si>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</si>
  <si>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</si>
  <si>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</si>
  <si>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</si>
  <si>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</si>
  <si>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</si>
  <si>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</si>
  <si>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</si>
  <si>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</si>
  <si>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</si>
  <si>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</si>
  <si>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</si>
  <si>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</si>
  <si>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</si>
  <si>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</si>
  <si>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</si>
  <si>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</si>
  <si>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</si>
  <si>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</si>
  <si>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</si>
  <si>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</si>
  <si>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</si>
  <si>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</si>
  <si>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</si>
  <si>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</si>
  <si>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</si>
  <si>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</si>
  <si>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</si>
  <si>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</si>
  <si>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</si>
  <si>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</si>
  <si>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</si>
  <si>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</si>
  <si>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</si>
  <si>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</si>
  <si>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</si>
  <si>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</si>
  <si>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</si>
  <si>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</si>
  <si>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</si>
  <si>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</si>
  <si>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</si>
  <si>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</si>
  <si>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</si>
  <si>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</si>
  <si>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</si>
  <si>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</si>
  <si>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</si>
  <si>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</si>
  <si>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</si>
  <si>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</si>
  <si>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</si>
  <si>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</si>
  <si>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</si>
  <si>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</si>
  <si>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</si>
  <si>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</si>
  <si>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</si>
  <si>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</si>
  <si>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</si>
  <si>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Rogers T 1364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</si>
</sst>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35" xfId="0" applyFont="1" applyBorder="1" applyAlignment="1">
      <alignment/>
    </xf>
    <xf numFmtId="0" fontId="1" fillId="0" borderId="46"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2" fillId="0" borderId="13" xfId="0" applyFont="1" applyBorder="1" applyAlignment="1">
      <alignment/>
    </xf>
    <xf numFmtId="0" fontId="0" fillId="0" borderId="13" xfId="0" applyBorder="1" applyAlignment="1">
      <alignment/>
    </xf>
    <xf numFmtId="0" fontId="6" fillId="0" borderId="18"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J161" sqref="J16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44393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26</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2.8</v>
      </c>
      <c r="H39" s="42"/>
      <c r="I39" s="42"/>
      <c r="J39" s="42"/>
      <c r="K39" s="46"/>
      <c r="L39" s="46"/>
      <c r="M39" s="26"/>
    </row>
    <row r="40" spans="1:13" ht="12.75">
      <c r="A40" s="136" t="s">
        <v>376</v>
      </c>
      <c r="B40" s="453" t="s">
        <v>370</v>
      </c>
      <c r="C40" s="453"/>
      <c r="D40" s="453"/>
      <c r="E40" s="453"/>
      <c r="F40" s="26"/>
      <c r="G40" s="329">
        <v>130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78</v>
      </c>
      <c r="G50" s="40" t="s">
        <v>268</v>
      </c>
      <c r="H50" s="40"/>
      <c r="I50" s="40"/>
      <c r="J50" s="154">
        <v>78</v>
      </c>
      <c r="K50" s="26"/>
      <c r="L50" s="26"/>
      <c r="M50" s="26"/>
    </row>
    <row r="51" spans="1:13" ht="12.75">
      <c r="A51" s="136" t="s">
        <v>375</v>
      </c>
      <c r="B51" s="27" t="s">
        <v>502</v>
      </c>
      <c r="C51" s="41"/>
      <c r="D51" s="39"/>
      <c r="E51" s="26"/>
      <c r="F51" s="396">
        <f>'Calculations- All Data'!F57</f>
        <v>78</v>
      </c>
      <c r="G51" s="42" t="s">
        <v>268</v>
      </c>
      <c r="H51" s="42"/>
      <c r="I51" s="42"/>
      <c r="J51" s="397">
        <f>'Calculations- All Data'!J57</f>
        <v>78</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78</v>
      </c>
      <c r="G85" s="27" t="s">
        <v>268</v>
      </c>
      <c r="H85" s="39"/>
      <c r="I85" s="385" t="s">
        <v>14</v>
      </c>
      <c r="J85" s="395">
        <f>'Calculations- All Data'!J98</f>
        <v>78</v>
      </c>
      <c r="K85" s="26" t="s">
        <v>268</v>
      </c>
      <c r="L85" s="26"/>
      <c r="M85" s="26"/>
    </row>
    <row r="86" spans="1:13" ht="13.5" thickBot="1">
      <c r="A86" s="253" t="s">
        <v>601</v>
      </c>
      <c r="B86" s="26"/>
      <c r="C86" s="26"/>
      <c r="D86" s="26"/>
      <c r="E86" s="252"/>
      <c r="F86" s="399">
        <f>'Calculations- All Data'!F99</f>
        <v>78</v>
      </c>
      <c r="G86" s="27" t="s">
        <v>268</v>
      </c>
      <c r="H86" s="39"/>
      <c r="I86" s="385" t="s">
        <v>14</v>
      </c>
      <c r="J86" s="395">
        <f>'Calculations- All Data'!J99</f>
        <v>78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109</v>
      </c>
      <c r="G101" s="471"/>
      <c r="H101" s="471"/>
      <c r="I101" s="472"/>
      <c r="J101" s="26"/>
      <c r="K101" s="26"/>
      <c r="L101" s="26"/>
      <c r="M101" s="26"/>
    </row>
    <row r="102" spans="1:13" ht="12.75">
      <c r="A102" s="136"/>
      <c r="B102" s="40"/>
      <c r="C102" s="26" t="s">
        <v>589</v>
      </c>
      <c r="D102" s="26"/>
      <c r="E102" s="26"/>
      <c r="F102" s="470" t="s">
        <v>217</v>
      </c>
      <c r="G102" s="438"/>
      <c r="H102" s="438"/>
      <c r="I102" s="439"/>
      <c r="J102" s="26"/>
      <c r="K102" s="26"/>
      <c r="L102" s="26"/>
      <c r="M102" s="26"/>
    </row>
    <row r="103" spans="1:13" ht="12.75">
      <c r="A103" s="26"/>
      <c r="B103" s="40"/>
      <c r="C103" s="41" t="s">
        <v>373</v>
      </c>
      <c r="D103" s="26"/>
      <c r="E103" s="26"/>
      <c r="F103" s="155">
        <v>50</v>
      </c>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50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130</v>
      </c>
      <c r="H112" s="43" t="s">
        <v>592</v>
      </c>
      <c r="I112" s="42"/>
      <c r="J112" s="46"/>
      <c r="K112" s="46"/>
      <c r="L112" s="26"/>
      <c r="M112" s="26"/>
    </row>
    <row r="113" spans="1:13" ht="12.75">
      <c r="A113" s="26"/>
      <c r="B113" s="26"/>
      <c r="C113" s="27" t="s">
        <v>508</v>
      </c>
      <c r="D113" s="26"/>
      <c r="E113" s="26"/>
      <c r="F113" s="26"/>
      <c r="G113" s="318">
        <f>'Calculations- All Data'!F117</f>
        <v>128</v>
      </c>
      <c r="H113" s="26" t="s">
        <v>547</v>
      </c>
      <c r="I113" s="26"/>
      <c r="J113" s="26"/>
      <c r="K113" s="26"/>
      <c r="L113" s="26"/>
      <c r="M113" s="26"/>
    </row>
    <row r="114" spans="1:13" ht="13.5" thickBot="1">
      <c r="A114" s="26"/>
      <c r="B114" s="26"/>
      <c r="C114" s="27" t="s">
        <v>509</v>
      </c>
      <c r="D114" s="26"/>
      <c r="E114" s="26"/>
      <c r="F114" s="324"/>
      <c r="G114" s="318">
        <f>'Calculations- All Data'!F118</f>
        <v>128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128</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103.07700000000001</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24.922999999999988</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11.215349999999995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11.215349999999995</v>
      </c>
      <c r="H133" s="26" t="s">
        <v>547</v>
      </c>
      <c r="I133" s="26"/>
      <c r="J133" s="372"/>
      <c r="K133" s="26"/>
      <c r="L133" s="26"/>
      <c r="M133" s="26"/>
    </row>
    <row r="134" spans="1:13" ht="13.5" thickBot="1">
      <c r="A134" s="109"/>
      <c r="B134" s="26"/>
      <c r="C134" s="267" t="s">
        <v>610</v>
      </c>
      <c r="D134" s="267"/>
      <c r="E134" s="267"/>
      <c r="F134" s="324" t="s">
        <v>594</v>
      </c>
      <c r="G134" s="395">
        <f>'Calculations- All Data'!F136</f>
        <v>31.402979999999985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518</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2.8</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590</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17.72076454347249</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17.72076454347249</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16.67523943540761</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15</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44393</v>
      </c>
      <c r="G4" s="525"/>
      <c r="H4" s="525"/>
      <c r="I4" s="526"/>
      <c r="J4" s="317"/>
      <c r="K4" s="317"/>
      <c r="L4" s="317"/>
      <c r="M4" s="317"/>
    </row>
    <row r="5" spans="1:13" ht="12.75">
      <c r="A5" s="317"/>
      <c r="B5" s="317"/>
      <c r="C5" s="317"/>
      <c r="D5" s="317" t="s">
        <v>578</v>
      </c>
      <c r="E5" s="317"/>
      <c r="F5" s="527" t="str">
        <f>'CREDIT CALCULATION FORM'!F7:K7</f>
        <v>Rogers T 1364 F 4</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Farm uses no manure application and applies commercial fertilizer at or below the Penn State recommended agronomic rates</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700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2.8</v>
      </c>
      <c r="G43" s="122"/>
      <c r="H43" s="122"/>
      <c r="I43" s="122"/>
      <c r="J43" s="120"/>
      <c r="K43" s="120"/>
      <c r="L43" s="110"/>
      <c r="M43" s="110"/>
    </row>
    <row r="44" spans="1:13" ht="12.75">
      <c r="A44" s="110"/>
      <c r="B44" s="496" t="s">
        <v>32</v>
      </c>
      <c r="C44" s="496"/>
      <c r="D44" s="496"/>
      <c r="E44" s="496"/>
      <c r="F44" s="215">
        <f>'CREDIT CALCULATION FORM'!G40</f>
        <v>130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70</v>
      </c>
      <c r="G46" s="127"/>
      <c r="H46" s="120"/>
      <c r="I46" s="120"/>
      <c r="J46" s="120"/>
      <c r="K46" s="120"/>
      <c r="L46" s="110"/>
      <c r="M46" s="110"/>
    </row>
    <row r="47" spans="1:13" ht="12.75">
      <c r="A47" s="123"/>
      <c r="B47" s="125"/>
      <c r="C47" s="496" t="s">
        <v>606</v>
      </c>
      <c r="D47" s="496"/>
      <c r="E47" s="496"/>
      <c r="F47" s="103">
        <f>VLOOKUP(F46,'BMPs and Bay Model Data'!A4:D30,4,FALSE)</f>
        <v>0.941</v>
      </c>
      <c r="G47" s="120"/>
      <c r="H47" s="120"/>
      <c r="I47" s="120"/>
      <c r="J47" s="120"/>
      <c r="K47" s="120"/>
      <c r="L47" s="110"/>
      <c r="M47" s="110"/>
    </row>
    <row r="48" spans="1:13" ht="12.75">
      <c r="A48" s="123"/>
      <c r="B48" s="125"/>
      <c r="C48" s="496" t="s">
        <v>607</v>
      </c>
      <c r="D48" s="496"/>
      <c r="E48" s="496"/>
      <c r="F48" s="103">
        <f>VLOOKUP(F46,'BMPs and Bay Model Data'!A4:E30,5,FALSE)</f>
        <v>0.45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78</v>
      </c>
      <c r="G56" s="117" t="s">
        <v>268</v>
      </c>
      <c r="H56" s="117"/>
      <c r="I56" s="117"/>
      <c r="J56" s="101">
        <f>'CREDIT CALCULATION FORM'!J50</f>
        <v>78</v>
      </c>
      <c r="K56" s="117" t="s">
        <v>268</v>
      </c>
      <c r="L56" s="117"/>
      <c r="M56" s="110"/>
    </row>
    <row r="57" spans="1:13" ht="12.75">
      <c r="A57" s="110"/>
      <c r="B57" s="131" t="s">
        <v>502</v>
      </c>
      <c r="C57" s="119"/>
      <c r="D57" s="116"/>
      <c r="E57" s="110"/>
      <c r="F57" s="247">
        <f>F56</f>
        <v>78</v>
      </c>
      <c r="G57" s="119" t="s">
        <v>268</v>
      </c>
      <c r="H57" s="117"/>
      <c r="I57" s="117"/>
      <c r="J57" s="247">
        <f>J56</f>
        <v>78</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78</v>
      </c>
      <c r="G98" s="119" t="s">
        <v>268</v>
      </c>
      <c r="H98" s="191" t="s">
        <v>14</v>
      </c>
      <c r="I98" s="117"/>
      <c r="J98" s="402">
        <f>IF(SUM(J57,J69,J82,J95)=0,F98,SUM(J57,J82,J69,J95))</f>
        <v>78</v>
      </c>
      <c r="K98" s="110" t="s">
        <v>268</v>
      </c>
      <c r="L98" s="110"/>
      <c r="M98" s="110"/>
    </row>
    <row r="99" spans="1:13" ht="13.5" thickBot="1">
      <c r="A99" s="110"/>
      <c r="B99" s="116" t="s">
        <v>511</v>
      </c>
      <c r="C99" s="119"/>
      <c r="D99" s="110"/>
      <c r="E99" s="110"/>
      <c r="F99" s="402">
        <f>SUM(F96,F83,F70,F57)</f>
        <v>78</v>
      </c>
      <c r="G99" s="119" t="s">
        <v>268</v>
      </c>
      <c r="H99" s="191" t="s">
        <v>14</v>
      </c>
      <c r="I99" s="191"/>
      <c r="J99" s="402">
        <f>IF(SUM(J96,J83,J70,J57)=0,F99,SUM(J96,J83,J70,J57))</f>
        <v>78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Soybeans </v>
      </c>
      <c r="G105" s="552"/>
      <c r="H105" s="552"/>
      <c r="I105" s="553"/>
      <c r="J105" s="110"/>
      <c r="K105" s="110"/>
      <c r="L105" s="110"/>
      <c r="M105" s="110"/>
    </row>
    <row r="106" spans="1:13" ht="12.75">
      <c r="A106" s="110"/>
      <c r="B106" s="117"/>
      <c r="C106" s="110" t="s">
        <v>447</v>
      </c>
      <c r="D106" s="110"/>
      <c r="E106" s="110"/>
      <c r="F106" s="470" t="str">
        <f>'CREDIT CALCULATION FORM'!F102</f>
        <v>Berks </v>
      </c>
      <c r="G106" s="505"/>
      <c r="H106" s="505"/>
      <c r="I106" s="506"/>
      <c r="J106" s="110"/>
      <c r="K106" s="110"/>
      <c r="L106" s="110"/>
      <c r="M106" s="110"/>
    </row>
    <row r="107" spans="1:13" ht="12.75">
      <c r="A107" s="110"/>
      <c r="B107" s="117"/>
      <c r="C107" s="110" t="s">
        <v>448</v>
      </c>
      <c r="D107" s="110"/>
      <c r="E107" s="110"/>
      <c r="F107" s="218">
        <f>VLOOKUP(F106,'Data Tables'!A133:B245,2,FALSE)</f>
        <v>3</v>
      </c>
      <c r="G107" s="217"/>
      <c r="H107" s="217"/>
      <c r="I107" s="217"/>
      <c r="J107" s="110"/>
      <c r="K107" s="110"/>
      <c r="L107" s="110"/>
      <c r="M107" s="110"/>
    </row>
    <row r="108" spans="1:13" ht="12.75">
      <c r="A108" s="110"/>
      <c r="B108" s="117"/>
      <c r="C108" s="119" t="s">
        <v>373</v>
      </c>
      <c r="D108" s="110"/>
      <c r="E108" s="110"/>
      <c r="F108" s="215">
        <f>'CREDIT CALCULATION FORM'!F103</f>
        <v>50</v>
      </c>
      <c r="G108" s="119" t="s">
        <v>588</v>
      </c>
      <c r="H108" s="117"/>
      <c r="I108" s="117"/>
      <c r="J108" s="110"/>
      <c r="K108" s="110"/>
      <c r="L108" s="110"/>
      <c r="M108" s="110"/>
    </row>
    <row r="109" spans="1:13" ht="12.75">
      <c r="A109" s="110"/>
      <c r="B109" s="117"/>
      <c r="C109" s="119" t="s">
        <v>449</v>
      </c>
      <c r="D109" s="110"/>
      <c r="E109" s="110"/>
      <c r="F109" s="504" t="str">
        <f>CONCATENATE(F105,F107)</f>
        <v>Soybeans 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50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130</v>
      </c>
      <c r="G116" s="124" t="s">
        <v>365</v>
      </c>
      <c r="H116" s="122"/>
      <c r="I116" s="122"/>
      <c r="J116" s="120"/>
      <c r="K116" s="120"/>
      <c r="L116" s="110"/>
      <c r="M116" s="110"/>
    </row>
    <row r="117" spans="1:13" ht="12.75">
      <c r="A117" s="110"/>
      <c r="B117" s="110"/>
      <c r="C117" s="278" t="s">
        <v>508</v>
      </c>
      <c r="D117" s="278"/>
      <c r="E117" s="278"/>
      <c r="F117" s="424">
        <f>F99+F111</f>
        <v>128</v>
      </c>
      <c r="G117" s="117" t="s">
        <v>268</v>
      </c>
      <c r="H117" s="117"/>
      <c r="I117" s="117"/>
      <c r="J117" s="110"/>
      <c r="K117" s="110"/>
      <c r="L117" s="110"/>
      <c r="M117" s="110"/>
    </row>
    <row r="118" spans="1:15" ht="12.75" customHeight="1" thickBot="1">
      <c r="A118" s="110"/>
      <c r="B118" s="110"/>
      <c r="C118" s="278" t="s">
        <v>509</v>
      </c>
      <c r="D118" s="278"/>
      <c r="E118" s="278"/>
      <c r="F118" s="389">
        <f>F111+J99</f>
        <v>128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128</v>
      </c>
      <c r="G129" s="124" t="s">
        <v>268</v>
      </c>
      <c r="H129" s="122"/>
      <c r="I129" s="122"/>
      <c r="J129" s="120"/>
      <c r="K129" s="120"/>
      <c r="L129" s="110"/>
      <c r="M129" s="110"/>
    </row>
    <row r="130" spans="1:13" ht="12.75">
      <c r="A130" s="110"/>
      <c r="B130" s="124" t="s">
        <v>563</v>
      </c>
      <c r="C130" s="110"/>
      <c r="D130" s="124"/>
      <c r="E130" s="124"/>
      <c r="F130" s="424">
        <f>VLOOKUP(F40,'Data Tables'!A4:D78,4,FALSE)*F44</f>
        <v>103.07700000000001</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24.922999999999988</v>
      </c>
      <c r="G132" s="119" t="s">
        <v>268</v>
      </c>
      <c r="H132" s="129"/>
      <c r="I132" s="110"/>
      <c r="J132" s="110"/>
      <c r="K132" s="110"/>
      <c r="L132" s="110"/>
      <c r="M132" s="110"/>
    </row>
    <row r="133" spans="1:13" ht="12.75" customHeight="1">
      <c r="A133" s="110"/>
      <c r="B133" s="278" t="s">
        <v>865</v>
      </c>
      <c r="C133" s="117"/>
      <c r="D133" s="117"/>
      <c r="E133" s="110"/>
      <c r="F133" s="248">
        <f>F132*F48</f>
        <v>11.215349999999995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31.402979999999985</v>
      </c>
      <c r="G136" s="119" t="s">
        <v>298</v>
      </c>
      <c r="H136" s="129"/>
      <c r="I136" s="110"/>
      <c r="J136" s="110"/>
      <c r="K136" s="110"/>
      <c r="L136" s="110"/>
      <c r="M136" s="110"/>
    </row>
    <row r="137" spans="1:13" ht="12.75" customHeight="1">
      <c r="A137" s="110"/>
      <c r="B137" s="131" t="s">
        <v>569</v>
      </c>
      <c r="C137" s="119"/>
      <c r="D137" s="110"/>
      <c r="E137" s="110"/>
      <c r="F137" s="403">
        <f>IF(F43=0,"0",F136/F43)</f>
        <v>11.215349999999995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Cereal Cover Crop</v>
      </c>
      <c r="F146" s="519"/>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2.8</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Late-Planting - Up to 7 days after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17.72076454347249</v>
      </c>
      <c r="G153" s="120" t="s">
        <v>298</v>
      </c>
      <c r="H153" s="122"/>
      <c r="I153" s="211"/>
      <c r="J153" s="254"/>
      <c r="K153" s="254"/>
      <c r="L153" s="120"/>
      <c r="M153" s="120"/>
    </row>
    <row r="154" spans="1:13" ht="12.75">
      <c r="A154" s="110"/>
      <c r="B154" s="110"/>
      <c r="C154" s="110"/>
      <c r="D154" s="141" t="s">
        <v>548</v>
      </c>
      <c r="E154" s="212"/>
      <c r="F154" s="281">
        <f>IF(F43=0,"0",(F136-F153)/F43)</f>
        <v>4.886505520188391</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17.72076454347249</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17.72076454347249</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16.67523943540761</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16.67523943540761</v>
      </c>
      <c r="G180" s="110" t="s">
        <v>585</v>
      </c>
      <c r="H180" s="110"/>
      <c r="I180" s="110"/>
      <c r="J180" s="110"/>
      <c r="K180" s="110"/>
      <c r="L180" s="110"/>
      <c r="M180" s="110"/>
    </row>
    <row r="181" spans="1:13" ht="13.5" thickBot="1">
      <c r="A181" s="110"/>
      <c r="B181" s="116" t="s">
        <v>561</v>
      </c>
      <c r="C181" s="415"/>
      <c r="D181" s="415"/>
      <c r="E181" s="415"/>
      <c r="F181" s="416">
        <f>ROUND(F180,0)</f>
        <v>17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15.3</v>
      </c>
      <c r="G184" s="420" t="s">
        <v>585</v>
      </c>
      <c r="H184" s="110"/>
      <c r="I184" s="110"/>
      <c r="J184" s="110"/>
      <c r="K184" s="110"/>
      <c r="L184" s="110"/>
      <c r="M184" s="110"/>
    </row>
    <row r="185" spans="1:13" ht="15.75" thickBot="1">
      <c r="A185" s="110"/>
      <c r="B185" s="112" t="s">
        <v>559</v>
      </c>
      <c r="C185" s="421"/>
      <c r="D185" s="421"/>
      <c r="E185" s="421"/>
      <c r="F185" s="414">
        <f>ROUND(F184,0)</f>
        <v>15</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572</v>
      </c>
      <c r="B2" s="565"/>
      <c r="C2" s="565"/>
      <c r="D2" s="565"/>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6" t="s">
        <v>114</v>
      </c>
      <c r="B81" s="505"/>
      <c r="C81" s="23"/>
      <c r="D81" s="22"/>
      <c r="E81" s="22"/>
      <c r="F81" s="22"/>
      <c r="G81" s="22"/>
    </row>
    <row r="82" spans="1:7" ht="12.75">
      <c r="A82" s="567" t="s">
        <v>233</v>
      </c>
      <c r="B82" s="569" t="s">
        <v>108</v>
      </c>
      <c r="C82" s="571"/>
      <c r="D82" s="16"/>
      <c r="E82" s="5"/>
      <c r="F82" s="5"/>
      <c r="G82" s="5"/>
    </row>
    <row r="83" spans="1:7" ht="12.75">
      <c r="A83" s="568"/>
      <c r="B83" s="570"/>
      <c r="C83" s="572"/>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6" t="s">
        <v>378</v>
      </c>
      <c r="B123" s="583"/>
      <c r="D123" s="379"/>
      <c r="E123" s="45"/>
      <c r="F123" s="378"/>
      <c r="G123" s="22"/>
    </row>
    <row r="124" spans="1:7" ht="12.75">
      <c r="A124" s="581" t="s">
        <v>379</v>
      </c>
      <c r="B124" s="584" t="s">
        <v>450</v>
      </c>
      <c r="D124" s="380"/>
      <c r="E124" s="381"/>
      <c r="F124" s="16"/>
      <c r="G124" s="5"/>
    </row>
    <row r="125" spans="1:7" ht="12.75">
      <c r="A125" s="582"/>
      <c r="B125" s="58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64" t="s">
        <v>229</v>
      </c>
      <c r="B131" s="58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64" t="s">
        <v>280</v>
      </c>
      <c r="B247" s="505"/>
      <c r="C247" s="505"/>
      <c r="D247" s="505"/>
      <c r="E247" s="506"/>
    </row>
    <row r="248" spans="1:5" ht="12.75">
      <c r="A248" s="28" t="s">
        <v>277</v>
      </c>
      <c r="B248" s="578" t="s">
        <v>278</v>
      </c>
      <c r="C248" s="579"/>
      <c r="D248" s="579"/>
      <c r="E248" s="228" t="s">
        <v>470</v>
      </c>
    </row>
    <row r="249" spans="1:5" ht="12.75">
      <c r="A249" s="223" t="s">
        <v>453</v>
      </c>
      <c r="B249" s="224">
        <v>28</v>
      </c>
      <c r="C249" s="562" t="s">
        <v>605</v>
      </c>
      <c r="D249" s="563"/>
      <c r="E249" s="6" t="s">
        <v>604</v>
      </c>
    </row>
    <row r="250" spans="1:5" ht="12.75">
      <c r="A250" s="31" t="s">
        <v>457</v>
      </c>
      <c r="B250" s="32">
        <v>10</v>
      </c>
      <c r="C250" s="575" t="s">
        <v>279</v>
      </c>
      <c r="D250" s="586"/>
      <c r="E250" s="7" t="s">
        <v>469</v>
      </c>
    </row>
    <row r="251" spans="1:5" ht="12.75">
      <c r="A251" s="31" t="s">
        <v>455</v>
      </c>
      <c r="B251" s="32">
        <v>9</v>
      </c>
      <c r="C251" s="575" t="s">
        <v>279</v>
      </c>
      <c r="D251" s="586"/>
      <c r="E251" s="7" t="s">
        <v>469</v>
      </c>
    </row>
    <row r="252" spans="1:5" ht="12.75">
      <c r="A252" s="33" t="s">
        <v>456</v>
      </c>
      <c r="B252" s="222">
        <v>7</v>
      </c>
      <c r="C252" s="560" t="s">
        <v>279</v>
      </c>
      <c r="D252" s="561"/>
      <c r="E252" s="8" t="s">
        <v>469</v>
      </c>
    </row>
    <row r="253" spans="1:5" ht="12.75">
      <c r="A253" s="58" t="s">
        <v>454</v>
      </c>
      <c r="B253" s="58">
        <v>36</v>
      </c>
      <c r="C253" s="562" t="s">
        <v>605</v>
      </c>
      <c r="D253" s="563"/>
      <c r="E253" s="405" t="s">
        <v>604</v>
      </c>
    </row>
    <row r="254" spans="1:5" ht="12.75">
      <c r="A254" s="104" t="s">
        <v>451</v>
      </c>
      <c r="B254" s="105">
        <v>11</v>
      </c>
      <c r="C254" s="577" t="s">
        <v>279</v>
      </c>
      <c r="D254" s="563"/>
      <c r="E254" s="7" t="s">
        <v>469</v>
      </c>
    </row>
    <row r="255" spans="1:5" ht="12.75">
      <c r="A255" s="33" t="s">
        <v>452</v>
      </c>
      <c r="B255" s="222">
        <v>14</v>
      </c>
      <c r="C255" s="560" t="s">
        <v>279</v>
      </c>
      <c r="D255" s="561"/>
      <c r="E255" s="8" t="s">
        <v>469</v>
      </c>
    </row>
    <row r="256" spans="1:5" ht="12.75">
      <c r="A256" s="225" t="s">
        <v>411</v>
      </c>
      <c r="B256" s="423">
        <v>12</v>
      </c>
      <c r="C256" s="160" t="s">
        <v>279</v>
      </c>
      <c r="D256" s="422"/>
      <c r="E256" s="7" t="s">
        <v>469</v>
      </c>
    </row>
    <row r="257" spans="1:5" ht="12.75">
      <c r="A257" s="11" t="s">
        <v>458</v>
      </c>
      <c r="B257" s="106">
        <v>30</v>
      </c>
      <c r="C257" s="562" t="s">
        <v>605</v>
      </c>
      <c r="D257" s="563"/>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58">
        <v>0</v>
      </c>
      <c r="D270" s="559"/>
      <c r="E270" s="145"/>
    </row>
    <row r="271" spans="1:4" ht="12.75">
      <c r="A271" s="58"/>
      <c r="B271" s="58"/>
      <c r="C271" s="58"/>
      <c r="D271" s="58"/>
    </row>
    <row r="272" spans="1:2" ht="12.75">
      <c r="A272" s="25"/>
      <c r="B272" s="24"/>
    </row>
    <row r="273" spans="1:5" ht="15">
      <c r="A273" s="573" t="s">
        <v>281</v>
      </c>
      <c r="B273" s="574"/>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0:D250"/>
    <mergeCell ref="A124:A125"/>
    <mergeCell ref="C263:D263"/>
    <mergeCell ref="C264:D264"/>
    <mergeCell ref="C259:D259"/>
    <mergeCell ref="A123:B123"/>
    <mergeCell ref="C266:D266"/>
    <mergeCell ref="B124:B125"/>
    <mergeCell ref="C265:D265"/>
    <mergeCell ref="C260:D260"/>
    <mergeCell ref="A247:E247"/>
    <mergeCell ref="A273:B273"/>
    <mergeCell ref="C262:D262"/>
    <mergeCell ref="C254:D254"/>
    <mergeCell ref="C249:D249"/>
    <mergeCell ref="C258:D258"/>
    <mergeCell ref="C253:D253"/>
    <mergeCell ref="C261:D261"/>
    <mergeCell ref="C267:D267"/>
    <mergeCell ref="C252:D252"/>
    <mergeCell ref="C251:D251"/>
    <mergeCell ref="C270:D270"/>
    <mergeCell ref="C255:D255"/>
    <mergeCell ref="C257:D257"/>
    <mergeCell ref="A2:H2"/>
    <mergeCell ref="A81:B81"/>
    <mergeCell ref="A82:A83"/>
    <mergeCell ref="B82:B83"/>
    <mergeCell ref="C82:C83"/>
    <mergeCell ref="B248:D248"/>
    <mergeCell ref="A131:B131"/>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64"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64"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2021-07-16T18:33:36Z</dcterms:modified>
  <cp:category/>
  <cp:version/>
  <cp:contentType/>
  <cp:contentStatus/>
</cp:coreProperties>
</file>