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<sst xmlns="http://schemas.openxmlformats.org/spreadsheetml/2006/main" count="1896" uniqueCount="881">
  <si>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</si>
  <si>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</si>
  <si>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</si>
  <si>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</si>
  <si>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</si>
  <si>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</si>
  <si>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</si>
  <si>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</si>
  <si>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</si>
  <si>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</si>
  <si>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</si>
  <si>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</si>
  <si>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</si>
  <si>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</si>
  <si>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</si>
  <si>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</si>
  <si>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</si>
  <si>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</si>
  <si>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</si>
  <si>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</si>
  <si>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</si>
  <si>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</si>
  <si>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</si>
  <si>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</si>
  <si>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</si>
  <si>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</si>
  <si>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</si>
  <si>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</si>
  <si>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</si>
  <si>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</si>
  <si>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</si>
  <si>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</si>
  <si>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</si>
  <si>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</si>
  <si>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</si>
  <si>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</si>
  <si>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</si>
  <si>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</si>
  <si>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</si>
  <si>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</si>
  <si>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</si>
  <si>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</si>
  <si>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</si>
  <si>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</si>
  <si>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</si>
  <si>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</si>
  <si>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</si>
  <si>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</si>
  <si>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</si>
  <si>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</si>
  <si>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</si>
  <si>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</si>
  <si>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</si>
  <si>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</si>
  <si>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</si>
  <si>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</si>
  <si>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</si>
  <si>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</si>
  <si>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</si>
  <si>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</si>
  <si>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</si>
  <si>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</si>
  <si>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</si>
  <si>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</si>
  <si>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</si>
  <si>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</si>
  <si>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</si>
  <si>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</si>
  <si>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</si>
  <si>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</si>
  <si>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</si>
  <si>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</si>
  <si>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</si>
  <si>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</si>
  <si>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</si>
  <si>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</si>
  <si>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</si>
  <si>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</si>
  <si>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</si>
  <si>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</si>
  <si>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</si>
  <si>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</si>
  <si>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</si>
  <si>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</si>
  <si>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</si>
  <si>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</si>
  <si>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</si>
  <si>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</si>
  <si>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</si>
  <si>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</si>
  <si>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</si>
  <si>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</si>
  <si>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</si>
  <si>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</si>
  <si>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</si>
  <si>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</si>
  <si>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</si>
  <si>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</si>
  <si>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</si>
  <si>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</si>
  <si>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</si>
  <si>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</si>
  <si>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</si>
  <si>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</si>
  <si>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</si>
  <si>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</si>
  <si>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</si>
  <si>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</si>
  <si>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</si>
  <si>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</si>
  <si>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</si>
  <si>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</si>
  <si>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</si>
  <si>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</si>
  <si>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</si>
  <si>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</si>
  <si>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</si>
  <si>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</si>
  <si>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</si>
  <si>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</si>
  <si>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</si>
  <si>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</si>
  <si>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</si>
  <si>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</si>
  <si>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</si>
  <si>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</si>
  <si>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</si>
  <si>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</si>
  <si>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</si>
  <si>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</si>
  <si>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</si>
  <si>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</si>
  <si>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</si>
  <si>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</si>
  <si>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</si>
  <si>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</si>
  <si>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</si>
  <si>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</si>
  <si>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</si>
  <si>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</si>
  <si>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</si>
  <si>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</si>
  <si>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</si>
  <si>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</si>
  <si>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</si>
  <si>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</si>
  <si>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</si>
  <si>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</si>
  <si>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</si>
  <si>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</si>
  <si>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</si>
  <si>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</si>
  <si>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</si>
  <si>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</si>
  <si>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</si>
  <si>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</si>
  <si>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</si>
  <si>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</si>
  <si>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</si>
  <si>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</si>
  <si>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</si>
  <si>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</si>
  <si>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</si>
  <si>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</si>
  <si>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</si>
  <si>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</si>
  <si>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</si>
  <si>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</si>
  <si>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</si>
  <si>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</si>
  <si>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</si>
  <si>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</si>
  <si>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</si>
  <si>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</si>
  <si>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</si>
  <si>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</si>
  <si>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</si>
  <si>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</si>
  <si>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</si>
  <si>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</si>
  <si>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</si>
  <si>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</si>
  <si>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</si>
  <si>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</si>
  <si>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</si>
  <si>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</si>
  <si>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</si>
  <si>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</si>
  <si>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</si>
  <si>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</si>
  <si>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</si>
  <si>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</si>
  <si>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</si>
  <si>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</si>
  <si>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</si>
  <si>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</si>
  <si>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</si>
  <si>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</si>
  <si>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</si>
  <si>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</si>
  <si>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</si>
  <si>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</si>
  <si>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</si>
  <si>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</si>
  <si>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</si>
  <si>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</si>
  <si>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</si>
  <si>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</si>
  <si>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</si>
  <si>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</si>
  <si>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</si>
  <si>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</si>
  <si>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</si>
  <si>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</si>
  <si>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</si>
  <si>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</si>
  <si>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</si>
  <si>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</si>
  <si>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</si>
  <si>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</si>
  <si>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</si>
  <si>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</si>
  <si>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</si>
  <si>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</si>
  <si>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</si>
  <si>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</si>
  <si>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</si>
  <si>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</si>
  <si>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</si>
  <si>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</si>
  <si>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</si>
  <si>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</si>
  <si>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</si>
  <si>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</si>
  <si>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</si>
  <si>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</si>
  <si>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</si>
  <si>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</si>
  <si>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</si>
  <si>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</si>
  <si>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</si>
  <si>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</si>
  <si>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</si>
  <si>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</si>
  <si>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</si>
  <si>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</si>
  <si>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</si>
  <si>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</si>
  <si>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</si>
  <si>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</si>
  <si>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</si>
  <si>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</si>
  <si>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</si>
  <si>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</si>
  <si>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</si>
  <si>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</si>
  <si>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</si>
  <si>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</si>
  <si>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</si>
  <si>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</si>
  <si>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</si>
  <si>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</si>
  <si>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</si>
  <si>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</si>
  <si>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</si>
  <si>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</si>
  <si>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</si>
  <si>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</si>
  <si>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</si>
  <si>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</si>
  <si>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</si>
  <si>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</si>
  <si>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</si>
  <si>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</si>
  <si>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</si>
  <si>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</si>
  <si>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</si>
  <si>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</si>
  <si>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</si>
  <si>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</si>
  <si>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</si>
  <si>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</si>
  <si>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</si>
  <si>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</si>
  <si>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</si>
  <si>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</si>
  <si>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</si>
  <si>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</si>
  <si>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</si>
  <si>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</si>
  <si>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</si>
  <si>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</si>
  <si>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</si>
  <si>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</si>
  <si>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</si>
  <si>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</si>
  <si>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</si>
  <si>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</si>
  <si>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</si>
  <si>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</si>
  <si>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</si>
  <si>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</si>
  <si>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</si>
  <si>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</si>
  <si>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</si>
  <si>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</si>
  <si>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</si>
  <si>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</si>
  <si>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</si>
  <si>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</si>
  <si>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</si>
  <si>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</si>
  <si>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</si>
  <si>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</si>
  <si>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</si>
  <si>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</si>
  <si>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</si>
  <si>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</si>
  <si>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</si>
  <si>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</si>
  <si>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</si>
  <si>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</si>
  <si>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</si>
  <si>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</si>
  <si>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</si>
  <si>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</si>
  <si>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</si>
  <si>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</si>
  <si>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</si>
  <si>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</si>
  <si>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</si>
  <si>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</si>
  <si>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</si>
  <si>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</si>
  <si>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</si>
  <si>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</si>
  <si>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</si>
  <si>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</si>
  <si>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</si>
  <si>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</si>
  <si>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</si>
  <si>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</si>
  <si>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</si>
  <si>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</si>
  <si>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</si>
  <si>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</si>
  <si>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</si>
  <si>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</si>
  <si>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</si>
  <si>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</si>
  <si>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</si>
  <si>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</si>
  <si>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</si>
  <si>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</si>
  <si>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</si>
  <si>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</si>
  <si>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</si>
  <si>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</si>
  <si>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</si>
  <si>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</si>
  <si>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</si>
  <si>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</si>
  <si>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</si>
  <si>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</si>
  <si>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</si>
  <si>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</si>
  <si>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</si>
  <si>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</si>
  <si>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</si>
  <si>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</si>
  <si>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</si>
  <si>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</si>
  <si>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</si>
  <si>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</si>
  <si>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</si>
  <si>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</si>
  <si>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</si>
  <si>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</si>
  <si>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</si>
  <si>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</si>
  <si>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</si>
  <si>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</si>
  <si>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</si>
  <si>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</si>
  <si>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</si>
  <si>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</si>
  <si>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</si>
  <si>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</si>
  <si>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</si>
  <si>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</si>
  <si>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</si>
  <si>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</si>
  <si>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</si>
  <si>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</si>
  <si>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</si>
  <si>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</si>
  <si>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</si>
  <si>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</si>
  <si>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</si>
  <si>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</si>
  <si>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</si>
  <si>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</si>
  <si>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</si>
  <si>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</si>
  <si>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</si>
  <si>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</si>
  <si>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</si>
  <si>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</si>
  <si>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</si>
  <si>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</si>
  <si>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</si>
  <si>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</si>
  <si>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</si>
  <si>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</si>
  <si>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</si>
  <si>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</si>
  <si>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</si>
  <si>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</si>
  <si>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</si>
  <si>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</si>
  <si>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</si>
  <si>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</si>
  <si>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</si>
  <si>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</si>
  <si>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</si>
  <si>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</si>
  <si>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</si>
  <si>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</si>
  <si>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</si>
  <si>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</si>
  <si>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</si>
  <si>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</si>
  <si>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</si>
  <si>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</si>
  <si>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</si>
  <si>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</si>
  <si>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</si>
  <si>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</si>
  <si>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</si>
  <si>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</si>
  <si>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</si>
  <si>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</si>
  <si>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</si>
  <si>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</si>
  <si>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</si>
  <si>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</si>
  <si>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</si>
  <si>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</si>
  <si>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</si>
  <si>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</si>
  <si>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</si>
  <si>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</si>
  <si>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</si>
  <si>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</si>
  <si>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</si>
  <si>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</si>
  <si>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</si>
  <si>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</si>
  <si>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</si>
  <si>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</si>
  <si>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</si>
  <si>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</si>
  <si>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</si>
  <si>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</si>
  <si>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</si>
  <si>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</si>
  <si>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</si>
  <si>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</si>
  <si>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</si>
  <si>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</si>
  <si>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</si>
  <si>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</si>
  <si>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</si>
  <si>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</si>
  <si>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</si>
  <si>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</si>
  <si>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</si>
  <si>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</si>
  <si>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</si>
  <si>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</si>
  <si>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</si>
  <si>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</si>
  <si>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</si>
  <si>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</si>
  <si>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</si>
  <si>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</si>
  <si>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</si>
  <si>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</si>
  <si>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</si>
  <si>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</si>
  <si>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</si>
  <si>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</si>
  <si>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</si>
  <si>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</si>
  <si>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</si>
  <si>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</si>
  <si>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</si>
  <si>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</si>
  <si>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</si>
  <si>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</si>
  <si>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</si>
  <si>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</si>
  <si>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</si>
  <si>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</si>
  <si>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</si>
  <si>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</si>
  <si>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</si>
  <si>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</si>
  <si>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</si>
  <si>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</si>
  <si>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</si>
  <si>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</si>
  <si>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</si>
  <si>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</si>
  <si>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</si>
  <si>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</si>
  <si>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</si>
  <si>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</si>
  <si>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</si>
  <si>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</si>
  <si>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</si>
  <si>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</si>
  <si>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</si>
  <si>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</si>
  <si>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</si>
  <si>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</si>
  <si>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</si>
  <si>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</si>
  <si>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</si>
  <si>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</si>
  <si>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</si>
  <si>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</si>
  <si>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</si>
  <si>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</si>
  <si>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</si>
  <si>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</si>
  <si>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</si>
  <si>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</si>
  <si>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</si>
  <si>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</si>
  <si>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</si>
  <si>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</si>
  <si>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</si>
  <si>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</si>
  <si>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</si>
  <si>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</si>
  <si>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</si>
  <si>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</si>
  <si>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</si>
  <si>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</si>
  <si>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</si>
  <si>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</si>
  <si>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</si>
  <si>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</si>
  <si>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</si>
  <si>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</si>
  <si>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</si>
  <si>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</si>
  <si>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</si>
  <si>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</si>
  <si>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</si>
  <si>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</si>
  <si>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</si>
  <si>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</si>
  <si>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</si>
  <si>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</si>
  <si>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</si>
  <si>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</si>
  <si>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</si>
  <si>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</si>
  <si>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</si>
  <si>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</si>
  <si>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</si>
  <si>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</si>
  <si>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</si>
  <si>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</si>
  <si>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</si>
  <si>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</si>
  <si>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</si>
  <si>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</si>
  <si>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</si>
  <si>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</si>
  <si>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</si>
  <si>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</si>
  <si>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</si>
  <si>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</si>
  <si>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</si>
  <si>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</si>
  <si>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</si>
  <si>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</si>
  <si>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</si>
  <si>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</si>
  <si>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</si>
  <si>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</si>
  <si>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</si>
  <si>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</si>
  <si>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</si>
  <si>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</si>
  <si>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</si>
  <si>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</si>
  <si>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</si>
  <si>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</si>
  <si>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</si>
  <si>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</si>
  <si>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</si>
  <si>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</si>
  <si>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</si>
  <si>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</si>
  <si>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</si>
  <si>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</si>
  <si>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</si>
  <si>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</si>
  <si>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</si>
  <si>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</si>
  <si>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</si>
  <si>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</si>
  <si>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</si>
  <si>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</si>
  <si>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</si>
  <si>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</si>
  <si>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</si>
  <si>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</si>
  <si>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</si>
  <si>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</si>
  <si>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</si>
  <si>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</si>
  <si>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</si>
  <si>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</si>
  <si>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</si>
  <si>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</si>
  <si>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</si>
  <si>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</si>
  <si>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</si>
  <si>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</si>
  <si>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</si>
  <si>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</si>
  <si>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</si>
  <si>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</si>
  <si>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</si>
  <si>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</si>
  <si>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</si>
  <si>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</si>
  <si>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</si>
  <si>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</si>
  <si>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</si>
  <si>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</si>
  <si>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</si>
  <si>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</si>
  <si>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</si>
  <si>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</si>
  <si>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</si>
  <si>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</si>
  <si>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</si>
  <si>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</si>
  <si>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</si>
  <si>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</si>
  <si>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</si>
  <si>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</si>
  <si>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</si>
  <si>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</si>
  <si>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</si>
  <si>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</si>
  <si>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</si>
  <si>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</si>
  <si>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</si>
  <si>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</si>
  <si>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</si>
  <si>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</si>
  <si>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</si>
  <si>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</si>
  <si>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</si>
  <si>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</si>
  <si>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</si>
  <si>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</si>
  <si>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</si>
  <si>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</si>
  <si>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</si>
  <si>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</si>
  <si>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</si>
  <si>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</si>
  <si>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</si>
  <si>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</si>
  <si>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</si>
  <si>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</si>
  <si>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</si>
  <si>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</si>
  <si>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</si>
  <si>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</si>
  <si>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</si>
  <si>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</si>
  <si>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</si>
  <si>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</si>
  <si>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</si>
  <si>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</si>
  <si>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</si>
  <si>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</si>
  <si>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</si>
  <si>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</si>
  <si>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</si>
  <si>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</si>
  <si>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</si>
  <si>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</si>
  <si>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</si>
  <si>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</si>
  <si>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</si>
  <si>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</si>
  <si>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</si>
  <si>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</si>
  <si>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</si>
  <si>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</si>
  <si>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</si>
  <si>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</si>
  <si>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</si>
  <si>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</si>
  <si>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</si>
  <si>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</si>
  <si>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</si>
  <si>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</si>
  <si>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</si>
  <si>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</si>
  <si>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</si>
  <si>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</si>
  <si>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</si>
  <si>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</si>
  <si>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</si>
  <si>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</si>
  <si>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</si>
  <si>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</si>
  <si>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</si>
  <si>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</si>
  <si>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</si>
  <si>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</si>
  <si>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</si>
  <si>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</si>
  <si>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</si>
  <si>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</si>
  <si>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</si>
  <si>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</si>
  <si>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</si>
  <si>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</si>
  <si>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</si>
  <si>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</si>
  <si>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</si>
  <si>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</si>
  <si>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</si>
  <si>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</si>
  <si>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</si>
  <si>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</si>
  <si>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</si>
  <si>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</si>
  <si>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</si>
  <si>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</si>
  <si>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</si>
  <si>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</si>
  <si>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</si>
  <si>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</si>
  <si>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</si>
  <si>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</si>
  <si>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</si>
  <si>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</si>
  <si>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</si>
  <si>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</si>
  <si>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</si>
  <si>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</si>
  <si>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</si>
  <si>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</si>
  <si>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</si>
  <si>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</si>
  <si>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</si>
  <si>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</si>
  <si>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</si>
  <si>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</si>
  <si>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</si>
  <si>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</si>
  <si>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</si>
  <si>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</si>
  <si>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</si>
  <si>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</si>
  <si>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</si>
  <si>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</si>
  <si>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</si>
  <si>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</si>
  <si>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</si>
  <si>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</si>
  <si>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</si>
  <si>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</si>
  <si>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</si>
  <si>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</si>
  <si>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</si>
  <si>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</si>
  <si>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</si>
  <si>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</si>
  <si>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</si>
  <si>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</si>
  <si>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</si>
  <si>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</si>
  <si>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</si>
  <si>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</si>
  <si>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</si>
  <si>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</si>
  <si>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</si>
  <si>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</si>
  <si>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</si>
  <si>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</si>
  <si>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</si>
  <si>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</si>
  <si>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</si>
  <si>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</si>
  <si>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</si>
  <si>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</si>
  <si>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</si>
  <si>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</si>
  <si>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</si>
  <si>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</si>
  <si>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</si>
  <si>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</si>
  <si>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</si>
  <si>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</si>
  <si>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</si>
  <si>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</si>
  <si>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</si>
  <si>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</si>
  <si>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</si>
  <si>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</si>
  <si>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</si>
  <si>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</si>
  <si>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</si>
  <si>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</si>
  <si>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</si>
  <si>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</si>
  <si>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</si>
  <si>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</si>
  <si>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</si>
  <si>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</si>
  <si>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</si>
  <si>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</si>
  <si>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</si>
  <si>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</si>
  <si>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</si>
  <si>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</si>
  <si>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</si>
  <si>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</si>
  <si>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</si>
  <si>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</si>
  <si>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</si>
  <si>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</si>
  <si>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</si>
  <si>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</si>
  <si>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</si>
  <si>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</si>
  <si>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</si>
  <si>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</si>
  <si>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</si>
  <si>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</si>
  <si>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</si>
  <si>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</si>
  <si>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</si>
  <si>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</si>
  <si>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</si>
  <si>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</si>
  <si>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</si>
  <si>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</si>
  <si>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</si>
  <si>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</si>
  <si>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</si>
  <si>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</si>
  <si>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</si>
  <si>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</si>
  <si>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</si>
  <si>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</si>
  <si>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</si>
  <si>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</si>
  <si>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</si>
  <si>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</si>
  <si>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</si>
  <si>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</si>
  <si>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</si>
  <si>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</si>
  <si>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</si>
  <si>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</si>
  <si>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2855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</si>
</sst>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75">
      <selection activeCell="J105" sqref="J10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9">
        <v>42408</v>
      </c>
      <c r="G6" s="460"/>
      <c r="H6" s="460"/>
      <c r="I6" s="461"/>
      <c r="J6" s="316"/>
      <c r="K6" s="316"/>
      <c r="L6" s="316"/>
      <c r="M6" s="316"/>
    </row>
    <row r="7" spans="1:13" ht="12.75" customHeight="1">
      <c r="A7" s="316"/>
      <c r="B7" s="316"/>
      <c r="C7" s="316"/>
      <c r="D7" s="316" t="s">
        <v>216</v>
      </c>
      <c r="E7" s="316"/>
      <c r="F7" s="470" t="s">
        <v>880</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2" t="s">
        <v>328</v>
      </c>
      <c r="G10" s="463"/>
      <c r="H10" s="463"/>
      <c r="I10" s="464"/>
      <c r="J10" s="26"/>
      <c r="K10" s="26"/>
      <c r="L10" s="26"/>
      <c r="M10" s="26"/>
    </row>
    <row r="11" spans="1:13" ht="12.75">
      <c r="A11" s="39"/>
      <c r="B11" s="26"/>
      <c r="C11" s="26"/>
      <c r="D11" s="26" t="s">
        <v>38</v>
      </c>
      <c r="E11" s="26"/>
      <c r="F11" s="465" t="s">
        <v>329</v>
      </c>
      <c r="G11" s="465"/>
      <c r="H11" s="465"/>
      <c r="I11" s="465"/>
      <c r="J11" s="466"/>
      <c r="K11" s="466"/>
      <c r="L11" s="26"/>
      <c r="M11" s="26"/>
    </row>
    <row r="12" spans="1:13" ht="12.75">
      <c r="A12" s="39"/>
      <c r="B12" s="26"/>
      <c r="C12" s="26"/>
      <c r="D12" s="26" t="s">
        <v>39</v>
      </c>
      <c r="E12" s="26"/>
      <c r="F12" s="467" t="s">
        <v>330</v>
      </c>
      <c r="G12" s="468"/>
      <c r="H12" s="468"/>
      <c r="I12" s="469"/>
      <c r="J12" s="156"/>
      <c r="K12" s="156"/>
      <c r="L12" s="26"/>
      <c r="M12" s="26"/>
    </row>
    <row r="13" spans="1:13" ht="12.75">
      <c r="A13" s="39"/>
      <c r="B13" s="26"/>
      <c r="C13" s="26"/>
      <c r="D13" s="26" t="s">
        <v>196</v>
      </c>
      <c r="E13" s="26"/>
      <c r="F13" s="447"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390</v>
      </c>
      <c r="C21" s="450"/>
      <c r="D21" s="451"/>
      <c r="E21" s="99"/>
      <c r="F21" s="99"/>
      <c r="G21" s="99"/>
      <c r="H21" s="99"/>
      <c r="I21" s="99"/>
      <c r="J21" s="99"/>
      <c r="K21" s="99"/>
      <c r="L21" s="100"/>
      <c r="M21" s="26"/>
    </row>
    <row r="22" spans="1:13" ht="12.75">
      <c r="A22" s="109" t="s">
        <v>13</v>
      </c>
      <c r="B22" s="40" t="s">
        <v>539</v>
      </c>
      <c r="C22" s="26"/>
      <c r="D22" s="99"/>
      <c r="E22" s="40"/>
      <c r="F22" s="452" t="s">
        <v>391</v>
      </c>
      <c r="G22" s="453"/>
      <c r="H22" s="453"/>
      <c r="I22" s="454"/>
      <c r="J22" s="100"/>
      <c r="K22" s="99"/>
      <c r="L22" s="26"/>
      <c r="M22" s="26"/>
    </row>
    <row r="23" spans="1:13" ht="12.75">
      <c r="A23" s="108"/>
      <c r="B23" s="41"/>
      <c r="C23" s="26" t="s">
        <v>203</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7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56" t="s">
        <v>623</v>
      </c>
      <c r="H38" s="457"/>
      <c r="I38" s="457"/>
      <c r="J38" s="457"/>
      <c r="K38" s="457"/>
      <c r="L38" s="458"/>
      <c r="M38" s="26"/>
    </row>
    <row r="39" spans="1:13" ht="12.75">
      <c r="A39" s="136" t="s">
        <v>13</v>
      </c>
      <c r="B39" s="437" t="s">
        <v>41</v>
      </c>
      <c r="C39" s="437"/>
      <c r="D39" s="437"/>
      <c r="E39" s="437"/>
      <c r="F39" s="26"/>
      <c r="G39" s="154">
        <v>10.1</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501</v>
      </c>
      <c r="H41" s="439"/>
      <c r="I41" s="439"/>
      <c r="J41" s="439"/>
      <c r="K41" s="439"/>
      <c r="L41" s="472"/>
      <c r="M41" s="26"/>
    </row>
    <row r="42" spans="1:13" ht="12.75">
      <c r="A42" s="137" t="s">
        <v>161</v>
      </c>
      <c r="B42" s="445" t="s">
        <v>76</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5"/>
      <c r="G47" s="455"/>
      <c r="H47" s="455"/>
      <c r="I47" s="40"/>
      <c r="J47" s="455"/>
      <c r="K47" s="455"/>
      <c r="L47" s="455"/>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70</v>
      </c>
      <c r="G50" s="40" t="s">
        <v>786</v>
      </c>
      <c r="H50" s="40"/>
      <c r="I50" s="40"/>
      <c r="J50" s="154">
        <v>70</v>
      </c>
      <c r="K50" s="26"/>
      <c r="L50" s="26"/>
      <c r="M50" s="26"/>
    </row>
    <row r="51" spans="1:13" ht="12.75">
      <c r="A51" s="136" t="s">
        <v>13</v>
      </c>
      <c r="B51" s="27" t="s">
        <v>140</v>
      </c>
      <c r="C51" s="41"/>
      <c r="D51" s="39"/>
      <c r="E51" s="26"/>
      <c r="F51" s="396">
        <f>'Calculations- All Data'!F57</f>
        <v>70</v>
      </c>
      <c r="G51" s="42" t="s">
        <v>786</v>
      </c>
      <c r="H51" s="42"/>
      <c r="I51" s="42"/>
      <c r="J51" s="397">
        <f>'Calculations- All Data'!J57</f>
        <v>70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52</v>
      </c>
      <c r="G54" s="439"/>
      <c r="H54" s="439"/>
      <c r="I54" s="188"/>
      <c r="J54" s="438" t="s">
        <v>52</v>
      </c>
      <c r="K54" s="442"/>
      <c r="L54" s="443"/>
      <c r="M54" s="26"/>
    </row>
    <row r="55" spans="1:13" ht="12.75">
      <c r="A55" s="136" t="s">
        <v>13</v>
      </c>
      <c r="B55" s="41" t="s">
        <v>7</v>
      </c>
      <c r="C55" s="26"/>
      <c r="D55" s="26"/>
      <c r="E55" s="26"/>
      <c r="F55" s="456" t="s">
        <v>91</v>
      </c>
      <c r="G55" s="457"/>
      <c r="H55" s="457"/>
      <c r="I55" s="187"/>
      <c r="J55" s="456" t="s">
        <v>91</v>
      </c>
      <c r="K55" s="457"/>
      <c r="L55" s="458"/>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3.2</v>
      </c>
      <c r="G58" s="41" t="str">
        <f>VLOOKUP(F55,'Data Tables'!$A$249:$E$270,5,FALSE)</f>
        <v>1000 gallons/ac</v>
      </c>
      <c r="H58" s="40"/>
      <c r="I58" s="40"/>
      <c r="J58" s="154">
        <v>3.2</v>
      </c>
      <c r="K58" s="41" t="str">
        <f>VLOOKUP(J55,'Data Tables'!$A$249:$E$270,5,FALSE)</f>
        <v>1000 gallons/ac</v>
      </c>
      <c r="L58" s="26"/>
      <c r="M58" s="26"/>
    </row>
    <row r="59" spans="1:13" ht="12.75">
      <c r="A59" s="136" t="s">
        <v>161</v>
      </c>
      <c r="B59" s="26" t="str">
        <f>IF(F54=$D$271,"Time when manure will be utilized:","Days until incorporation:")</f>
        <v>Days until incorporation:</v>
      </c>
      <c r="C59" s="41"/>
      <c r="D59" s="26"/>
      <c r="E59" s="26"/>
      <c r="F59" s="438" t="s">
        <v>46</v>
      </c>
      <c r="G59" s="439"/>
      <c r="H59" s="439"/>
      <c r="I59" s="187"/>
      <c r="J59" s="438" t="s">
        <v>46</v>
      </c>
      <c r="K59" s="439"/>
      <c r="L59" s="472"/>
      <c r="M59" s="26"/>
    </row>
    <row r="60" spans="1:13" ht="12.75">
      <c r="A60" s="136" t="s">
        <v>163</v>
      </c>
      <c r="B60" s="27" t="s">
        <v>58</v>
      </c>
      <c r="C60" s="41"/>
      <c r="D60" s="26"/>
      <c r="E60" s="26"/>
      <c r="F60" s="398">
        <f>'Calculations- All Data'!F69</f>
        <v>89.60000000000001</v>
      </c>
      <c r="G60" s="42" t="s">
        <v>786</v>
      </c>
      <c r="H60" s="42"/>
      <c r="I60" s="156"/>
      <c r="J60" s="398">
        <f>'Calculations- All Data'!J69</f>
        <v>89.60000000000001</v>
      </c>
      <c r="K60" s="42" t="s">
        <v>786</v>
      </c>
      <c r="L60" s="42"/>
      <c r="M60" s="26"/>
    </row>
    <row r="61" spans="1:13" ht="12.75">
      <c r="A61" s="136" t="s">
        <v>162</v>
      </c>
      <c r="B61" s="27" t="s">
        <v>139</v>
      </c>
      <c r="C61" s="41"/>
      <c r="D61" s="39"/>
      <c r="E61" s="26"/>
      <c r="F61" s="396">
        <f>'Calculations- All Data'!F70</f>
        <v>17.92</v>
      </c>
      <c r="G61" s="42" t="s">
        <v>786</v>
      </c>
      <c r="H61" s="42"/>
      <c r="I61" s="42"/>
      <c r="J61" s="397">
        <f>'Calculations- All Data'!J70</f>
        <v>17.92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56"/>
      <c r="G65" s="457"/>
      <c r="H65" s="457"/>
      <c r="I65" s="187"/>
      <c r="J65" s="456"/>
      <c r="K65" s="457"/>
      <c r="L65" s="458"/>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56"/>
      <c r="G76" s="457"/>
      <c r="H76" s="457"/>
      <c r="I76" s="187"/>
      <c r="J76" s="456"/>
      <c r="K76" s="457"/>
      <c r="L76" s="458"/>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159.60000000000002</v>
      </c>
      <c r="G85" s="27" t="s">
        <v>786</v>
      </c>
      <c r="H85" s="39"/>
      <c r="I85" s="385" t="s">
        <v>532</v>
      </c>
      <c r="J85" s="395">
        <f>'Calculations- All Data'!J98</f>
        <v>159.60000000000002</v>
      </c>
      <c r="K85" s="26" t="s">
        <v>786</v>
      </c>
      <c r="L85" s="26"/>
      <c r="M85" s="26"/>
    </row>
    <row r="86" spans="1:13" ht="13.5" thickBot="1">
      <c r="A86" s="253" t="s">
        <v>239</v>
      </c>
      <c r="B86" s="26"/>
      <c r="C86" s="26"/>
      <c r="D86" s="26"/>
      <c r="E86" s="252"/>
      <c r="F86" s="399">
        <f>'Calculations- All Data'!F99</f>
        <v>87.92</v>
      </c>
      <c r="G86" s="27" t="s">
        <v>786</v>
      </c>
      <c r="H86" s="39"/>
      <c r="I86" s="385" t="s">
        <v>532</v>
      </c>
      <c r="J86" s="395">
        <f>'Calculations- All Data'!J99</f>
        <v>87.92</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725</v>
      </c>
      <c r="G102" s="439"/>
      <c r="H102" s="439"/>
      <c r="I102" s="47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147.92000000000002</v>
      </c>
      <c r="H113" s="26" t="s">
        <v>185</v>
      </c>
      <c r="I113" s="26"/>
      <c r="J113" s="26"/>
      <c r="K113" s="26"/>
      <c r="L113" s="26"/>
      <c r="M113" s="26"/>
    </row>
    <row r="114" spans="1:13" ht="13.5" thickBot="1">
      <c r="A114" s="26"/>
      <c r="B114" s="26"/>
      <c r="C114" s="27" t="s">
        <v>147</v>
      </c>
      <c r="D114" s="26"/>
      <c r="E114" s="26"/>
      <c r="F114" s="324"/>
      <c r="G114" s="318">
        <f>'Calculations- All Data'!F118</f>
        <v>147.92000000000002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219.60000000000002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100.66500000000002</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45.29925000000001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17.10383221666936</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28.195417783330647</v>
      </c>
      <c r="H133" s="26" t="s">
        <v>185</v>
      </c>
      <c r="I133" s="26"/>
      <c r="J133" s="372"/>
      <c r="K133" s="26"/>
      <c r="L133" s="26"/>
      <c r="M133" s="26"/>
    </row>
    <row r="134" spans="1:13" ht="13.5" thickBot="1">
      <c r="A134" s="109"/>
      <c r="B134" s="26"/>
      <c r="C134" s="267" t="s">
        <v>249</v>
      </c>
      <c r="D134" s="267"/>
      <c r="E134" s="267"/>
      <c r="F134" s="324" t="s">
        <v>232</v>
      </c>
      <c r="G134" s="395">
        <f>'Calculations- All Data'!F136</f>
        <v>284.77371961163954</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156</v>
      </c>
      <c r="G148" s="480"/>
      <c r="H148" s="480"/>
      <c r="I148" s="480"/>
      <c r="J148" s="480"/>
      <c r="K148" s="255"/>
      <c r="L148" s="99"/>
      <c r="M148" s="99"/>
    </row>
    <row r="149" spans="1:13" s="97" customFormat="1" ht="22.5" customHeight="1">
      <c r="A149" s="205"/>
      <c r="B149" s="99"/>
      <c r="C149" s="99"/>
      <c r="D149" s="99"/>
      <c r="E149" s="263" t="s">
        <v>63</v>
      </c>
      <c r="F149" s="478"/>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10.1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85.43211588349186</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85.43211588349186</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80.39162104636584</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80</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72</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42408</v>
      </c>
      <c r="G4" s="523"/>
      <c r="H4" s="523"/>
      <c r="I4" s="524"/>
      <c r="J4" s="317"/>
      <c r="K4" s="317"/>
      <c r="L4" s="317"/>
      <c r="M4" s="317"/>
    </row>
    <row r="5" spans="1:13" ht="12.75">
      <c r="A5" s="317"/>
      <c r="B5" s="317"/>
      <c r="C5" s="317"/>
      <c r="D5" s="317" t="s">
        <v>216</v>
      </c>
      <c r="E5" s="317"/>
      <c r="F5" s="525" t="str">
        <f>'CREDIT CALCULATION FORM'!F7:K7</f>
        <v>Ulmer T 2855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10.1</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70</v>
      </c>
      <c r="G56" s="117" t="s">
        <v>786</v>
      </c>
      <c r="H56" s="117"/>
      <c r="I56" s="117"/>
      <c r="J56" s="101">
        <f>'CREDIT CALCULATION FORM'!J50</f>
        <v>70</v>
      </c>
      <c r="K56" s="117" t="s">
        <v>786</v>
      </c>
      <c r="L56" s="117"/>
      <c r="M56" s="110"/>
    </row>
    <row r="57" spans="1:13" ht="12.75">
      <c r="A57" s="110"/>
      <c r="B57" s="131" t="s">
        <v>140</v>
      </c>
      <c r="C57" s="119"/>
      <c r="D57" s="116"/>
      <c r="E57" s="110"/>
      <c r="F57" s="247">
        <f>F56</f>
        <v>70</v>
      </c>
      <c r="G57" s="119" t="s">
        <v>786</v>
      </c>
      <c r="H57" s="117"/>
      <c r="I57" s="117"/>
      <c r="J57" s="247">
        <f>J56</f>
        <v>70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3.2</v>
      </c>
      <c r="G65" s="117" t="str">
        <f>'CREDIT CALCULATION FORM'!G58</f>
        <v>1000 gallons/ac</v>
      </c>
      <c r="H65" s="117"/>
      <c r="I65" s="117"/>
      <c r="J65" s="101">
        <f>'CREDIT CALCULATION FORM'!J58</f>
        <v>3.2</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809</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89.60000000000001</v>
      </c>
      <c r="G69" s="117" t="s">
        <v>786</v>
      </c>
      <c r="H69" s="117"/>
      <c r="I69" s="117"/>
      <c r="J69" s="247">
        <f>IF(J62="Yes",J65*J63,J65*J64)</f>
        <v>89.60000000000001</v>
      </c>
      <c r="K69" s="117" t="s">
        <v>786</v>
      </c>
      <c r="L69" s="117"/>
      <c r="M69" s="110"/>
    </row>
    <row r="70" spans="1:13" ht="12.75">
      <c r="A70" s="110"/>
      <c r="B70" s="131" t="s">
        <v>139</v>
      </c>
      <c r="C70" s="119"/>
      <c r="D70" s="116"/>
      <c r="E70" s="110"/>
      <c r="F70" s="247">
        <f>F68*F69</f>
        <v>17.92</v>
      </c>
      <c r="G70" s="119" t="s">
        <v>786</v>
      </c>
      <c r="H70" s="117"/>
      <c r="I70" s="117"/>
      <c r="J70" s="247">
        <f>J68*J69</f>
        <v>17.92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159.60000000000002</v>
      </c>
      <c r="G98" s="119" t="s">
        <v>786</v>
      </c>
      <c r="H98" s="191" t="s">
        <v>532</v>
      </c>
      <c r="I98" s="117"/>
      <c r="J98" s="402">
        <f>IF(SUM(J57,J69,J82,J95)=0,F98,SUM(J57,J82,J69,J95))</f>
        <v>159.60000000000002</v>
      </c>
      <c r="K98" s="110" t="s">
        <v>786</v>
      </c>
      <c r="L98" s="110"/>
      <c r="M98" s="110"/>
    </row>
    <row r="99" spans="1:13" ht="13.5" thickBot="1">
      <c r="A99" s="110"/>
      <c r="B99" s="116" t="s">
        <v>149</v>
      </c>
      <c r="C99" s="119"/>
      <c r="D99" s="110"/>
      <c r="E99" s="110"/>
      <c r="F99" s="402">
        <f>SUM(F96,F83,F70,F57)</f>
        <v>87.92</v>
      </c>
      <c r="G99" s="119" t="s">
        <v>786</v>
      </c>
      <c r="H99" s="191" t="s">
        <v>532</v>
      </c>
      <c r="I99" s="191"/>
      <c r="J99" s="402">
        <f>IF(SUM(J96,J83,J70,J57)=0,F99,SUM(J96,J83,J70,J57))</f>
        <v>87.92</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Allenwood </v>
      </c>
      <c r="G106" s="505"/>
      <c r="H106" s="505"/>
      <c r="I106" s="506"/>
      <c r="J106" s="110"/>
      <c r="K106" s="110"/>
      <c r="L106" s="110"/>
      <c r="M106" s="110"/>
    </row>
    <row r="107" spans="1:13" ht="12.75">
      <c r="A107" s="110"/>
      <c r="B107" s="117"/>
      <c r="C107" s="110" t="s">
        <v>86</v>
      </c>
      <c r="D107" s="110"/>
      <c r="E107" s="110"/>
      <c r="F107" s="218">
        <f>VLOOKUP(F106,'Data Tables'!A133:B245,2,FALSE)</f>
        <v>1</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147.92000000000002</v>
      </c>
      <c r="G117" s="117" t="s">
        <v>786</v>
      </c>
      <c r="H117" s="117"/>
      <c r="I117" s="117"/>
      <c r="J117" s="110"/>
      <c r="K117" s="110"/>
      <c r="L117" s="110"/>
      <c r="M117" s="110"/>
    </row>
    <row r="118" spans="1:15" ht="12.75" customHeight="1" thickBot="1">
      <c r="A118" s="110"/>
      <c r="B118" s="110"/>
      <c r="C118" s="278" t="s">
        <v>147</v>
      </c>
      <c r="D118" s="278"/>
      <c r="E118" s="278"/>
      <c r="F118" s="389">
        <f>F111+J99</f>
        <v>147.92000000000002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219.60000000000002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100.66500000000002</v>
      </c>
      <c r="G132" s="119" t="s">
        <v>786</v>
      </c>
      <c r="H132" s="129"/>
      <c r="I132" s="110"/>
      <c r="J132" s="110"/>
      <c r="K132" s="110"/>
      <c r="L132" s="110"/>
      <c r="M132" s="110"/>
    </row>
    <row r="133" spans="1:13" ht="12.75" customHeight="1">
      <c r="A133" s="110"/>
      <c r="B133" s="278" t="s">
        <v>510</v>
      </c>
      <c r="C133" s="117"/>
      <c r="D133" s="117"/>
      <c r="E133" s="110"/>
      <c r="F133" s="248">
        <f>F132*F48</f>
        <v>45.29925000000001</v>
      </c>
      <c r="G133" s="119" t="s">
        <v>786</v>
      </c>
      <c r="H133" s="129"/>
      <c r="I133" s="110"/>
      <c r="J133" s="110"/>
      <c r="K133" s="110"/>
      <c r="L133" s="110"/>
      <c r="M133" s="110"/>
    </row>
    <row r="134" spans="1:13" ht="12.75" customHeight="1">
      <c r="A134" s="110"/>
      <c r="B134" s="117" t="s">
        <v>263</v>
      </c>
      <c r="C134" s="117"/>
      <c r="D134" s="117"/>
      <c r="E134" s="110"/>
      <c r="F134" s="248">
        <f>F133-(F133*(1-K45)*(1-L45))</f>
        <v>17.10383221666936</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284.77371961163954</v>
      </c>
      <c r="G136" s="119" t="s">
        <v>816</v>
      </c>
      <c r="H136" s="129"/>
      <c r="I136" s="110"/>
      <c r="J136" s="110"/>
      <c r="K136" s="110"/>
      <c r="L136" s="110"/>
      <c r="M136" s="110"/>
    </row>
    <row r="137" spans="1:13" ht="12.75" customHeight="1">
      <c r="A137" s="110"/>
      <c r="B137" s="131" t="s">
        <v>207</v>
      </c>
      <c r="C137" s="119"/>
      <c r="D137" s="110"/>
      <c r="E137" s="110"/>
      <c r="F137" s="403">
        <f>IF(F43=0,"0",F136/F43)</f>
        <v>28.195417783330647</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10.1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85.43211588349186</v>
      </c>
      <c r="G153" s="120" t="s">
        <v>816</v>
      </c>
      <c r="H153" s="122"/>
      <c r="I153" s="211"/>
      <c r="J153" s="254"/>
      <c r="K153" s="254"/>
      <c r="L153" s="120"/>
      <c r="M153" s="120"/>
    </row>
    <row r="154" spans="1:13" ht="12.75">
      <c r="A154" s="110"/>
      <c r="B154" s="110"/>
      <c r="C154" s="110"/>
      <c r="D154" s="141" t="s">
        <v>186</v>
      </c>
      <c r="E154" s="212"/>
      <c r="F154" s="281">
        <f>IF(F43=0,"0",(F136-F153)/F43)</f>
        <v>19.736792448331453</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85.43211588349186</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85.43211588349186</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80.39162104636584</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80.39162104636584</v>
      </c>
      <c r="G180" s="110" t="s">
        <v>223</v>
      </c>
      <c r="H180" s="110"/>
      <c r="I180" s="110"/>
      <c r="J180" s="110"/>
      <c r="K180" s="110"/>
      <c r="L180" s="110"/>
      <c r="M180" s="110"/>
    </row>
    <row r="181" spans="1:13" ht="13.5" thickBot="1">
      <c r="A181" s="110"/>
      <c r="B181" s="116" t="s">
        <v>199</v>
      </c>
      <c r="C181" s="415"/>
      <c r="D181" s="415"/>
      <c r="E181" s="415"/>
      <c r="F181" s="416">
        <f>ROUND(F180,0)</f>
        <v>80</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72</v>
      </c>
      <c r="G184" s="420" t="s">
        <v>223</v>
      </c>
      <c r="H184" s="110"/>
      <c r="I184" s="110"/>
      <c r="J184" s="110"/>
      <c r="K184" s="110"/>
      <c r="L184" s="110"/>
      <c r="M184" s="110"/>
    </row>
    <row r="185" spans="1:13" ht="15.75" thickBot="1">
      <c r="A185" s="110"/>
      <c r="B185" s="112" t="s">
        <v>197</v>
      </c>
      <c r="C185" s="421"/>
      <c r="D185" s="421"/>
      <c r="E185" s="421"/>
      <c r="F185" s="414">
        <f>ROUND(F184,0)</f>
        <v>72</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210</v>
      </c>
      <c r="B2" s="577"/>
      <c r="C2" s="577"/>
      <c r="D2" s="577"/>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8" t="s">
        <v>632</v>
      </c>
      <c r="B81" s="505"/>
      <c r="C81" s="23"/>
      <c r="D81" s="22"/>
      <c r="E81" s="22"/>
      <c r="F81" s="22"/>
      <c r="G81" s="22"/>
    </row>
    <row r="82" spans="1:7" ht="12.75">
      <c r="A82" s="575" t="s">
        <v>751</v>
      </c>
      <c r="B82" s="567" t="s">
        <v>626</v>
      </c>
      <c r="C82" s="572"/>
      <c r="D82" s="16"/>
      <c r="E82" s="5"/>
      <c r="F82" s="5"/>
      <c r="G82" s="5"/>
    </row>
    <row r="83" spans="1:7" ht="12.75">
      <c r="A83" s="576"/>
      <c r="B83" s="568"/>
      <c r="C83" s="573"/>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8" t="s">
        <v>16</v>
      </c>
      <c r="B123" s="579"/>
      <c r="D123" s="379"/>
      <c r="E123" s="45"/>
      <c r="F123" s="378"/>
      <c r="G123" s="22"/>
    </row>
    <row r="124" spans="1:7" ht="12.75">
      <c r="A124" s="569" t="s">
        <v>17</v>
      </c>
      <c r="B124" s="580" t="s">
        <v>88</v>
      </c>
      <c r="D124" s="380"/>
      <c r="E124" s="381"/>
      <c r="F124" s="16"/>
      <c r="G124" s="5"/>
    </row>
    <row r="125" spans="1:7" ht="12.75">
      <c r="A125" s="570"/>
      <c r="B125" s="581"/>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4" t="s">
        <v>747</v>
      </c>
      <c r="B131" s="582"/>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4" t="s">
        <v>798</v>
      </c>
      <c r="B247" s="505"/>
      <c r="C247" s="505"/>
      <c r="D247" s="505"/>
      <c r="E247" s="506"/>
    </row>
    <row r="248" spans="1:5" ht="12.75">
      <c r="A248" s="28" t="s">
        <v>795</v>
      </c>
      <c r="B248" s="585" t="s">
        <v>796</v>
      </c>
      <c r="C248" s="586"/>
      <c r="D248" s="586"/>
      <c r="E248" s="228" t="s">
        <v>108</v>
      </c>
    </row>
    <row r="249" spans="1:5" ht="12.75">
      <c r="A249" s="223" t="s">
        <v>91</v>
      </c>
      <c r="B249" s="224">
        <v>28</v>
      </c>
      <c r="C249" s="558" t="s">
        <v>244</v>
      </c>
      <c r="D249" s="559"/>
      <c r="E249" s="6" t="s">
        <v>242</v>
      </c>
    </row>
    <row r="250" spans="1:5" ht="12.75">
      <c r="A250" s="31" t="s">
        <v>95</v>
      </c>
      <c r="B250" s="32">
        <v>10</v>
      </c>
      <c r="C250" s="562" t="s">
        <v>797</v>
      </c>
      <c r="D250" s="571"/>
      <c r="E250" s="7" t="s">
        <v>107</v>
      </c>
    </row>
    <row r="251" spans="1:5" ht="12.75">
      <c r="A251" s="31" t="s">
        <v>93</v>
      </c>
      <c r="B251" s="32">
        <v>9</v>
      </c>
      <c r="C251" s="562" t="s">
        <v>797</v>
      </c>
      <c r="D251" s="571"/>
      <c r="E251" s="7" t="s">
        <v>107</v>
      </c>
    </row>
    <row r="252" spans="1:5" ht="12.75">
      <c r="A252" s="33" t="s">
        <v>94</v>
      </c>
      <c r="B252" s="222">
        <v>7</v>
      </c>
      <c r="C252" s="583" t="s">
        <v>797</v>
      </c>
      <c r="D252" s="584"/>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3" t="s">
        <v>797</v>
      </c>
      <c r="D255" s="584"/>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250:D250"/>
    <mergeCell ref="C82:C83"/>
    <mergeCell ref="C251:D251"/>
    <mergeCell ref="A247:E247"/>
    <mergeCell ref="A82:A83"/>
    <mergeCell ref="C267:D267"/>
    <mergeCell ref="C260:D260"/>
    <mergeCell ref="C261:D261"/>
    <mergeCell ref="C266:D266"/>
    <mergeCell ref="B82:B83"/>
    <mergeCell ref="C265:D265"/>
    <mergeCell ref="C257:D257"/>
    <mergeCell ref="A273:B273"/>
    <mergeCell ref="C262:D262"/>
    <mergeCell ref="C254:D254"/>
    <mergeCell ref="C249:D249"/>
    <mergeCell ref="C258:D258"/>
    <mergeCell ref="C263:D263"/>
    <mergeCell ref="C264:D264"/>
    <mergeCell ref="C270:D270"/>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4" t="s">
        <v>841</v>
      </c>
      <c r="B33" s="505"/>
      <c r="C33" s="505"/>
      <c r="D33" s="505"/>
      <c r="E33" s="505"/>
      <c r="F33" s="506"/>
      <c r="G33" s="201"/>
    </row>
    <row r="34" spans="1:7" ht="12.75" customHeight="1">
      <c r="A34" s="591" t="s">
        <v>817</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4" t="s">
        <v>387</v>
      </c>
      <c r="B60" s="505"/>
      <c r="C60" s="505"/>
      <c r="D60" s="505"/>
      <c r="E60" s="505"/>
      <c r="F60" s="506"/>
    </row>
    <row r="61" spans="1:7" ht="38.25">
      <c r="A61" s="593" t="s">
        <v>817</v>
      </c>
      <c r="B61" s="596" t="s">
        <v>40</v>
      </c>
      <c r="C61" s="589" t="s">
        <v>25</v>
      </c>
      <c r="D61" s="62" t="s">
        <v>211</v>
      </c>
      <c r="E61" s="62" t="s">
        <v>212</v>
      </c>
      <c r="F61" s="62" t="s">
        <v>213</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2016-02-10T20:21:46Z</dcterms:modified>
  <cp:category/>
  <cp:version/>
  <cp:contentType/>
  <cp:contentStatus/>
</cp:coreProperties>
</file>