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pagov-my.sharepoint.com/personal/hbook_pa_gov/Documents/RGGI/Presentations/August 6th webinar/"/>
    </mc:Choice>
  </mc:AlternateContent>
  <xr:revisionPtr revIDLastSave="0" documentId="8_{25E16B6A-9C68-4D45-8A86-0694483B8927}" xr6:coauthVersionLast="41" xr6:coauthVersionMax="45" xr10:uidLastSave="{00000000-0000-0000-0000-000000000000}"/>
  <bookViews>
    <workbookView xWindow="28680" yWindow="-120" windowWidth="29040" windowHeight="15840" xr2:uid="{00000000-000D-0000-FFFF-FFFF00000000}"/>
  </bookViews>
  <sheets>
    <sheet name="Summary" sheetId="11" r:id="rId1"/>
    <sheet name="Benefit per Ton (BPT)" sheetId="1" r:id="rId2"/>
    <sheet name="Incidence per Ton (IPT) SO2" sheetId="2" r:id="rId3"/>
    <sheet name="Incidence per Ton (IPT) NOx" sheetId="5" r:id="rId4"/>
    <sheet name="Mortality" sheetId="8" r:id="rId5"/>
    <sheet name="Notes"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 i="2" l="1"/>
  <c r="D17" i="11"/>
  <c r="D20" i="11"/>
  <c r="C20" i="11"/>
  <c r="G17" i="1"/>
  <c r="C14" i="11"/>
  <c r="C13" i="11"/>
  <c r="C12" i="11"/>
  <c r="C11" i="11"/>
  <c r="C10" i="11"/>
  <c r="C9" i="11"/>
  <c r="C8" i="11"/>
  <c r="C7" i="11"/>
  <c r="C6" i="11"/>
  <c r="AA5" i="2"/>
  <c r="S19" i="5"/>
  <c r="S20" i="5"/>
  <c r="S21" i="5"/>
  <c r="S22" i="5"/>
  <c r="S23" i="5"/>
  <c r="S24" i="5"/>
  <c r="S25" i="5"/>
  <c r="S26" i="5"/>
  <c r="S27" i="5"/>
  <c r="S28" i="5"/>
  <c r="S29" i="5"/>
  <c r="S30" i="5"/>
  <c r="S31" i="5"/>
  <c r="O6" i="1"/>
  <c r="E5" i="2" l="1"/>
  <c r="F8" i="1"/>
  <c r="F5" i="1"/>
  <c r="C2" i="5"/>
  <c r="S19" i="2"/>
  <c r="C2" i="2" l="1"/>
  <c r="I5" i="8" l="1"/>
  <c r="H5" i="8"/>
  <c r="Y2" i="5" l="1"/>
  <c r="W2" i="5" l="1"/>
  <c r="U2" i="5"/>
  <c r="S2" i="5"/>
  <c r="Q2" i="5"/>
  <c r="O2" i="5"/>
  <c r="M2" i="5"/>
  <c r="K2" i="5"/>
  <c r="I2" i="5"/>
  <c r="G2" i="5"/>
  <c r="E2" i="5"/>
  <c r="I2" i="2"/>
  <c r="Q2" i="2"/>
  <c r="Y2" i="2"/>
  <c r="G2" i="2"/>
  <c r="S30" i="2"/>
  <c r="S29" i="2"/>
  <c r="W2" i="2" s="1"/>
  <c r="S28" i="2"/>
  <c r="U2" i="2" s="1"/>
  <c r="S27" i="2"/>
  <c r="S2" i="2" s="1"/>
  <c r="S26" i="2"/>
  <c r="S25" i="2"/>
  <c r="O2" i="2" s="1"/>
  <c r="S24" i="2"/>
  <c r="S23" i="2"/>
  <c r="K2" i="2" s="1"/>
  <c r="S22" i="2"/>
  <c r="S21" i="2"/>
  <c r="S20" i="2"/>
  <c r="Q6" i="1" l="1"/>
  <c r="O16" i="1"/>
  <c r="O15" i="1"/>
  <c r="O14" i="1"/>
  <c r="O13" i="1"/>
  <c r="O12" i="1"/>
  <c r="O11" i="1"/>
  <c r="O10" i="1"/>
  <c r="O9" i="1"/>
  <c r="O8" i="1"/>
  <c r="O7" i="1"/>
  <c r="O5" i="1"/>
  <c r="P6" i="1"/>
  <c r="F16" i="1" l="1"/>
  <c r="F15" i="1"/>
  <c r="F14" i="1"/>
  <c r="F13" i="1"/>
  <c r="F12" i="1"/>
  <c r="F11" i="1"/>
  <c r="F10" i="1"/>
  <c r="F9" i="1"/>
  <c r="F7" i="1"/>
  <c r="F6" i="1"/>
  <c r="G5" i="8" l="1"/>
  <c r="H7" i="8" s="1"/>
  <c r="F5" i="8"/>
  <c r="F7" i="8" s="1"/>
  <c r="C17" i="11" s="1"/>
  <c r="Y13" i="5" l="1"/>
  <c r="W13" i="5"/>
  <c r="U13" i="5"/>
  <c r="S13" i="5"/>
  <c r="Q13" i="5"/>
  <c r="O13" i="5"/>
  <c r="M13" i="5"/>
  <c r="K13" i="5"/>
  <c r="I13" i="5"/>
  <c r="G13" i="5"/>
  <c r="E13" i="5"/>
  <c r="C13" i="5"/>
  <c r="Y12" i="5"/>
  <c r="W12" i="5"/>
  <c r="U12" i="5"/>
  <c r="S12" i="5"/>
  <c r="Q12" i="5"/>
  <c r="O12" i="5"/>
  <c r="M12" i="5"/>
  <c r="K12" i="5"/>
  <c r="I12" i="5"/>
  <c r="G12" i="5"/>
  <c r="E12" i="5"/>
  <c r="C12" i="5"/>
  <c r="Y11" i="5"/>
  <c r="W11" i="5"/>
  <c r="U11" i="5"/>
  <c r="S11" i="5"/>
  <c r="Q11" i="5"/>
  <c r="O11" i="5"/>
  <c r="M11" i="5"/>
  <c r="K11" i="5"/>
  <c r="I11" i="5"/>
  <c r="G11" i="5"/>
  <c r="E11" i="5"/>
  <c r="C11" i="5"/>
  <c r="Y10" i="5"/>
  <c r="W10" i="5"/>
  <c r="U10" i="5"/>
  <c r="S10" i="5"/>
  <c r="Q10" i="5"/>
  <c r="O10" i="5"/>
  <c r="M10" i="5"/>
  <c r="K10" i="5"/>
  <c r="I10" i="5"/>
  <c r="G10" i="5"/>
  <c r="E10" i="5"/>
  <c r="C10" i="5"/>
  <c r="Y9" i="5"/>
  <c r="W9" i="5"/>
  <c r="U9" i="5"/>
  <c r="S9" i="5"/>
  <c r="Q9" i="5"/>
  <c r="O9" i="5"/>
  <c r="M9" i="5"/>
  <c r="K9" i="5"/>
  <c r="I9" i="5"/>
  <c r="G9" i="5"/>
  <c r="E9" i="5"/>
  <c r="C9" i="5"/>
  <c r="Y8" i="5"/>
  <c r="W8" i="5"/>
  <c r="U8" i="5"/>
  <c r="S8" i="5"/>
  <c r="Q8" i="5"/>
  <c r="O8" i="5"/>
  <c r="M8" i="5"/>
  <c r="K8" i="5"/>
  <c r="I8" i="5"/>
  <c r="G8" i="5"/>
  <c r="E8" i="5"/>
  <c r="C8" i="5"/>
  <c r="Y7" i="5"/>
  <c r="W7" i="5"/>
  <c r="U7" i="5"/>
  <c r="S7" i="5"/>
  <c r="Q7" i="5"/>
  <c r="O7" i="5"/>
  <c r="M7" i="5"/>
  <c r="K7" i="5"/>
  <c r="I7" i="5"/>
  <c r="G7" i="5"/>
  <c r="E7" i="5"/>
  <c r="C7" i="5"/>
  <c r="Y6" i="5"/>
  <c r="W6" i="5"/>
  <c r="U6" i="5"/>
  <c r="S6" i="5"/>
  <c r="Q6" i="5"/>
  <c r="O6" i="5"/>
  <c r="M6" i="5"/>
  <c r="K6" i="5"/>
  <c r="I6" i="5"/>
  <c r="G6" i="5"/>
  <c r="E6" i="5"/>
  <c r="C6" i="5"/>
  <c r="Y5" i="5"/>
  <c r="W5" i="5"/>
  <c r="U5" i="5"/>
  <c r="S5" i="5"/>
  <c r="Q5" i="5"/>
  <c r="O5" i="5"/>
  <c r="M5" i="5"/>
  <c r="K5" i="5"/>
  <c r="I5" i="5"/>
  <c r="G5" i="5"/>
  <c r="E5" i="5"/>
  <c r="C5" i="5"/>
  <c r="Y6" i="2"/>
  <c r="Y7" i="2"/>
  <c r="Y8" i="2"/>
  <c r="Y9" i="2"/>
  <c r="Y10" i="2"/>
  <c r="Y11" i="2"/>
  <c r="Y12" i="2"/>
  <c r="Y13" i="2"/>
  <c r="Y5" i="2"/>
  <c r="W6" i="2"/>
  <c r="W7" i="2"/>
  <c r="W8" i="2"/>
  <c r="W9" i="2"/>
  <c r="W10" i="2"/>
  <c r="W11" i="2"/>
  <c r="W12" i="2"/>
  <c r="W13" i="2"/>
  <c r="W5" i="2"/>
  <c r="U6" i="2"/>
  <c r="U7" i="2"/>
  <c r="U8" i="2"/>
  <c r="U9" i="2"/>
  <c r="U10" i="2"/>
  <c r="U11" i="2"/>
  <c r="U12" i="2"/>
  <c r="U13" i="2"/>
  <c r="U5" i="2"/>
  <c r="S6" i="2"/>
  <c r="S7" i="2"/>
  <c r="S8" i="2"/>
  <c r="S9" i="2"/>
  <c r="S10" i="2"/>
  <c r="S11" i="2"/>
  <c r="S12" i="2"/>
  <c r="S13" i="2"/>
  <c r="S5" i="2"/>
  <c r="Q6" i="2"/>
  <c r="Q7" i="2"/>
  <c r="Q8" i="2"/>
  <c r="Q9" i="2"/>
  <c r="Q10" i="2"/>
  <c r="Q11" i="2"/>
  <c r="Q12" i="2"/>
  <c r="Q13" i="2"/>
  <c r="Q5" i="2"/>
  <c r="O6" i="2"/>
  <c r="O7" i="2"/>
  <c r="O8" i="2"/>
  <c r="O9" i="2"/>
  <c r="O10" i="2"/>
  <c r="O11" i="2"/>
  <c r="O12" i="2"/>
  <c r="O13" i="2"/>
  <c r="O5" i="2"/>
  <c r="M6" i="2"/>
  <c r="M7" i="2"/>
  <c r="M8" i="2"/>
  <c r="M9" i="2"/>
  <c r="M10" i="2"/>
  <c r="M11" i="2"/>
  <c r="M12" i="2"/>
  <c r="M13" i="2"/>
  <c r="M5" i="2"/>
  <c r="K6" i="2"/>
  <c r="K7" i="2"/>
  <c r="K8" i="2"/>
  <c r="K9" i="2"/>
  <c r="K10" i="2"/>
  <c r="K11" i="2"/>
  <c r="K12" i="2"/>
  <c r="K13" i="2"/>
  <c r="K5" i="2"/>
  <c r="I13" i="2"/>
  <c r="I6" i="2"/>
  <c r="I7" i="2"/>
  <c r="I8" i="2"/>
  <c r="I9" i="2"/>
  <c r="I10" i="2"/>
  <c r="I11" i="2"/>
  <c r="I12" i="2"/>
  <c r="I5" i="2"/>
  <c r="G6" i="2"/>
  <c r="G7" i="2"/>
  <c r="G8" i="2"/>
  <c r="G9" i="2"/>
  <c r="G10" i="2"/>
  <c r="G11" i="2"/>
  <c r="G12" i="2"/>
  <c r="G13" i="2"/>
  <c r="G5" i="2"/>
  <c r="E6" i="2"/>
  <c r="E7" i="2"/>
  <c r="E8" i="2"/>
  <c r="E9" i="2"/>
  <c r="E10" i="2"/>
  <c r="E11" i="2"/>
  <c r="E12" i="2"/>
  <c r="E13" i="2"/>
  <c r="C6" i="2"/>
  <c r="C7" i="2"/>
  <c r="C8" i="2"/>
  <c r="C9" i="2"/>
  <c r="C10" i="2"/>
  <c r="C11" i="2"/>
  <c r="C12" i="2"/>
  <c r="C13" i="2"/>
  <c r="C5" i="2"/>
  <c r="S31" i="2"/>
  <c r="Q7" i="1"/>
  <c r="Q8" i="1"/>
  <c r="Q9" i="1"/>
  <c r="Q10" i="1"/>
  <c r="Q11" i="1"/>
  <c r="Q12" i="1"/>
  <c r="Q13" i="1"/>
  <c r="Q14" i="1"/>
  <c r="Q15" i="1"/>
  <c r="Q16" i="1"/>
  <c r="Q5" i="1"/>
  <c r="P7" i="1"/>
  <c r="P8" i="1"/>
  <c r="P9" i="1"/>
  <c r="P10" i="1"/>
  <c r="P11" i="1"/>
  <c r="P12" i="1"/>
  <c r="P13" i="1"/>
  <c r="P14" i="1"/>
  <c r="P15" i="1"/>
  <c r="P16" i="1"/>
  <c r="P5" i="1"/>
  <c r="H7" i="1"/>
  <c r="H8" i="1"/>
  <c r="H9" i="1"/>
  <c r="H10" i="1"/>
  <c r="H11" i="1"/>
  <c r="H12" i="1"/>
  <c r="H13" i="1"/>
  <c r="H14" i="1"/>
  <c r="H15" i="1"/>
  <c r="H16" i="1"/>
  <c r="H5" i="1"/>
  <c r="G7" i="1"/>
  <c r="G8" i="1"/>
  <c r="G9" i="1"/>
  <c r="G10" i="1"/>
  <c r="G11" i="1"/>
  <c r="G12" i="1"/>
  <c r="G13" i="1"/>
  <c r="G14" i="1"/>
  <c r="G15" i="1"/>
  <c r="G16" i="1"/>
  <c r="G5" i="1"/>
  <c r="H6" i="1"/>
  <c r="O17" i="1"/>
  <c r="N17" i="1"/>
  <c r="E17" i="1"/>
  <c r="M17" i="1"/>
  <c r="D17" i="1"/>
  <c r="AA13" i="2" l="1"/>
  <c r="AA10" i="2"/>
  <c r="AA9" i="2"/>
  <c r="AA6" i="2"/>
  <c r="AA12" i="2"/>
  <c r="AA11" i="2"/>
  <c r="AA8" i="2"/>
  <c r="AA7" i="2"/>
  <c r="P17" i="1"/>
  <c r="Q17" i="1"/>
  <c r="H17" i="1"/>
  <c r="AA5" i="5"/>
  <c r="AA6" i="5"/>
  <c r="AA7" i="5"/>
  <c r="AA10" i="5"/>
  <c r="AA13" i="5"/>
  <c r="AA9" i="5"/>
  <c r="AA11" i="5"/>
  <c r="AA8" i="5"/>
  <c r="AA12" i="5"/>
  <c r="G6" i="1"/>
  <c r="F17" i="1"/>
</calcChain>
</file>

<file path=xl/sharedStrings.xml><?xml version="1.0" encoding="utf-8"?>
<sst xmlns="http://schemas.openxmlformats.org/spreadsheetml/2006/main" count="229" uniqueCount="75">
  <si>
    <t xml:space="preserve">Incidences </t>
  </si>
  <si>
    <t>Total Avoided Incidences</t>
  </si>
  <si>
    <t xml:space="preserve">Emergency department visits for asthma </t>
  </si>
  <si>
    <t>Acute bronchitis (age 8–12)</t>
  </si>
  <si>
    <t>Lower respiratory symptoms</t>
  </si>
  <si>
    <t xml:space="preserve">Upper respiratory symptoms </t>
  </si>
  <si>
    <t>Minor restricted-activity days</t>
  </si>
  <si>
    <t>Lost work days (age 18–65)</t>
  </si>
  <si>
    <t>Asthma exacerbation (age 6–18)</t>
  </si>
  <si>
    <t>Hospital Admissions, Respiratory</t>
  </si>
  <si>
    <t>Hospital Admissions, Cardiovascular</t>
  </si>
  <si>
    <t>Using 3%- Discount Rate</t>
  </si>
  <si>
    <r>
      <t>SO</t>
    </r>
    <r>
      <rPr>
        <b/>
        <vertAlign val="subscript"/>
        <sz val="11"/>
        <color theme="1"/>
        <rFont val="Calibri"/>
        <family val="2"/>
        <scheme val="minor"/>
      </rPr>
      <t>2</t>
    </r>
    <r>
      <rPr>
        <b/>
        <sz val="11"/>
        <color theme="1"/>
        <rFont val="Calibri"/>
        <family val="2"/>
        <scheme val="minor"/>
      </rPr>
      <t>- Policy+ Inv</t>
    </r>
  </si>
  <si>
    <r>
      <t>SO</t>
    </r>
    <r>
      <rPr>
        <b/>
        <vertAlign val="subscript"/>
        <sz val="11"/>
        <color theme="1"/>
        <rFont val="Calibri"/>
        <family val="2"/>
        <scheme val="minor"/>
      </rPr>
      <t>2</t>
    </r>
    <r>
      <rPr>
        <b/>
        <sz val="11"/>
        <color theme="1"/>
        <rFont val="Calibri"/>
        <family val="2"/>
        <scheme val="minor"/>
      </rPr>
      <t>- BAU</t>
    </r>
  </si>
  <si>
    <t>Krewski</t>
  </si>
  <si>
    <t>Lepeule</t>
  </si>
  <si>
    <t>NOx- BAU</t>
  </si>
  <si>
    <t>TOTAL</t>
  </si>
  <si>
    <t>TOTAL AVOIDED NOx 112,700</t>
  </si>
  <si>
    <t>Benefit per Ton (BPT)</t>
  </si>
  <si>
    <r>
      <t>SO</t>
    </r>
    <r>
      <rPr>
        <b/>
        <vertAlign val="subscript"/>
        <sz val="11"/>
        <color theme="1"/>
        <rFont val="Calibri"/>
        <family val="2"/>
        <scheme val="minor"/>
      </rPr>
      <t>2</t>
    </r>
  </si>
  <si>
    <t>NOx</t>
  </si>
  <si>
    <t>EC+OC</t>
  </si>
  <si>
    <t>Crustal</t>
  </si>
  <si>
    <t xml:space="preserve">East </t>
  </si>
  <si>
    <t>2020= 2018,2019,2020,2021,2022</t>
  </si>
  <si>
    <t>2025= 2023,2024,2025,2026,2027</t>
  </si>
  <si>
    <t>2030= 2028,2029,2030,2031,2032</t>
  </si>
  <si>
    <t>Subtotal</t>
  </si>
  <si>
    <t>TOTAL Avoided Incidences (NOx)</t>
  </si>
  <si>
    <t>Incidence per Ton (IPT) Input Values- EPA</t>
  </si>
  <si>
    <t>Avoided NOx</t>
  </si>
  <si>
    <t>Avoided Emissions</t>
  </si>
  <si>
    <t>Lepuele</t>
  </si>
  <si>
    <t>Avoided Premature Deaths</t>
  </si>
  <si>
    <t xml:space="preserve">to </t>
  </si>
  <si>
    <t xml:space="preserve">This methodology uses two co-efficents to determine IPT and BPT- Krewski and Lepeule. </t>
  </si>
  <si>
    <t xml:space="preserve">Krewski is the lower-end estimate and Lepeule represents the higher-end estimate of health benefits and avoided incidences. </t>
  </si>
  <si>
    <t>Notes on the Calculations</t>
  </si>
  <si>
    <t xml:space="preserve">Results as of August 6, 2020. </t>
  </si>
  <si>
    <t>IPT and BPT have been calculated using both sets of co-efficients through 2030.</t>
  </si>
  <si>
    <r>
      <t>SO</t>
    </r>
    <r>
      <rPr>
        <vertAlign val="subscript"/>
        <sz val="11"/>
        <color theme="1"/>
        <rFont val="Calibri"/>
        <family val="2"/>
        <scheme val="minor"/>
      </rPr>
      <t>2</t>
    </r>
  </si>
  <si>
    <r>
      <t>NO</t>
    </r>
    <r>
      <rPr>
        <vertAlign val="subscript"/>
        <sz val="11"/>
        <color theme="1"/>
        <rFont val="Calibri"/>
        <family val="2"/>
        <scheme val="minor"/>
      </rPr>
      <t>X</t>
    </r>
  </si>
  <si>
    <r>
      <t>CO</t>
    </r>
    <r>
      <rPr>
        <vertAlign val="subscript"/>
        <sz val="11"/>
        <color theme="1"/>
        <rFont val="Calibri"/>
        <family val="2"/>
        <scheme val="minor"/>
      </rPr>
      <t>2</t>
    </r>
  </si>
  <si>
    <t>EPA's Benefits Per Ton (BPT) and Health Incidences Per Ton (IPT) are regionalized for the U.S. regions of East, West and California- East coefficients were used for the purposes of these calculations.</t>
  </si>
  <si>
    <t>Low-range (Krewski)</t>
  </si>
  <si>
    <t>High- range (Lepuele)</t>
  </si>
  <si>
    <t>Incidence</t>
  </si>
  <si>
    <t>Avoided Premature Death</t>
  </si>
  <si>
    <t>Benefits</t>
  </si>
  <si>
    <r>
      <t>Value of Public Health Benefits of Avoided SO</t>
    </r>
    <r>
      <rPr>
        <vertAlign val="subscript"/>
        <sz val="11"/>
        <color theme="1"/>
        <rFont val="Calibri"/>
        <family val="2"/>
        <scheme val="minor"/>
      </rPr>
      <t>2</t>
    </r>
    <r>
      <rPr>
        <sz val="11"/>
        <color theme="1"/>
        <rFont val="Calibri"/>
        <family val="2"/>
        <scheme val="minor"/>
      </rPr>
      <t xml:space="preserve"> and NO</t>
    </r>
    <r>
      <rPr>
        <vertAlign val="subscript"/>
        <sz val="11"/>
        <color theme="1"/>
        <rFont val="Calibri"/>
        <family val="2"/>
        <scheme val="minor"/>
      </rPr>
      <t>x</t>
    </r>
  </si>
  <si>
    <r>
      <t>TOTAL AVOIDED SO</t>
    </r>
    <r>
      <rPr>
        <b/>
        <vertAlign val="subscript"/>
        <sz val="11"/>
        <color theme="1"/>
        <rFont val="Calibri"/>
        <family val="2"/>
        <scheme val="minor"/>
      </rPr>
      <t>2</t>
    </r>
    <r>
      <rPr>
        <b/>
        <sz val="11"/>
        <color theme="1"/>
        <rFont val="Calibri"/>
        <family val="2"/>
        <scheme val="minor"/>
      </rPr>
      <t xml:space="preserve"> 66,700</t>
    </r>
  </si>
  <si>
    <r>
      <t>Avoided SO</t>
    </r>
    <r>
      <rPr>
        <b/>
        <vertAlign val="subscript"/>
        <sz val="11"/>
        <color theme="1"/>
        <rFont val="Calibri"/>
        <family val="2"/>
        <scheme val="minor"/>
      </rPr>
      <t>2</t>
    </r>
  </si>
  <si>
    <r>
      <t>Avoided SO</t>
    </r>
    <r>
      <rPr>
        <vertAlign val="subscript"/>
        <sz val="11"/>
        <color theme="1"/>
        <rFont val="Calibri"/>
        <family val="2"/>
        <scheme val="minor"/>
      </rPr>
      <t xml:space="preserve">2 </t>
    </r>
    <r>
      <rPr>
        <sz val="11"/>
        <color theme="1"/>
        <rFont val="Calibri"/>
        <family val="2"/>
        <scheme val="minor"/>
      </rPr>
      <t>Emissions- in thousand short tons</t>
    </r>
  </si>
  <si>
    <r>
      <t>Avoided NO</t>
    </r>
    <r>
      <rPr>
        <vertAlign val="subscript"/>
        <sz val="11"/>
        <color theme="1"/>
        <rFont val="Calibri"/>
        <family val="2"/>
        <scheme val="minor"/>
      </rPr>
      <t>x</t>
    </r>
    <r>
      <rPr>
        <sz val="11"/>
        <color theme="1"/>
        <rFont val="Calibri"/>
        <family val="2"/>
        <scheme val="minor"/>
      </rPr>
      <t xml:space="preserve"> Emissions- in thousand short tons</t>
    </r>
  </si>
  <si>
    <t>Co-efficients for the Eastern Region for both the IPT and BPT Methodologies can be found in the U.S. Environmental Protection Agency's Regulatory Impact Analysis for the Clean Power Plan Final Rule, October 2015, https://www3.epa.gov/ttnecas1/docs/ria/utilities_ria_final-clean-power-plan-existing-units_2015-08.pdf.</t>
  </si>
  <si>
    <t>Premature Deaths Avoided Through Emissions Reductions</t>
  </si>
  <si>
    <r>
      <t>Health Benefits of Pennsylvania's Proposed CO</t>
    </r>
    <r>
      <rPr>
        <b/>
        <vertAlign val="subscript"/>
        <sz val="11"/>
        <color theme="1"/>
        <rFont val="Calibri"/>
        <family val="2"/>
        <scheme val="minor"/>
      </rPr>
      <t>2</t>
    </r>
    <r>
      <rPr>
        <b/>
        <sz val="11"/>
        <color theme="1"/>
        <rFont val="Calibri"/>
        <family val="2"/>
        <scheme val="minor"/>
      </rPr>
      <t xml:space="preserve"> Budget Trading Program</t>
    </r>
  </si>
  <si>
    <r>
      <t>NO</t>
    </r>
    <r>
      <rPr>
        <b/>
        <vertAlign val="subscript"/>
        <sz val="11"/>
        <color theme="1"/>
        <rFont val="Calibri"/>
        <family val="2"/>
        <scheme val="minor"/>
      </rPr>
      <t>x</t>
    </r>
    <r>
      <rPr>
        <b/>
        <sz val="11"/>
        <color theme="1"/>
        <rFont val="Calibri"/>
        <family val="2"/>
        <scheme val="minor"/>
      </rPr>
      <t xml:space="preserve">-Policy + Inv </t>
    </r>
  </si>
  <si>
    <r>
      <t>NO</t>
    </r>
    <r>
      <rPr>
        <b/>
        <vertAlign val="subscript"/>
        <sz val="11"/>
        <color theme="1"/>
        <rFont val="Calibri"/>
        <family val="2"/>
        <scheme val="minor"/>
      </rPr>
      <t>x</t>
    </r>
  </si>
  <si>
    <r>
      <t>Avoided NO</t>
    </r>
    <r>
      <rPr>
        <vertAlign val="subscript"/>
        <sz val="11"/>
        <color theme="1"/>
        <rFont val="Calibri"/>
        <family val="2"/>
        <scheme val="minor"/>
      </rPr>
      <t>x</t>
    </r>
  </si>
  <si>
    <r>
      <t>TOTAL Avoided Incidences (NO</t>
    </r>
    <r>
      <rPr>
        <b/>
        <vertAlign val="subscript"/>
        <sz val="11"/>
        <color theme="1"/>
        <rFont val="Calibri"/>
        <family val="2"/>
        <scheme val="minor"/>
      </rPr>
      <t>x</t>
    </r>
    <r>
      <rPr>
        <b/>
        <sz val="11"/>
        <color theme="1"/>
        <rFont val="Calibri"/>
        <family val="2"/>
        <scheme val="minor"/>
      </rPr>
      <t>)</t>
    </r>
  </si>
  <si>
    <t>Incidence per Ton (IPT)</t>
  </si>
  <si>
    <r>
      <t>NO</t>
    </r>
    <r>
      <rPr>
        <vertAlign val="subscript"/>
        <sz val="11"/>
        <color theme="1"/>
        <rFont val="Calibri"/>
        <family val="2"/>
        <scheme val="minor"/>
      </rPr>
      <t>x</t>
    </r>
  </si>
  <si>
    <r>
      <t>To estimate health impacts related to emissions reductions, we used EPA's methodology to determine the range of health outcomes due to reduced NO</t>
    </r>
    <r>
      <rPr>
        <vertAlign val="subscript"/>
        <sz val="11"/>
        <color theme="1"/>
        <rFont val="Calibri"/>
        <family val="2"/>
        <scheme val="minor"/>
      </rPr>
      <t>x</t>
    </r>
    <r>
      <rPr>
        <sz val="11"/>
        <color theme="1"/>
        <rFont val="Calibri"/>
        <family val="2"/>
        <scheme val="minor"/>
      </rPr>
      <t xml:space="preserve"> and SO</t>
    </r>
    <r>
      <rPr>
        <vertAlign val="subscript"/>
        <sz val="11"/>
        <color theme="1"/>
        <rFont val="Calibri"/>
        <family val="2"/>
        <scheme val="minor"/>
      </rPr>
      <t>2</t>
    </r>
    <r>
      <rPr>
        <sz val="11"/>
        <color theme="1"/>
        <rFont val="Calibri"/>
        <family val="2"/>
        <scheme val="minor"/>
      </rPr>
      <t xml:space="preserve"> emissions. </t>
    </r>
  </si>
  <si>
    <r>
      <t>This spreadsheet contains the health benefits assessment of Pensylvania's Proposed CO</t>
    </r>
    <r>
      <rPr>
        <vertAlign val="subscript"/>
        <sz val="11"/>
        <color theme="1"/>
        <rFont val="Calibri"/>
        <family val="2"/>
        <scheme val="minor"/>
      </rPr>
      <t>2</t>
    </r>
    <r>
      <rPr>
        <sz val="11"/>
        <color theme="1"/>
        <rFont val="Calibri"/>
        <family val="2"/>
        <scheme val="minor"/>
      </rPr>
      <t xml:space="preserve"> Budget Trading Program as calculated by the Department of Environmental Protection. </t>
    </r>
  </si>
  <si>
    <t xml:space="preserve">To calculate these benefits, DEP used EPA's Incidence per Ton (IPT) and Benefit per Ton (BPT) Methodology. </t>
  </si>
  <si>
    <r>
      <t>This methodology only assesses the benefits of SO</t>
    </r>
    <r>
      <rPr>
        <vertAlign val="subscript"/>
        <sz val="11"/>
        <color theme="1"/>
        <rFont val="Calibri"/>
        <family val="2"/>
        <scheme val="minor"/>
      </rPr>
      <t>2</t>
    </r>
    <r>
      <rPr>
        <sz val="11"/>
        <color theme="1"/>
        <rFont val="Calibri"/>
        <family val="2"/>
        <scheme val="minor"/>
      </rPr>
      <t xml:space="preserve"> and NO</t>
    </r>
    <r>
      <rPr>
        <vertAlign val="subscript"/>
        <sz val="11"/>
        <color theme="1"/>
        <rFont val="Calibri"/>
        <family val="2"/>
        <scheme val="minor"/>
      </rPr>
      <t>x</t>
    </r>
    <r>
      <rPr>
        <sz val="11"/>
        <color theme="1"/>
        <rFont val="Calibri"/>
        <family val="2"/>
        <scheme val="minor"/>
      </rPr>
      <t xml:space="preserve"> reductions (not including CO</t>
    </r>
    <r>
      <rPr>
        <vertAlign val="subscript"/>
        <sz val="11"/>
        <color theme="1"/>
        <rFont val="Calibri"/>
        <family val="2"/>
        <scheme val="minor"/>
      </rPr>
      <t>2</t>
    </r>
    <r>
      <rPr>
        <sz val="11"/>
        <color theme="1"/>
        <rFont val="Calibri"/>
        <family val="2"/>
        <scheme val="minor"/>
      </rPr>
      <t>)- and only insofar as they are tied to PM</t>
    </r>
    <r>
      <rPr>
        <vertAlign val="subscript"/>
        <sz val="11"/>
        <color theme="1"/>
        <rFont val="Calibri"/>
        <family val="2"/>
        <scheme val="minor"/>
      </rPr>
      <t xml:space="preserve">2.5 </t>
    </r>
    <r>
      <rPr>
        <sz val="11"/>
        <color theme="1"/>
        <rFont val="Calibri"/>
        <family val="2"/>
        <scheme val="minor"/>
      </rPr>
      <t xml:space="preserve">reductions.*  </t>
    </r>
  </si>
  <si>
    <r>
      <t>PM</t>
    </r>
    <r>
      <rPr>
        <vertAlign val="subscript"/>
        <sz val="11"/>
        <color theme="1"/>
        <rFont val="Calibri"/>
        <family val="2"/>
        <scheme val="minor"/>
      </rPr>
      <t xml:space="preserve">2.5 </t>
    </r>
    <r>
      <rPr>
        <sz val="11"/>
        <color theme="1"/>
        <rFont val="Calibri"/>
        <family val="2"/>
        <scheme val="minor"/>
      </rPr>
      <t xml:space="preserve">is particulate matter that is fine inhalable particles with diameters that are 2.5 micrometers and smaller. </t>
    </r>
  </si>
  <si>
    <t xml:space="preserve">Calculated using a 3% discount rate. </t>
  </si>
  <si>
    <t xml:space="preserve">Only the health benefits of the 'RGGI + Investment Scenario' were calculated- based on avoided emissions as compared to the Business-as-usual or Reference Case. </t>
  </si>
  <si>
    <r>
      <t>*As these calculations do not represent health benefits associated with CO</t>
    </r>
    <r>
      <rPr>
        <vertAlign val="subscript"/>
        <sz val="11"/>
        <color theme="1"/>
        <rFont val="Calibri"/>
        <family val="2"/>
        <scheme val="minor"/>
      </rPr>
      <t xml:space="preserve">2 </t>
    </r>
    <r>
      <rPr>
        <sz val="11"/>
        <color theme="1"/>
        <rFont val="Calibri"/>
        <family val="2"/>
        <scheme val="minor"/>
      </rPr>
      <t xml:space="preserve">reductions- these benefits are most likley undervalued- and actual benefits may be higher. </t>
    </r>
  </si>
  <si>
    <r>
      <t>The CO</t>
    </r>
    <r>
      <rPr>
        <vertAlign val="subscript"/>
        <sz val="11"/>
        <rFont val="Calibri"/>
        <family val="2"/>
        <scheme val="minor"/>
      </rPr>
      <t>2</t>
    </r>
    <r>
      <rPr>
        <sz val="11"/>
        <rFont val="Calibri"/>
        <family val="2"/>
        <scheme val="minor"/>
      </rPr>
      <t xml:space="preserve"> Budget Trading Program proposed rulemaking would provide public health benefits due to the expected reductions in carbon dioxide (CO</t>
    </r>
    <r>
      <rPr>
        <vertAlign val="subscript"/>
        <sz val="11"/>
        <rFont val="Calibri"/>
        <family val="2"/>
        <scheme val="minor"/>
      </rPr>
      <t>2)</t>
    </r>
    <r>
      <rPr>
        <sz val="11"/>
        <rFont val="Calibri"/>
        <family val="2"/>
        <scheme val="minor"/>
      </rPr>
      <t xml:space="preserve"> emissions and the co-benefit reductions of sulfur dioxide (SO</t>
    </r>
    <r>
      <rPr>
        <vertAlign val="subscript"/>
        <sz val="11"/>
        <rFont val="Calibri"/>
        <family val="2"/>
        <scheme val="minor"/>
      </rPr>
      <t>2)</t>
    </r>
    <r>
      <rPr>
        <sz val="11"/>
        <rFont val="Calibri"/>
        <family val="2"/>
        <scheme val="minor"/>
      </rPr>
      <t xml:space="preserve"> and oxides of nitrogen (NO</t>
    </r>
    <r>
      <rPr>
        <vertAlign val="subscript"/>
        <sz val="11"/>
        <rFont val="Calibri"/>
        <family val="2"/>
        <scheme val="minor"/>
      </rPr>
      <t>x)</t>
    </r>
    <r>
      <rPr>
        <sz val="11"/>
        <rFont val="Calibri"/>
        <family val="2"/>
        <scheme val="minor"/>
      </rPr>
      <t xml:space="preserve"> emissions.   The Department’s modeling projects cumulative emission reductions of 112,000 tons of NO</t>
    </r>
    <r>
      <rPr>
        <vertAlign val="subscript"/>
        <sz val="11"/>
        <rFont val="Calibri"/>
        <family val="2"/>
        <scheme val="minor"/>
      </rPr>
      <t xml:space="preserve">x </t>
    </r>
    <r>
      <rPr>
        <sz val="11"/>
        <rFont val="Calibri"/>
        <family val="2"/>
        <scheme val="minor"/>
      </rPr>
      <t>and around 67,000 tons of SO</t>
    </r>
    <r>
      <rPr>
        <vertAlign val="subscript"/>
        <sz val="11"/>
        <rFont val="Calibri"/>
        <family val="2"/>
        <scheme val="minor"/>
      </rPr>
      <t xml:space="preserve">2 </t>
    </r>
    <r>
      <rPr>
        <sz val="11"/>
        <rFont val="Calibri"/>
        <family val="2"/>
        <scheme val="minor"/>
      </rPr>
      <t>over the decade as a result of the proposed rulemaking.  Further reducing NO</t>
    </r>
    <r>
      <rPr>
        <vertAlign val="subscript"/>
        <sz val="11"/>
        <rFont val="Calibri"/>
        <family val="2"/>
        <scheme val="minor"/>
      </rPr>
      <t xml:space="preserve">x </t>
    </r>
    <r>
      <rPr>
        <sz val="11"/>
        <rFont val="Calibri"/>
        <family val="2"/>
        <scheme val="minor"/>
      </rPr>
      <t>and SO</t>
    </r>
    <r>
      <rPr>
        <vertAlign val="subscript"/>
        <sz val="11"/>
        <rFont val="Calibri"/>
        <family val="2"/>
        <scheme val="minor"/>
      </rPr>
      <t>2</t>
    </r>
    <r>
      <rPr>
        <sz val="11"/>
        <rFont val="Calibri"/>
        <family val="2"/>
        <scheme val="minor"/>
      </rPr>
      <t xml:space="preserve"> emissions is beneficial to public health, because NO</t>
    </r>
    <r>
      <rPr>
        <vertAlign val="subscript"/>
        <sz val="11"/>
        <rFont val="Calibri"/>
        <family val="2"/>
        <scheme val="minor"/>
      </rPr>
      <t>x</t>
    </r>
    <r>
      <rPr>
        <sz val="11"/>
        <rFont val="Calibri"/>
        <family val="2"/>
        <scheme val="minor"/>
      </rPr>
      <t xml:space="preserve"> and SO</t>
    </r>
    <r>
      <rPr>
        <vertAlign val="subscript"/>
        <sz val="11"/>
        <rFont val="Calibri"/>
        <family val="2"/>
        <scheme val="minor"/>
      </rPr>
      <t xml:space="preserve">2 </t>
    </r>
    <r>
      <rPr>
        <sz val="11"/>
        <rFont val="Calibri"/>
        <family val="2"/>
        <scheme val="minor"/>
      </rPr>
      <t>contribute to several health problems experienced by Pennsylvanians.  
Short-term exposure to SO</t>
    </r>
    <r>
      <rPr>
        <vertAlign val="subscript"/>
        <sz val="11"/>
        <rFont val="Calibri"/>
        <family val="2"/>
        <scheme val="minor"/>
      </rPr>
      <t>2</t>
    </r>
    <r>
      <rPr>
        <sz val="11"/>
        <rFont val="Calibri"/>
        <family val="2"/>
        <scheme val="minor"/>
      </rPr>
      <t xml:space="preserve"> emissions can be harmful to public health because it impacts the ability to breathe especially in children and those with asthma.   NO</t>
    </r>
    <r>
      <rPr>
        <vertAlign val="subscript"/>
        <sz val="11"/>
        <rFont val="Calibri"/>
        <family val="2"/>
        <scheme val="minor"/>
      </rPr>
      <t xml:space="preserve">x </t>
    </r>
    <r>
      <rPr>
        <sz val="11"/>
        <rFont val="Calibri"/>
        <family val="2"/>
        <scheme val="minor"/>
      </rPr>
      <t>can also cause irritation in the respiratory system.  In particular, long-term exposure to elevated NO</t>
    </r>
    <r>
      <rPr>
        <vertAlign val="subscript"/>
        <sz val="11"/>
        <rFont val="Calibri"/>
        <family val="2"/>
        <scheme val="minor"/>
      </rPr>
      <t>x</t>
    </r>
    <r>
      <rPr>
        <sz val="11"/>
        <rFont val="Calibri"/>
        <family val="2"/>
        <scheme val="minor"/>
      </rPr>
      <t xml:space="preserve"> levels may contribute to asthma, and potentially increase susceptibility to respiratory infections and lead to increased hospital admissions. 
 NO</t>
    </r>
    <r>
      <rPr>
        <vertAlign val="subscript"/>
        <sz val="11"/>
        <rFont val="Calibri"/>
        <family val="2"/>
        <scheme val="minor"/>
      </rPr>
      <t>x</t>
    </r>
    <r>
      <rPr>
        <sz val="11"/>
        <rFont val="Calibri"/>
        <family val="2"/>
        <scheme val="minor"/>
      </rPr>
      <t xml:space="preserve"> and SO</t>
    </r>
    <r>
      <rPr>
        <vertAlign val="subscript"/>
        <sz val="11"/>
        <rFont val="Calibri"/>
        <family val="2"/>
        <scheme val="minor"/>
      </rPr>
      <t xml:space="preserve">2 </t>
    </r>
    <r>
      <rPr>
        <sz val="11"/>
        <rFont val="Calibri"/>
        <family val="2"/>
        <scheme val="minor"/>
      </rPr>
      <t>emissions are also major contributors to particulate matter (PM) pollution, which is a mixture of microscopic solid and liquid droplets that are suspended in the air.  The smaller the size of the particle, the more damaging it is to human health.  For instance, PM</t>
    </r>
    <r>
      <rPr>
        <vertAlign val="subscript"/>
        <sz val="11"/>
        <rFont val="Calibri"/>
        <family val="2"/>
        <scheme val="minor"/>
      </rPr>
      <t>2.5</t>
    </r>
    <r>
      <rPr>
        <sz val="11"/>
        <rFont val="Calibri"/>
        <family val="2"/>
        <scheme val="minor"/>
      </rPr>
      <t xml:space="preserve"> is particulate matter that is particularly damaging as the particles are small enough to get deep into the lungs, and perhaps even enter the bloodstream.  Children are at an increased risk of health impacts from PM as their lungs are still developing, and PM can exacerbate asthma or acute respiratory disease.  Elevated levels of PM will also aggravate adults with COPD, asthma, coronary artery disease, or congestive heart failure.  When particle levels in the air are high, older adults are more likely to be hospitalized, and death from aggravated heart or lung disease may occur. 
NO</t>
    </r>
    <r>
      <rPr>
        <vertAlign val="subscript"/>
        <sz val="11"/>
        <rFont val="Calibri"/>
        <family val="2"/>
        <scheme val="minor"/>
      </rPr>
      <t>x</t>
    </r>
    <r>
      <rPr>
        <sz val="11"/>
        <rFont val="Calibri"/>
        <family val="2"/>
        <scheme val="minor"/>
      </rPr>
      <t xml:space="preserve"> emissions also contribute to the formation of ground-level ozone.  When ozone occurs at ground level it presents a serious air quality problem in many parts of the United States, including this Commonwealth. Ground level ozone is formed when pollutants emitted from a variety of sources, including power plants, react with sunlight.  Ozone negatively affects human health as it irritates the respiratory system, reduces lung function, aggravates asthma, and inflames and damages the lining of the lungs.   Those especially at risk from ground-level ozone exposure are children, adults who are active outdoors, and those with underlying respiratory issues such as asthma.   </t>
    </r>
  </si>
  <si>
    <t>Annual Avoided NOx Emissions</t>
  </si>
  <si>
    <r>
      <t>Annual Avoided SO</t>
    </r>
    <r>
      <rPr>
        <vertAlign val="subscript"/>
        <sz val="11"/>
        <color theme="1"/>
        <rFont val="Calibri"/>
        <family val="2"/>
        <scheme val="minor"/>
      </rPr>
      <t>2</t>
    </r>
    <r>
      <rPr>
        <sz val="11"/>
        <color theme="1"/>
        <rFont val="Calibri"/>
        <family val="2"/>
        <scheme val="minor"/>
      </rPr>
      <t xml:space="preserve"> Emissions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</si>
</sst>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quot;$&quot;#,##0"/>
    <numFmt numFmtId="166" formatCode="0.000000"/>
    <numFmt numFmtId="167" formatCode="_(&quot;$&quot;* #,##0_);_(&quot;$&quot;* \(#,##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vertAlign val="subscript"/>
      <sz val="11"/>
      <color theme="1"/>
      <name val="Calibri"/>
      <family val="2"/>
      <scheme val="minor"/>
    </font>
    <font>
      <vertAlign val="subscript"/>
      <sz val="11"/>
      <color theme="1"/>
      <name val="Calibri"/>
      <family val="2"/>
      <scheme val="minor"/>
    </font>
    <font>
      <b/>
      <sz val="11"/>
      <name val="Calibri"/>
      <family val="2"/>
      <scheme val="minor"/>
    </font>
    <font>
      <vertAlign val="subscript"/>
      <sz val="11"/>
      <name val="Calibri"/>
      <family val="2"/>
      <scheme val="minor"/>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21">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theme="3"/>
      </bottom>
      <diagonal/>
    </border>
    <border>
      <left/>
      <right/>
      <top style="double">
        <color theme="3"/>
      </top>
      <bottom/>
      <diagonal/>
    </border>
    <border>
      <left/>
      <right/>
      <top style="thin">
        <color theme="3"/>
      </top>
      <bottom style="double">
        <color theme="3"/>
      </bottom>
      <diagonal/>
    </border>
    <border>
      <left style="thin">
        <color theme="3"/>
      </left>
      <right style="thin">
        <color theme="3"/>
      </right>
      <top style="thin">
        <color theme="3"/>
      </top>
      <bottom style="thin">
        <color theme="3"/>
      </bottom>
      <diagonal/>
    </border>
    <border>
      <left style="thin">
        <color indexed="64"/>
      </left>
      <right style="thin">
        <color indexed="64"/>
      </right>
      <top style="thin">
        <color indexed="64"/>
      </top>
      <bottom style="double">
        <color theme="3"/>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4">
    <xf numFmtId="0" fontId="0" fillId="0" borderId="0" xfId="0"/>
    <xf numFmtId="164" fontId="0" fillId="0" borderId="0"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0" fillId="0" borderId="8" xfId="0" applyBorder="1"/>
    <xf numFmtId="0" fontId="0" fillId="0" borderId="8" xfId="0" applyBorder="1" applyAlignment="1">
      <alignment vertical="center"/>
    </xf>
    <xf numFmtId="165" fontId="0" fillId="0" borderId="8" xfId="1" applyNumberFormat="1" applyFont="1" applyBorder="1" applyAlignment="1">
      <alignment horizontal="center" vertical="center"/>
    </xf>
    <xf numFmtId="0" fontId="0" fillId="0" borderId="1" xfId="0" applyBorder="1"/>
    <xf numFmtId="0" fontId="0" fillId="3" borderId="8" xfId="0" applyFill="1" applyBorder="1" applyAlignment="1">
      <alignment vertical="center"/>
    </xf>
    <xf numFmtId="165" fontId="0" fillId="3" borderId="8" xfId="1" applyNumberFormat="1" applyFont="1" applyFill="1" applyBorder="1" applyAlignment="1">
      <alignment horizontal="center" vertical="center"/>
    </xf>
    <xf numFmtId="0" fontId="0" fillId="0" borderId="8" xfId="0" applyBorder="1" applyAlignment="1">
      <alignment horizontal="center"/>
    </xf>
    <xf numFmtId="165" fontId="3" fillId="0" borderId="8" xfId="1" applyNumberFormat="1" applyFont="1" applyBorder="1" applyAlignment="1">
      <alignment horizontal="center" vertical="center"/>
    </xf>
    <xf numFmtId="0" fontId="2" fillId="0" borderId="8" xfId="0" applyFont="1" applyFill="1" applyBorder="1" applyAlignment="1">
      <alignment horizontal="center" vertical="center"/>
    </xf>
    <xf numFmtId="0" fontId="2" fillId="0" borderId="8" xfId="0" applyFont="1" applyBorder="1" applyAlignment="1">
      <alignment horizontal="center" vertical="center"/>
    </xf>
    <xf numFmtId="164" fontId="0" fillId="4" borderId="8" xfId="1" applyNumberFormat="1" applyFont="1" applyFill="1" applyBorder="1" applyAlignment="1">
      <alignment horizontal="center" vertical="center"/>
    </xf>
    <xf numFmtId="0" fontId="0" fillId="0" borderId="8" xfId="0" applyBorder="1" applyAlignment="1">
      <alignment horizontal="center" vertical="center"/>
    </xf>
    <xf numFmtId="165" fontId="3" fillId="5" borderId="8" xfId="1" applyNumberFormat="1" applyFont="1" applyFill="1" applyBorder="1" applyAlignment="1">
      <alignment horizontal="center" vertical="center"/>
    </xf>
    <xf numFmtId="165" fontId="0" fillId="5" borderId="8" xfId="1" applyNumberFormat="1" applyFont="1" applyFill="1" applyBorder="1" applyAlignment="1">
      <alignment horizontal="center" vertical="center"/>
    </xf>
    <xf numFmtId="0" fontId="0" fillId="0" borderId="0" xfId="0" applyBorder="1"/>
    <xf numFmtId="166" fontId="3" fillId="0" borderId="0" xfId="0" applyNumberFormat="1" applyFont="1" applyFill="1"/>
    <xf numFmtId="166" fontId="3" fillId="0" borderId="4" xfId="0" applyNumberFormat="1" applyFont="1" applyFill="1" applyBorder="1"/>
    <xf numFmtId="166" fontId="3" fillId="0" borderId="6" xfId="0" applyNumberFormat="1" applyFont="1" applyFill="1" applyBorder="1"/>
    <xf numFmtId="166" fontId="3" fillId="0" borderId="2" xfId="0" applyNumberFormat="1" applyFont="1" applyFill="1" applyBorder="1"/>
    <xf numFmtId="166" fontId="3" fillId="0" borderId="1" xfId="0" applyNumberFormat="1" applyFont="1" applyFill="1" applyBorder="1"/>
    <xf numFmtId="166" fontId="3" fillId="0" borderId="3" xfId="0" applyNumberFormat="1" applyFont="1" applyFill="1" applyBorder="1"/>
    <xf numFmtId="166" fontId="3" fillId="0" borderId="7" xfId="0" applyNumberFormat="1" applyFont="1" applyFill="1" applyBorder="1"/>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0" fillId="0" borderId="10" xfId="0" applyFill="1" applyBorder="1"/>
    <xf numFmtId="0" fontId="0" fillId="0" borderId="11" xfId="0" applyFill="1" applyBorder="1"/>
    <xf numFmtId="166" fontId="0" fillId="0" borderId="4" xfId="0" applyNumberFormat="1" applyFill="1" applyBorder="1"/>
    <xf numFmtId="166" fontId="0" fillId="0" borderId="6" xfId="0" applyNumberFormat="1" applyFill="1" applyBorder="1"/>
    <xf numFmtId="166" fontId="0" fillId="0" borderId="2" xfId="0" applyNumberFormat="1" applyFill="1" applyBorder="1"/>
    <xf numFmtId="166" fontId="0" fillId="0" borderId="1" xfId="0" applyNumberFormat="1" applyFill="1" applyBorder="1"/>
    <xf numFmtId="166" fontId="0" fillId="0" borderId="3" xfId="0" applyNumberFormat="1" applyFill="1" applyBorder="1"/>
    <xf numFmtId="166" fontId="0" fillId="0" borderId="7" xfId="0" applyNumberFormat="1" applyFill="1" applyBorder="1"/>
    <xf numFmtId="166" fontId="3" fillId="0" borderId="0" xfId="0" applyNumberFormat="1" applyFont="1" applyFill="1" applyBorder="1"/>
    <xf numFmtId="3" fontId="0" fillId="0" borderId="0" xfId="0" applyNumberFormat="1"/>
    <xf numFmtId="0" fontId="2" fillId="0" borderId="0" xfId="0" applyFont="1" applyBorder="1" applyAlignment="1">
      <alignment horizontal="right" vertical="center"/>
    </xf>
    <xf numFmtId="164" fontId="0" fillId="0" borderId="0" xfId="0" applyNumberFormat="1"/>
    <xf numFmtId="164" fontId="0" fillId="6" borderId="8" xfId="1" applyNumberFormat="1" applyFont="1" applyFill="1" applyBorder="1" applyAlignment="1">
      <alignment horizontal="center" vertical="center"/>
    </xf>
    <xf numFmtId="164" fontId="0" fillId="0" borderId="0" xfId="1" applyNumberFormat="1" applyFont="1" applyBorder="1" applyAlignment="1">
      <alignment vertical="center"/>
    </xf>
    <xf numFmtId="0" fontId="2" fillId="0" borderId="0" xfId="0" applyFont="1" applyAlignment="1">
      <alignment horizontal="right"/>
    </xf>
    <xf numFmtId="3" fontId="0" fillId="0" borderId="0" xfId="0" applyNumberFormat="1" applyFont="1"/>
    <xf numFmtId="0" fontId="2" fillId="7" borderId="8" xfId="0" applyFont="1" applyFill="1" applyBorder="1" applyAlignment="1">
      <alignment horizontal="center" vertical="center"/>
    </xf>
    <xf numFmtId="164" fontId="0" fillId="7" borderId="8" xfId="1" applyNumberFormat="1" applyFont="1" applyFill="1" applyBorder="1" applyAlignment="1">
      <alignment horizontal="center" vertical="center"/>
    </xf>
    <xf numFmtId="44" fontId="0" fillId="0" borderId="8" xfId="2" applyFont="1" applyBorder="1" applyAlignment="1">
      <alignment horizontal="center" vertical="center"/>
    </xf>
    <xf numFmtId="167" fontId="0" fillId="0" borderId="8" xfId="2" applyNumberFormat="1" applyFont="1" applyBorder="1" applyAlignment="1">
      <alignment horizontal="center" vertical="center"/>
    </xf>
    <xf numFmtId="167" fontId="0" fillId="0" borderId="8" xfId="2" applyNumberFormat="1" applyFont="1" applyBorder="1"/>
    <xf numFmtId="167" fontId="0" fillId="0" borderId="0" xfId="0" applyNumberFormat="1"/>
    <xf numFmtId="167" fontId="0" fillId="0" borderId="0" xfId="2" applyNumberFormat="1" applyFont="1"/>
    <xf numFmtId="0" fontId="2" fillId="0" borderId="12"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0" fillId="0" borderId="2" xfId="0" applyFill="1" applyBorder="1"/>
    <xf numFmtId="0" fontId="0" fillId="0" borderId="3" xfId="0" applyFill="1" applyBorder="1"/>
    <xf numFmtId="0" fontId="3" fillId="0" borderId="0" xfId="0" applyFont="1" applyFill="1" applyBorder="1" applyAlignment="1">
      <alignment horizontal="left" vertical="center" wrapText="1"/>
    </xf>
    <xf numFmtId="0" fontId="0" fillId="0" borderId="13" xfId="0" applyBorder="1" applyAlignment="1"/>
    <xf numFmtId="43" fontId="3" fillId="5" borderId="8" xfId="0" applyNumberFormat="1"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0" fillId="5" borderId="8" xfId="0" applyFill="1" applyBorder="1"/>
    <xf numFmtId="0" fontId="3" fillId="5" borderId="8" xfId="0" applyFont="1" applyFill="1" applyBorder="1" applyAlignment="1">
      <alignment horizontal="left" vertical="center" wrapText="1"/>
    </xf>
    <xf numFmtId="166" fontId="0" fillId="5" borderId="8" xfId="0" applyNumberFormat="1" applyFill="1" applyBorder="1"/>
    <xf numFmtId="0" fontId="2" fillId="0" borderId="0" xfId="0" applyFont="1" applyBorder="1" applyAlignment="1">
      <alignment horizontal="center"/>
    </xf>
    <xf numFmtId="0" fontId="0" fillId="0" borderId="8" xfId="0" applyFill="1" applyBorder="1"/>
    <xf numFmtId="43" fontId="0" fillId="0" borderId="8" xfId="0" applyNumberFormat="1" applyBorder="1"/>
    <xf numFmtId="0" fontId="3" fillId="0" borderId="11" xfId="0" applyFont="1" applyFill="1" applyBorder="1" applyAlignment="1">
      <alignment horizontal="left" vertical="center" wrapText="1"/>
    </xf>
    <xf numFmtId="43" fontId="0" fillId="0" borderId="11" xfId="0" applyNumberFormat="1" applyBorder="1"/>
    <xf numFmtId="0" fontId="2" fillId="8" borderId="14" xfId="0" applyFont="1" applyFill="1" applyBorder="1" applyAlignment="1">
      <alignment horizontal="center" vertical="center"/>
    </xf>
    <xf numFmtId="0" fontId="3" fillId="5" borderId="8" xfId="0" applyFont="1" applyFill="1" applyBorder="1" applyAlignment="1">
      <alignment horizontal="center" vertical="center" wrapText="1"/>
    </xf>
    <xf numFmtId="43" fontId="0" fillId="0" borderId="0" xfId="0" applyNumberFormat="1"/>
    <xf numFmtId="0" fontId="2" fillId="8" borderId="15"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0" fillId="0" borderId="12" xfId="0" applyFill="1" applyBorder="1"/>
    <xf numFmtId="3" fontId="0" fillId="0" borderId="0" xfId="0" applyNumberFormat="1" applyBorder="1"/>
    <xf numFmtId="164" fontId="0" fillId="3" borderId="11" xfId="0" applyNumberFormat="1" applyFill="1" applyBorder="1"/>
    <xf numFmtId="166" fontId="3" fillId="5" borderId="8" xfId="0" applyNumberFormat="1" applyFont="1" applyFill="1" applyBorder="1"/>
    <xf numFmtId="166" fontId="0" fillId="0" borderId="0" xfId="0" applyNumberFormat="1" applyFill="1" applyBorder="1"/>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164" fontId="0" fillId="0" borderId="13" xfId="0" applyNumberFormat="1" applyBorder="1" applyAlignment="1"/>
    <xf numFmtId="164" fontId="0" fillId="0" borderId="5" xfId="0" applyNumberFormat="1" applyBorder="1" applyAlignment="1"/>
    <xf numFmtId="0" fontId="0" fillId="0" borderId="0" xfId="0" applyAlignment="1">
      <alignment horizontal="center"/>
    </xf>
    <xf numFmtId="0" fontId="0" fillId="0" borderId="0" xfId="0" applyBorder="1" applyAlignment="1">
      <alignment horizontal="center"/>
    </xf>
    <xf numFmtId="0" fontId="0" fillId="0" borderId="0" xfId="0" applyAlignment="1">
      <alignment horizontal="left" wrapText="1"/>
    </xf>
    <xf numFmtId="0" fontId="0" fillId="0" borderId="16" xfId="0" applyBorder="1"/>
    <xf numFmtId="0" fontId="0" fillId="0" borderId="18" xfId="0" applyBorder="1"/>
    <xf numFmtId="0" fontId="2" fillId="8" borderId="19" xfId="0" applyFont="1" applyFill="1" applyBorder="1" applyAlignment="1">
      <alignment horizontal="center"/>
    </xf>
    <xf numFmtId="0" fontId="0" fillId="0" borderId="19" xfId="0" applyBorder="1"/>
    <xf numFmtId="1" fontId="0" fillId="0" borderId="19" xfId="0" applyNumberFormat="1" applyBorder="1"/>
    <xf numFmtId="167" fontId="0" fillId="0" borderId="19" xfId="2" applyNumberFormat="1" applyFont="1" applyBorder="1"/>
    <xf numFmtId="0" fontId="2" fillId="7" borderId="11" xfId="0" applyFont="1" applyFill="1" applyBorder="1" applyAlignment="1">
      <alignment horizontal="center" vertical="center"/>
    </xf>
    <xf numFmtId="0" fontId="2" fillId="3" borderId="20" xfId="0" applyFont="1" applyFill="1" applyBorder="1" applyAlignment="1">
      <alignment horizontal="center" vertical="center"/>
    </xf>
    <xf numFmtId="0" fontId="6" fillId="0" borderId="0" xfId="0" applyFont="1" applyFill="1" applyBorder="1" applyAlignment="1">
      <alignment horizontal="right" vertical="center" wrapText="1"/>
    </xf>
    <xf numFmtId="1" fontId="6" fillId="0" borderId="0" xfId="0" applyNumberFormat="1" applyFont="1" applyFill="1" applyBorder="1"/>
    <xf numFmtId="166" fontId="6" fillId="0" borderId="0" xfId="0" applyNumberFormat="1" applyFont="1" applyFill="1" applyBorder="1" applyAlignment="1">
      <alignment horizontal="center"/>
    </xf>
    <xf numFmtId="1" fontId="2" fillId="0" borderId="0" xfId="0" applyNumberFormat="1" applyFont="1" applyFill="1" applyBorder="1"/>
    <xf numFmtId="0" fontId="2" fillId="0" borderId="8" xfId="0" applyFont="1" applyBorder="1" applyAlignment="1">
      <alignment horizontal="right"/>
    </xf>
    <xf numFmtId="164" fontId="0" fillId="0" borderId="8" xfId="0" applyNumberFormat="1" applyBorder="1"/>
    <xf numFmtId="164" fontId="0" fillId="0" borderId="8" xfId="1" applyNumberFormat="1" applyFont="1" applyBorder="1" applyAlignment="1">
      <alignment horizontal="center" vertical="center"/>
    </xf>
    <xf numFmtId="167" fontId="0" fillId="0" borderId="8" xfId="2" applyNumberFormat="1" applyFont="1" applyBorder="1" applyAlignment="1">
      <alignment horizontal="left" vertical="center" indent="2"/>
    </xf>
    <xf numFmtId="167" fontId="0" fillId="0" borderId="8" xfId="0" applyNumberFormat="1" applyBorder="1"/>
    <xf numFmtId="0" fontId="2" fillId="0" borderId="8" xfId="0" applyFont="1" applyBorder="1" applyAlignment="1">
      <alignment horizontal="right" vertical="center"/>
    </xf>
    <xf numFmtId="3" fontId="0" fillId="0" borderId="8" xfId="0" applyNumberFormat="1" applyFont="1" applyBorder="1"/>
    <xf numFmtId="0" fontId="4" fillId="0" borderId="8" xfId="0" applyFont="1" applyBorder="1" applyAlignment="1">
      <alignment horizontal="center" vertical="center"/>
    </xf>
    <xf numFmtId="0" fontId="0" fillId="0" borderId="0" xfId="0" applyAlignment="1">
      <alignment horizontal="left" wrapText="1"/>
    </xf>
    <xf numFmtId="0" fontId="2" fillId="0" borderId="0" xfId="0" applyFont="1" applyAlignment="1">
      <alignment horizontal="center"/>
    </xf>
    <xf numFmtId="0" fontId="0" fillId="0" borderId="0" xfId="0" applyBorder="1" applyAlignment="1">
      <alignment horizontal="center"/>
    </xf>
    <xf numFmtId="0" fontId="0" fillId="0" borderId="0" xfId="0" applyAlignment="1">
      <alignment horizontal="center"/>
    </xf>
    <xf numFmtId="0" fontId="0" fillId="2" borderId="0" xfId="0" applyFill="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9" fontId="2" fillId="0" borderId="12" xfId="0" applyNumberFormat="1" applyFont="1" applyBorder="1" applyAlignment="1">
      <alignment horizontal="center" vertical="center"/>
    </xf>
    <xf numFmtId="9" fontId="2" fillId="0" borderId="13" xfId="0" applyNumberFormat="1" applyFont="1" applyBorder="1" applyAlignment="1">
      <alignment horizontal="center" vertical="center"/>
    </xf>
    <xf numFmtId="9" fontId="2" fillId="0" borderId="5" xfId="0" applyNumberFormat="1" applyFont="1" applyBorder="1" applyAlignment="1">
      <alignment horizontal="center" vertical="center"/>
    </xf>
    <xf numFmtId="0" fontId="2" fillId="0" borderId="0" xfId="0" applyFont="1" applyBorder="1" applyAlignment="1">
      <alignment horizontal="center" vertical="center"/>
    </xf>
    <xf numFmtId="164" fontId="2" fillId="0" borderId="0" xfId="1" applyNumberFormat="1" applyFont="1" applyBorder="1" applyAlignment="1">
      <alignment horizontal="left" vertical="center"/>
    </xf>
    <xf numFmtId="0" fontId="0" fillId="2" borderId="12" xfId="0" applyFill="1" applyBorder="1" applyAlignment="1">
      <alignment horizontal="left"/>
    </xf>
    <xf numFmtId="0" fontId="0" fillId="2" borderId="13" xfId="0" applyFill="1" applyBorder="1" applyAlignment="1">
      <alignment horizontal="left"/>
    </xf>
    <xf numFmtId="0" fontId="0" fillId="2" borderId="5" xfId="0" applyFill="1" applyBorder="1" applyAlignment="1">
      <alignment horizontal="left"/>
    </xf>
    <xf numFmtId="0" fontId="2" fillId="0" borderId="12" xfId="0" applyFont="1" applyBorder="1" applyAlignment="1">
      <alignment horizontal="center"/>
    </xf>
    <xf numFmtId="0" fontId="2" fillId="0" borderId="5" xfId="0" applyFont="1" applyBorder="1" applyAlignment="1">
      <alignment horizontal="center"/>
    </xf>
    <xf numFmtId="0" fontId="0" fillId="0" borderId="2" xfId="0" applyBorder="1" applyAlignment="1">
      <alignment horizontal="center"/>
    </xf>
    <xf numFmtId="0" fontId="2" fillId="3" borderId="12" xfId="0" applyFont="1" applyFill="1" applyBorder="1" applyAlignment="1">
      <alignment horizontal="center" vertical="center"/>
    </xf>
    <xf numFmtId="0" fontId="2" fillId="3" borderId="5" xfId="0" applyFont="1" applyFill="1" applyBorder="1" applyAlignment="1">
      <alignment horizontal="center" vertical="center"/>
    </xf>
    <xf numFmtId="0" fontId="0" fillId="0" borderId="14" xfId="0" applyBorder="1" applyAlignment="1">
      <alignment horizontal="center"/>
    </xf>
    <xf numFmtId="0" fontId="0" fillId="0" borderId="1" xfId="0" applyBorder="1" applyAlignment="1">
      <alignment horizontal="center"/>
    </xf>
    <xf numFmtId="0" fontId="0" fillId="0" borderId="0" xfId="0" applyAlignment="1"/>
    <xf numFmtId="0" fontId="2" fillId="0" borderId="16" xfId="0" applyFont="1" applyBorder="1" applyAlignment="1">
      <alignment horizontal="left"/>
    </xf>
    <xf numFmtId="0" fontId="0" fillId="0" borderId="17" xfId="0" applyBorder="1" applyAlignment="1">
      <alignment horizontal="left"/>
    </xf>
    <xf numFmtId="0" fontId="3" fillId="0" borderId="0" xfId="0" applyFont="1" applyAlignment="1">
      <alignment horizontal="left" wrapText="1"/>
    </xf>
    <xf numFmtId="0" fontId="0" fillId="0" borderId="8" xfId="0" applyBorder="1" applyAlignment="1">
      <alignment horizontal="right"/>
    </xf>
  </cellXfs>
  <cellStyles count="3">
    <cellStyle name="Comma" xfId="1" builtinId="3"/>
    <cellStyle name="Currency" xfId="2" builtinId="4"/>
    <cellStyle name="Normal" xfId="0" builtinId="0"/>
  </cellStyles>
  <dxfs count="1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355CF-F508-42B2-AA39-FE5060923446}">
  <dimension ref="A2:L22"/>
  <sheetViews>
    <sheetView tabSelected="1" workbookViewId="0">
      <selection activeCell="E12" sqref="E12"/>
    </sheetView>
  </sheetViews>
  <sheetFormatPr defaultRowHeight="15" x14ac:dyDescent="0.25"/>
  <cols>
    <col min="2" max="2" width="50" customWidth="1"/>
    <col min="3" max="3" width="28.140625" customWidth="1"/>
    <col min="4" max="4" width="26.42578125" customWidth="1"/>
    <col min="5" max="5" width="43.85546875" customWidth="1"/>
    <col min="6" max="6" width="18.85546875" customWidth="1"/>
    <col min="7" max="7" width="21.140625" customWidth="1"/>
  </cols>
  <sheetData>
    <row r="2" spans="1:12" ht="18" x14ac:dyDescent="0.35">
      <c r="A2" s="107" t="s">
        <v>57</v>
      </c>
      <c r="B2" s="107"/>
      <c r="C2" s="107"/>
      <c r="D2" s="107"/>
      <c r="E2" s="107"/>
      <c r="F2" s="107"/>
      <c r="G2" s="107"/>
      <c r="H2" s="107"/>
      <c r="I2" s="107"/>
      <c r="J2" s="107"/>
      <c r="K2" s="107"/>
      <c r="L2" s="107"/>
    </row>
    <row r="3" spans="1:12" ht="243" customHeight="1" x14ac:dyDescent="0.25">
      <c r="A3" s="132" t="s">
        <v>72</v>
      </c>
      <c r="B3" s="132"/>
      <c r="C3" s="132"/>
      <c r="D3" s="132"/>
      <c r="E3" s="132"/>
      <c r="F3" s="132"/>
      <c r="G3" s="132"/>
      <c r="H3" s="132"/>
      <c r="I3" s="132"/>
      <c r="J3" s="132"/>
      <c r="K3" s="132"/>
      <c r="L3" s="132"/>
    </row>
    <row r="4" spans="1:12" ht="15" customHeight="1" x14ac:dyDescent="0.25">
      <c r="F4" s="84"/>
      <c r="G4" s="17"/>
    </row>
    <row r="5" spans="1:12" ht="15.75" thickBot="1" x14ac:dyDescent="0.3">
      <c r="B5" s="71" t="s">
        <v>0</v>
      </c>
      <c r="C5" s="71" t="s">
        <v>1</v>
      </c>
      <c r="E5" s="17"/>
      <c r="F5" s="40"/>
      <c r="G5" s="17"/>
    </row>
    <row r="6" spans="1:12" ht="15.75" thickTop="1" x14ac:dyDescent="0.25">
      <c r="B6" s="72" t="s">
        <v>2</v>
      </c>
      <c r="C6" s="76">
        <f>'Incidence per Ton (IPT) SO2'!AA5+'Incidence per Ton (IPT) NOx'!AA5</f>
        <v>334.87622255815609</v>
      </c>
      <c r="E6" s="17"/>
      <c r="F6" s="40"/>
      <c r="G6" s="17"/>
    </row>
    <row r="7" spans="1:12" x14ac:dyDescent="0.25">
      <c r="B7" s="73" t="s">
        <v>3</v>
      </c>
      <c r="C7" s="76">
        <f>'Incidence per Ton (IPT) SO2'!AA6+'Incidence per Ton (IPT) NOx'!AA6</f>
        <v>1011.0798852882494</v>
      </c>
      <c r="E7" s="17"/>
      <c r="F7" s="75"/>
      <c r="G7" s="17"/>
    </row>
    <row r="8" spans="1:12" x14ac:dyDescent="0.25">
      <c r="B8" s="73" t="s">
        <v>4</v>
      </c>
      <c r="C8" s="76">
        <f>'Incidence per Ton (IPT) SO2'!AA7+'Incidence per Ton (IPT) NOx'!AA7</f>
        <v>12897.550499744175</v>
      </c>
      <c r="E8" s="17"/>
      <c r="F8" s="17"/>
      <c r="G8" s="17"/>
    </row>
    <row r="9" spans="1:12" x14ac:dyDescent="0.25">
      <c r="B9" s="73" t="s">
        <v>5</v>
      </c>
      <c r="C9" s="76">
        <f>'Incidence per Ton (IPT) SO2'!AA8+'Incidence per Ton (IPT) NOx'!AA8</f>
        <v>18458.406188212655</v>
      </c>
    </row>
    <row r="10" spans="1:12" x14ac:dyDescent="0.25">
      <c r="B10" s="73" t="s">
        <v>6</v>
      </c>
      <c r="C10" s="76">
        <f>'Incidence per Ton (IPT) SO2'!AA9+'Incidence per Ton (IPT) NOx'!AA9</f>
        <v>495487.09354202211</v>
      </c>
    </row>
    <row r="11" spans="1:12" x14ac:dyDescent="0.25">
      <c r="B11" s="73" t="s">
        <v>7</v>
      </c>
      <c r="C11" s="76">
        <f>'Incidence per Ton (IPT) SO2'!AA10+'Incidence per Ton (IPT) NOx'!AA10</f>
        <v>83639.344280794059</v>
      </c>
    </row>
    <row r="12" spans="1:12" x14ac:dyDescent="0.25">
      <c r="B12" s="73" t="s">
        <v>8</v>
      </c>
      <c r="C12" s="76">
        <f>'Incidence per Ton (IPT) SO2'!AA11+'Incidence per Ton (IPT) NOx'!AA11</f>
        <v>45299.38840458366</v>
      </c>
    </row>
    <row r="13" spans="1:12" x14ac:dyDescent="0.25">
      <c r="B13" s="74" t="s">
        <v>9</v>
      </c>
      <c r="C13" s="76">
        <f>'Incidence per Ton (IPT) SO2'!AA12+'Incidence per Ton (IPT) NOx'!AA12</f>
        <v>211.12689961181428</v>
      </c>
    </row>
    <row r="14" spans="1:12" x14ac:dyDescent="0.25">
      <c r="B14" s="74" t="s">
        <v>10</v>
      </c>
      <c r="C14" s="76">
        <f>'Incidence per Ton (IPT) SO2'!AA13+'Incidence per Ton (IPT) NOx'!AA13</f>
        <v>258.37312842015461</v>
      </c>
    </row>
    <row r="16" spans="1:12" x14ac:dyDescent="0.25">
      <c r="B16" s="88" t="s">
        <v>47</v>
      </c>
      <c r="C16" s="88" t="s">
        <v>45</v>
      </c>
      <c r="D16" s="88" t="s">
        <v>46</v>
      </c>
    </row>
    <row r="17" spans="2:4" x14ac:dyDescent="0.25">
      <c r="B17" s="89" t="s">
        <v>48</v>
      </c>
      <c r="C17" s="90">
        <f>Mortality!F7</f>
        <v>282.13212266781073</v>
      </c>
      <c r="D17" s="90">
        <f>Mortality!H7</f>
        <v>639.38636868989136</v>
      </c>
    </row>
    <row r="19" spans="2:4" x14ac:dyDescent="0.25">
      <c r="B19" s="88" t="s">
        <v>49</v>
      </c>
      <c r="C19" s="88" t="s">
        <v>45</v>
      </c>
      <c r="D19" s="88" t="s">
        <v>46</v>
      </c>
    </row>
    <row r="20" spans="2:4" ht="18" x14ac:dyDescent="0.35">
      <c r="B20" s="89" t="s">
        <v>50</v>
      </c>
      <c r="C20" s="91">
        <f>'Benefit per Ton (BPT)'!G17+'Benefit per Ton (BPT)'!P17</f>
        <v>2787302092.4226565</v>
      </c>
      <c r="D20" s="91">
        <f>'Benefit per Ton (BPT)'!H17+'Benefit per Ton (BPT)'!Q17</f>
        <v>6298984103.5301228</v>
      </c>
    </row>
    <row r="21" spans="2:4" x14ac:dyDescent="0.25">
      <c r="C21" s="49"/>
      <c r="D21" s="49"/>
    </row>
    <row r="22" spans="2:4" x14ac:dyDescent="0.25">
      <c r="D22" s="70"/>
    </row>
  </sheetData>
  <mergeCells count="2">
    <mergeCell ref="A3:L3"/>
    <mergeCell ref="A2:L2"/>
  </mergeCells>
  <conditionalFormatting sqref="B6:B14">
    <cfRule type="cellIs" dxfId="111" priority="5" operator="lessThan">
      <formula>0</formula>
    </cfRule>
  </conditionalFormatting>
  <conditionalFormatting sqref="B6:B14">
    <cfRule type="cellIs" dxfId="110" priority="8" operator="lessThan">
      <formula>0</formula>
    </cfRule>
  </conditionalFormatting>
  <conditionalFormatting sqref="B6:B14">
    <cfRule type="cellIs" dxfId="109" priority="7" operator="lessThan">
      <formula>0</formula>
    </cfRule>
  </conditionalFormatting>
  <conditionalFormatting sqref="B6:B14">
    <cfRule type="cellIs" dxfId="108" priority="6"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9"/>
  <sheetViews>
    <sheetView workbookViewId="0">
      <selection activeCell="A2" sqref="A2:G2"/>
    </sheetView>
  </sheetViews>
  <sheetFormatPr defaultRowHeight="15" x14ac:dyDescent="0.25"/>
  <cols>
    <col min="2" max="2" width="12" customWidth="1"/>
    <col min="3" max="3" width="14" bestFit="1" customWidth="1"/>
    <col min="4" max="4" width="19.140625" customWidth="1"/>
    <col min="5" max="5" width="11.85546875" customWidth="1"/>
    <col min="6" max="6" width="13.7109375" customWidth="1"/>
    <col min="7" max="7" width="20.5703125" bestFit="1" customWidth="1"/>
    <col min="8" max="8" width="18" bestFit="1" customWidth="1"/>
    <col min="9" max="9" width="12.5703125" customWidth="1"/>
    <col min="11" max="11" width="12.42578125" customWidth="1"/>
    <col min="12" max="12" width="14.7109375" customWidth="1"/>
    <col min="13" max="13" width="18.28515625" customWidth="1"/>
    <col min="14" max="14" width="11.85546875" customWidth="1"/>
    <col min="15" max="15" width="13" customWidth="1"/>
    <col min="16" max="16" width="17.28515625" customWidth="1"/>
    <col min="17" max="17" width="16.28515625" bestFit="1" customWidth="1"/>
    <col min="22" max="22" width="10.42578125" customWidth="1"/>
  </cols>
  <sheetData>
    <row r="1" spans="1:17" x14ac:dyDescent="0.25">
      <c r="A1" s="114" t="s">
        <v>11</v>
      </c>
      <c r="B1" s="115"/>
      <c r="C1" s="115"/>
      <c r="D1" s="115"/>
      <c r="E1" s="115"/>
      <c r="F1" s="115"/>
      <c r="G1" s="116"/>
      <c r="J1" s="114" t="s">
        <v>11</v>
      </c>
      <c r="K1" s="115"/>
      <c r="L1" s="115"/>
      <c r="M1" s="115"/>
      <c r="N1" s="115"/>
      <c r="O1" s="115"/>
      <c r="P1" s="116"/>
    </row>
    <row r="2" spans="1:17" ht="18" x14ac:dyDescent="0.35">
      <c r="A2" s="111" t="s">
        <v>53</v>
      </c>
      <c r="B2" s="112"/>
      <c r="C2" s="112"/>
      <c r="D2" s="112"/>
      <c r="E2" s="112"/>
      <c r="F2" s="112"/>
      <c r="G2" s="113"/>
      <c r="J2" s="111" t="s">
        <v>54</v>
      </c>
      <c r="K2" s="112"/>
      <c r="L2" s="112"/>
      <c r="M2" s="112"/>
      <c r="N2" s="112"/>
      <c r="O2" s="112"/>
      <c r="P2" s="113"/>
    </row>
    <row r="3" spans="1:17" ht="18" x14ac:dyDescent="0.25">
      <c r="A3" s="3"/>
      <c r="B3" s="3"/>
      <c r="C3" s="4"/>
      <c r="D3" s="12" t="s">
        <v>12</v>
      </c>
      <c r="E3" s="12" t="s">
        <v>13</v>
      </c>
      <c r="F3" s="43" t="s">
        <v>52</v>
      </c>
      <c r="G3" s="12" t="s">
        <v>14</v>
      </c>
      <c r="H3" s="12" t="s">
        <v>15</v>
      </c>
      <c r="J3" s="3"/>
      <c r="K3" s="3"/>
      <c r="L3" s="4"/>
      <c r="M3" s="12" t="s">
        <v>58</v>
      </c>
      <c r="N3" s="12" t="s">
        <v>16</v>
      </c>
      <c r="O3" s="43" t="s">
        <v>31</v>
      </c>
      <c r="P3" s="12" t="s">
        <v>14</v>
      </c>
      <c r="Q3" s="12" t="s">
        <v>15</v>
      </c>
    </row>
    <row r="4" spans="1:17" x14ac:dyDescent="0.25">
      <c r="A4" s="3"/>
      <c r="B4" s="9" t="s">
        <v>14</v>
      </c>
      <c r="C4" s="14" t="s">
        <v>15</v>
      </c>
      <c r="D4" s="12"/>
      <c r="E4" s="12"/>
      <c r="F4" s="43"/>
      <c r="G4" s="12"/>
      <c r="H4" s="3"/>
      <c r="J4" s="3"/>
      <c r="K4" s="9" t="s">
        <v>14</v>
      </c>
      <c r="L4" s="14" t="s">
        <v>15</v>
      </c>
      <c r="M4" s="12"/>
      <c r="N4" s="12"/>
      <c r="O4" s="43"/>
      <c r="P4" s="12"/>
      <c r="Q4" s="3"/>
    </row>
    <row r="5" spans="1:17" x14ac:dyDescent="0.25">
      <c r="A5" s="3">
        <v>2019</v>
      </c>
      <c r="B5" s="15">
        <v>33382.55984096296</v>
      </c>
      <c r="C5" s="15">
        <v>75490.665024624788</v>
      </c>
      <c r="D5" s="13">
        <v>10</v>
      </c>
      <c r="E5" s="39">
        <v>39.5</v>
      </c>
      <c r="F5" s="44">
        <f>(E5-D5)*1000</f>
        <v>29500</v>
      </c>
      <c r="G5" s="46">
        <f>F5*B5</f>
        <v>984785515.30840731</v>
      </c>
      <c r="H5" s="47">
        <f>F5*C5</f>
        <v>2226974618.2264314</v>
      </c>
      <c r="J5" s="3">
        <v>2019</v>
      </c>
      <c r="K5" s="15">
        <v>3088.644248241214</v>
      </c>
      <c r="L5" s="15">
        <v>6981.2472616287614</v>
      </c>
      <c r="M5" s="13">
        <v>19</v>
      </c>
      <c r="N5" s="39">
        <v>34</v>
      </c>
      <c r="O5" s="44">
        <f>(N5-M5)*1000</f>
        <v>15000</v>
      </c>
      <c r="P5" s="46">
        <f>O5*K5</f>
        <v>46329663.723618209</v>
      </c>
      <c r="Q5" s="47">
        <f>O5*L5</f>
        <v>104718708.92443143</v>
      </c>
    </row>
    <row r="6" spans="1:17" x14ac:dyDescent="0.25">
      <c r="A6" s="3">
        <v>2020</v>
      </c>
      <c r="B6" s="15">
        <v>33382.55984096296</v>
      </c>
      <c r="C6" s="15">
        <v>75490.665024624788</v>
      </c>
      <c r="D6" s="13">
        <v>38.5</v>
      </c>
      <c r="E6" s="39">
        <v>38.5</v>
      </c>
      <c r="F6" s="44">
        <f>(E6-D6)*1000</f>
        <v>0</v>
      </c>
      <c r="G6" s="45">
        <f t="shared" ref="G6:G16" si="0">F6*B6</f>
        <v>0</v>
      </c>
      <c r="H6" s="47">
        <f t="shared" ref="H6:H16" si="1">F6*C6</f>
        <v>0</v>
      </c>
      <c r="J6" s="3">
        <v>2020</v>
      </c>
      <c r="K6" s="15">
        <v>3088.644248241214</v>
      </c>
      <c r="L6" s="15">
        <v>6981.2472616287614</v>
      </c>
      <c r="M6" s="13">
        <v>28.7</v>
      </c>
      <c r="N6" s="39">
        <v>28.9</v>
      </c>
      <c r="O6" s="44">
        <f>(N6-M6)*1000</f>
        <v>199.99999999999929</v>
      </c>
      <c r="P6" s="46">
        <f>O6*K6</f>
        <v>617728.8496482406</v>
      </c>
      <c r="Q6" s="47">
        <f>O6*L6</f>
        <v>1396249.4523257473</v>
      </c>
    </row>
    <row r="7" spans="1:17" x14ac:dyDescent="0.25">
      <c r="A7" s="3">
        <v>2021</v>
      </c>
      <c r="B7" s="15">
        <v>33382.55984096296</v>
      </c>
      <c r="C7" s="15">
        <v>75490.665024624788</v>
      </c>
      <c r="D7" s="13">
        <v>39</v>
      </c>
      <c r="E7" s="39">
        <v>22</v>
      </c>
      <c r="F7" s="44">
        <f>(E7-D7)*1000</f>
        <v>-17000</v>
      </c>
      <c r="G7" s="45">
        <f t="shared" si="0"/>
        <v>-567503517.29637027</v>
      </c>
      <c r="H7" s="47">
        <f t="shared" si="1"/>
        <v>-1283341305.4186213</v>
      </c>
      <c r="J7" s="3">
        <v>2021</v>
      </c>
      <c r="K7" s="15">
        <v>3088.644248241214</v>
      </c>
      <c r="L7" s="15">
        <v>6981.2472616287614</v>
      </c>
      <c r="M7" s="13">
        <v>28.7</v>
      </c>
      <c r="N7" s="39">
        <v>30.9</v>
      </c>
      <c r="O7" s="44">
        <f t="shared" ref="O7:O16" si="2">(N7-M7)*1000</f>
        <v>2199.9999999999991</v>
      </c>
      <c r="P7" s="46">
        <f t="shared" ref="P7:P16" si="3">O7*K7</f>
        <v>6795017.3461306682</v>
      </c>
      <c r="Q7" s="47">
        <f t="shared" ref="Q7:Q16" si="4">O7*L7</f>
        <v>15358743.975583268</v>
      </c>
    </row>
    <row r="8" spans="1:17" x14ac:dyDescent="0.25">
      <c r="A8" s="3">
        <v>2022</v>
      </c>
      <c r="B8" s="15">
        <v>33382.55984096296</v>
      </c>
      <c r="C8" s="15">
        <v>75490.665024624788</v>
      </c>
      <c r="D8" s="13">
        <v>8.8000000000000007</v>
      </c>
      <c r="E8" s="39">
        <v>16.399999999999999</v>
      </c>
      <c r="F8" s="44">
        <f>(E8-D8)*1000</f>
        <v>7599.9999999999982</v>
      </c>
      <c r="G8" s="45">
        <f t="shared" si="0"/>
        <v>253707454.79131845</v>
      </c>
      <c r="H8" s="47">
        <f t="shared" si="1"/>
        <v>573729054.18714821</v>
      </c>
      <c r="J8" s="3">
        <v>2022</v>
      </c>
      <c r="K8" s="15">
        <v>3088.644248241214</v>
      </c>
      <c r="L8" s="15">
        <v>6981.2472616287614</v>
      </c>
      <c r="M8" s="13">
        <v>19</v>
      </c>
      <c r="N8" s="39">
        <v>30.9</v>
      </c>
      <c r="O8" s="44">
        <f t="shared" si="2"/>
        <v>11899.999999999998</v>
      </c>
      <c r="P8" s="46">
        <f t="shared" si="3"/>
        <v>36754866.554070443</v>
      </c>
      <c r="Q8" s="47">
        <f t="shared" si="4"/>
        <v>83076842.413382247</v>
      </c>
    </row>
    <row r="9" spans="1:17" x14ac:dyDescent="0.25">
      <c r="A9" s="3">
        <v>2023</v>
      </c>
      <c r="B9" s="16">
        <v>36662.816306636822</v>
      </c>
      <c r="C9" s="16">
        <v>82843.733699387507</v>
      </c>
      <c r="D9" s="13">
        <v>8.8000000000000007</v>
      </c>
      <c r="E9" s="39">
        <v>16.399999999999999</v>
      </c>
      <c r="F9" s="44">
        <f t="shared" ref="F9:F16" si="5">(E9-D9)*1000</f>
        <v>7599.9999999999982</v>
      </c>
      <c r="G9" s="45">
        <f t="shared" si="0"/>
        <v>278637403.93043977</v>
      </c>
      <c r="H9" s="47">
        <f t="shared" si="1"/>
        <v>629612376.11534488</v>
      </c>
      <c r="J9" s="3">
        <v>2023</v>
      </c>
      <c r="K9" s="16">
        <v>3315.8548549002417</v>
      </c>
      <c r="L9" s="16">
        <v>7489.6504170309372</v>
      </c>
      <c r="M9" s="13">
        <v>19</v>
      </c>
      <c r="N9" s="39">
        <v>30.9</v>
      </c>
      <c r="O9" s="44">
        <f t="shared" si="2"/>
        <v>11899.999999999998</v>
      </c>
      <c r="P9" s="46">
        <f t="shared" si="3"/>
        <v>39458672.773312867</v>
      </c>
      <c r="Q9" s="47">
        <f t="shared" si="4"/>
        <v>89126839.962668136</v>
      </c>
    </row>
    <row r="10" spans="1:17" x14ac:dyDescent="0.25">
      <c r="A10" s="3">
        <v>2024</v>
      </c>
      <c r="B10" s="16">
        <v>36662.816306636822</v>
      </c>
      <c r="C10" s="16">
        <v>82843.733699387507</v>
      </c>
      <c r="D10" s="13">
        <v>7</v>
      </c>
      <c r="E10" s="39">
        <v>13.7</v>
      </c>
      <c r="F10" s="44">
        <f t="shared" si="5"/>
        <v>6699.9999999999991</v>
      </c>
      <c r="G10" s="45">
        <f t="shared" si="0"/>
        <v>245640869.25446668</v>
      </c>
      <c r="H10" s="47">
        <f t="shared" si="1"/>
        <v>555053015.78589618</v>
      </c>
      <c r="J10" s="3">
        <v>2024</v>
      </c>
      <c r="K10" s="16">
        <v>3315.8548549002417</v>
      </c>
      <c r="L10" s="16">
        <v>7489.6504170309372</v>
      </c>
      <c r="M10" s="13">
        <v>17.5</v>
      </c>
      <c r="N10" s="39">
        <v>29.2</v>
      </c>
      <c r="O10" s="44">
        <f t="shared" si="2"/>
        <v>11700</v>
      </c>
      <c r="P10" s="46">
        <f t="shared" si="3"/>
        <v>38795501.802332826</v>
      </c>
      <c r="Q10" s="47">
        <f t="shared" si="4"/>
        <v>87628909.879261971</v>
      </c>
    </row>
    <row r="11" spans="1:17" x14ac:dyDescent="0.25">
      <c r="A11" s="3">
        <v>2025</v>
      </c>
      <c r="B11" s="16">
        <v>36662.816306636822</v>
      </c>
      <c r="C11" s="16">
        <v>82843.733699387507</v>
      </c>
      <c r="D11" s="13">
        <v>7.1</v>
      </c>
      <c r="E11" s="39">
        <v>13.7</v>
      </c>
      <c r="F11" s="44">
        <f t="shared" si="5"/>
        <v>6600</v>
      </c>
      <c r="G11" s="45">
        <f t="shared" si="0"/>
        <v>241974587.62380302</v>
      </c>
      <c r="H11" s="47">
        <f t="shared" si="1"/>
        <v>546768642.41595757</v>
      </c>
      <c r="J11" s="3">
        <v>2025</v>
      </c>
      <c r="K11" s="16">
        <v>3315.8548549002417</v>
      </c>
      <c r="L11" s="16">
        <v>7489.6504170309372</v>
      </c>
      <c r="M11" s="13">
        <v>17.5</v>
      </c>
      <c r="N11" s="39">
        <v>29.2</v>
      </c>
      <c r="O11" s="44">
        <f t="shared" si="2"/>
        <v>11700</v>
      </c>
      <c r="P11" s="46">
        <f t="shared" si="3"/>
        <v>38795501.802332826</v>
      </c>
      <c r="Q11" s="47">
        <f t="shared" si="4"/>
        <v>87628909.879261971</v>
      </c>
    </row>
    <row r="12" spans="1:17" x14ac:dyDescent="0.25">
      <c r="A12" s="3">
        <v>2026</v>
      </c>
      <c r="B12" s="16">
        <v>36662.816306636822</v>
      </c>
      <c r="C12" s="16">
        <v>82843.733699387507</v>
      </c>
      <c r="D12" s="13">
        <v>7</v>
      </c>
      <c r="E12" s="39">
        <v>13.7</v>
      </c>
      <c r="F12" s="44">
        <f t="shared" si="5"/>
        <v>6699.9999999999991</v>
      </c>
      <c r="G12" s="45">
        <f t="shared" si="0"/>
        <v>245640869.25446668</v>
      </c>
      <c r="H12" s="47">
        <f t="shared" si="1"/>
        <v>555053015.78589618</v>
      </c>
      <c r="J12" s="3">
        <v>2026</v>
      </c>
      <c r="K12" s="16">
        <v>3315.8548549002417</v>
      </c>
      <c r="L12" s="16">
        <v>7489.6504170309372</v>
      </c>
      <c r="M12" s="13">
        <v>17.5</v>
      </c>
      <c r="N12" s="39">
        <v>29.2</v>
      </c>
      <c r="O12" s="44">
        <f t="shared" si="2"/>
        <v>11700</v>
      </c>
      <c r="P12" s="46">
        <f t="shared" si="3"/>
        <v>38795501.802332826</v>
      </c>
      <c r="Q12" s="47">
        <f t="shared" si="4"/>
        <v>87628909.879261971</v>
      </c>
    </row>
    <row r="13" spans="1:17" x14ac:dyDescent="0.25">
      <c r="A13" s="3">
        <v>2027</v>
      </c>
      <c r="B13" s="16">
        <v>36662.816306636822</v>
      </c>
      <c r="C13" s="16">
        <v>82843.733699387507</v>
      </c>
      <c r="D13" s="13">
        <v>6.8</v>
      </c>
      <c r="E13" s="39">
        <v>13.4</v>
      </c>
      <c r="F13" s="44">
        <f t="shared" si="5"/>
        <v>6600.0000000000009</v>
      </c>
      <c r="G13" s="45">
        <f t="shared" si="0"/>
        <v>241974587.62380305</v>
      </c>
      <c r="H13" s="47">
        <f t="shared" si="1"/>
        <v>546768642.41595757</v>
      </c>
      <c r="J13" s="3">
        <v>2027</v>
      </c>
      <c r="K13" s="16">
        <v>3315.8548549002417</v>
      </c>
      <c r="L13" s="16">
        <v>7489.6504170309372</v>
      </c>
      <c r="M13" s="13">
        <v>14.5</v>
      </c>
      <c r="N13" s="39">
        <v>25.9</v>
      </c>
      <c r="O13" s="44">
        <f t="shared" si="2"/>
        <v>11399.999999999998</v>
      </c>
      <c r="P13" s="46">
        <f t="shared" si="3"/>
        <v>37800745.345862746</v>
      </c>
      <c r="Q13" s="47">
        <f t="shared" si="4"/>
        <v>85382014.754152671</v>
      </c>
    </row>
    <row r="14" spans="1:17" x14ac:dyDescent="0.25">
      <c r="A14" s="3">
        <v>2028</v>
      </c>
      <c r="B14" s="16">
        <v>39538.12472469129</v>
      </c>
      <c r="C14" s="16">
        <v>89323.87897478207</v>
      </c>
      <c r="D14" s="13">
        <v>6.8</v>
      </c>
      <c r="E14" s="39">
        <v>13.4</v>
      </c>
      <c r="F14" s="44">
        <f t="shared" si="5"/>
        <v>6600.0000000000009</v>
      </c>
      <c r="G14" s="45">
        <f t="shared" si="0"/>
        <v>260951623.18296254</v>
      </c>
      <c r="H14" s="47">
        <f t="shared" si="1"/>
        <v>589537601.23356175</v>
      </c>
      <c r="J14" s="3">
        <v>2028</v>
      </c>
      <c r="K14" s="16">
        <v>3521.1350138603111</v>
      </c>
      <c r="L14" s="16">
        <v>7952.1526243393782</v>
      </c>
      <c r="M14" s="13">
        <v>14.5</v>
      </c>
      <c r="N14" s="39">
        <v>25.9</v>
      </c>
      <c r="O14" s="44">
        <f t="shared" si="2"/>
        <v>11399.999999999998</v>
      </c>
      <c r="P14" s="46">
        <f t="shared" si="3"/>
        <v>40140939.15800754</v>
      </c>
      <c r="Q14" s="47">
        <f t="shared" si="4"/>
        <v>90654539.917468891</v>
      </c>
    </row>
    <row r="15" spans="1:17" x14ac:dyDescent="0.25">
      <c r="A15" s="3">
        <v>2029</v>
      </c>
      <c r="B15" s="16">
        <v>39538.12472469129</v>
      </c>
      <c r="C15" s="16">
        <v>89323.87897478207</v>
      </c>
      <c r="D15" s="13">
        <v>4.8</v>
      </c>
      <c r="E15" s="39">
        <v>7.7</v>
      </c>
      <c r="F15" s="44">
        <f t="shared" si="5"/>
        <v>2900.0000000000005</v>
      </c>
      <c r="G15" s="45">
        <f t="shared" si="0"/>
        <v>114660561.70160475</v>
      </c>
      <c r="H15" s="47">
        <f t="shared" si="1"/>
        <v>259039249.02686805</v>
      </c>
      <c r="J15" s="3">
        <v>2029</v>
      </c>
      <c r="K15" s="16">
        <v>3521.1350138603111</v>
      </c>
      <c r="L15" s="16">
        <v>7952.1526243393782</v>
      </c>
      <c r="M15" s="13">
        <v>13.9</v>
      </c>
      <c r="N15" s="39">
        <v>20.7</v>
      </c>
      <c r="O15" s="44">
        <f t="shared" si="2"/>
        <v>6799.9999999999991</v>
      </c>
      <c r="P15" s="46">
        <f t="shared" si="3"/>
        <v>23943718.094250113</v>
      </c>
      <c r="Q15" s="47">
        <f t="shared" si="4"/>
        <v>54074637.845507763</v>
      </c>
    </row>
    <row r="16" spans="1:17" ht="12.75" customHeight="1" x14ac:dyDescent="0.25">
      <c r="A16" s="3">
        <v>2030</v>
      </c>
      <c r="B16" s="16">
        <v>39538.12472469129</v>
      </c>
      <c r="C16" s="16">
        <v>89323.87897478207</v>
      </c>
      <c r="D16" s="13">
        <v>4.8</v>
      </c>
      <c r="E16" s="39">
        <v>7.7</v>
      </c>
      <c r="F16" s="44">
        <f t="shared" si="5"/>
        <v>2900.0000000000005</v>
      </c>
      <c r="G16" s="45">
        <f t="shared" si="0"/>
        <v>114660561.70160475</v>
      </c>
      <c r="H16" s="47">
        <f t="shared" si="1"/>
        <v>259039249.02686805</v>
      </c>
      <c r="J16" s="3">
        <v>2030</v>
      </c>
      <c r="K16" s="16">
        <v>3521.1350138603111</v>
      </c>
      <c r="L16" s="16">
        <v>7952.1526243393782</v>
      </c>
      <c r="M16" s="13">
        <v>13.9</v>
      </c>
      <c r="N16" s="39">
        <v>20.7</v>
      </c>
      <c r="O16" s="44">
        <f t="shared" si="2"/>
        <v>6799.9999999999991</v>
      </c>
      <c r="P16" s="46">
        <f t="shared" si="3"/>
        <v>23943718.094250113</v>
      </c>
      <c r="Q16" s="47">
        <f t="shared" si="4"/>
        <v>54074637.845507763</v>
      </c>
    </row>
    <row r="17" spans="1:17" ht="12.75" customHeight="1" x14ac:dyDescent="0.25">
      <c r="A17" s="17"/>
      <c r="B17" s="17"/>
      <c r="C17" s="98" t="s">
        <v>17</v>
      </c>
      <c r="D17" s="99">
        <f>SUM(D5:D16)</f>
        <v>149.40000000000003</v>
      </c>
      <c r="E17" s="100">
        <f>SUM(E5:E16)</f>
        <v>216.09999999999997</v>
      </c>
      <c r="F17" s="100">
        <f>SUM(F5:F16)</f>
        <v>66700</v>
      </c>
      <c r="G17" s="101">
        <f>SUM(G5:G16)</f>
        <v>2415130517.0765071</v>
      </c>
      <c r="H17" s="102">
        <f>SUM(H5:H16)</f>
        <v>5458234158.8013086</v>
      </c>
      <c r="J17" s="17"/>
      <c r="K17" s="17"/>
      <c r="L17" s="103" t="s">
        <v>17</v>
      </c>
      <c r="M17" s="104">
        <f>SUM(M5:M16)</f>
        <v>223.70000000000002</v>
      </c>
      <c r="N17" s="99">
        <f>SUM(N5:N16)</f>
        <v>336.39999999999992</v>
      </c>
      <c r="O17" s="100">
        <f>SUM(O5:O16)</f>
        <v>112700</v>
      </c>
      <c r="P17" s="46">
        <f>SUM(P5:P16)</f>
        <v>372171575.34614944</v>
      </c>
      <c r="Q17" s="47">
        <f>SUM(Q5:Q16)</f>
        <v>840749944.72881377</v>
      </c>
    </row>
    <row r="18" spans="1:17" ht="12.75" customHeight="1" x14ac:dyDescent="0.25">
      <c r="A18" s="17"/>
      <c r="B18" s="17"/>
      <c r="C18" s="41"/>
      <c r="D18" s="38"/>
      <c r="E18" s="1"/>
      <c r="F18" s="1"/>
      <c r="G18" s="2"/>
      <c r="H18" s="48"/>
      <c r="J18" s="17"/>
      <c r="K18" s="17"/>
      <c r="L18" s="37"/>
      <c r="M18" s="42"/>
      <c r="N18" s="38"/>
      <c r="O18" s="1"/>
      <c r="P18" s="1"/>
    </row>
    <row r="19" spans="1:17" ht="18" x14ac:dyDescent="0.25">
      <c r="B19" s="117" t="s">
        <v>51</v>
      </c>
      <c r="C19" s="117"/>
      <c r="D19" s="117"/>
      <c r="E19" s="1"/>
      <c r="F19" s="1"/>
      <c r="G19" s="2"/>
      <c r="H19" s="1"/>
      <c r="I19" s="1"/>
      <c r="J19" s="1"/>
      <c r="K19" s="118" t="s">
        <v>18</v>
      </c>
      <c r="L19" s="118"/>
      <c r="M19" s="118"/>
      <c r="O19" s="36"/>
    </row>
    <row r="20" spans="1:17" x14ac:dyDescent="0.25">
      <c r="A20" s="110" t="s">
        <v>19</v>
      </c>
      <c r="B20" s="110"/>
      <c r="C20" s="110"/>
      <c r="D20" s="110"/>
      <c r="E20" s="110"/>
      <c r="F20" s="110"/>
      <c r="G20" s="110"/>
      <c r="H20" s="110"/>
      <c r="I20" s="110"/>
      <c r="J20" s="110"/>
      <c r="K20" s="110"/>
      <c r="L20" s="110"/>
    </row>
    <row r="21" spans="1:17" ht="18" x14ac:dyDescent="0.25">
      <c r="D21" s="12" t="s">
        <v>20</v>
      </c>
      <c r="E21" s="12" t="s">
        <v>59</v>
      </c>
      <c r="F21" s="12" t="s">
        <v>22</v>
      </c>
      <c r="G21" s="12" t="s">
        <v>23</v>
      </c>
      <c r="H21" s="12" t="s">
        <v>20</v>
      </c>
      <c r="I21" s="105" t="s">
        <v>21</v>
      </c>
      <c r="J21" s="12" t="s">
        <v>22</v>
      </c>
      <c r="K21" s="12" t="s">
        <v>23</v>
      </c>
    </row>
    <row r="22" spans="1:17" x14ac:dyDescent="0.25">
      <c r="A22" s="3">
        <v>2020</v>
      </c>
      <c r="B22" s="3" t="s">
        <v>14</v>
      </c>
      <c r="C22" s="7" t="s">
        <v>24</v>
      </c>
      <c r="D22" s="15">
        <v>33382.559840962997</v>
      </c>
      <c r="E22" s="15">
        <v>3088.644248241214</v>
      </c>
      <c r="F22" s="10">
        <v>143392.29972850787</v>
      </c>
      <c r="G22" s="10">
        <v>23120.435347832845</v>
      </c>
      <c r="H22" s="10">
        <v>30114.56561212911</v>
      </c>
      <c r="I22" s="10">
        <v>2786.2887311749346</v>
      </c>
      <c r="J22" s="10">
        <v>129353.58297232035</v>
      </c>
      <c r="K22" s="10">
        <v>20856.881374164353</v>
      </c>
      <c r="L22" s="17"/>
      <c r="M22" s="108" t="s">
        <v>25</v>
      </c>
      <c r="N22" s="108"/>
      <c r="O22" s="108"/>
      <c r="P22" s="109"/>
      <c r="Q22" s="109"/>
    </row>
    <row r="23" spans="1:17" x14ac:dyDescent="0.25">
      <c r="A23" s="3">
        <v>2020</v>
      </c>
      <c r="B23" s="3" t="s">
        <v>15</v>
      </c>
      <c r="C23" s="7" t="s">
        <v>24</v>
      </c>
      <c r="D23" s="15">
        <v>75490.665024624788</v>
      </c>
      <c r="E23" s="15">
        <v>6981.2472616287614</v>
      </c>
      <c r="F23" s="10">
        <v>324429.07031147362</v>
      </c>
      <c r="G23" s="10">
        <v>52308.646715228177</v>
      </c>
      <c r="H23" s="10">
        <v>68072.632141519789</v>
      </c>
      <c r="I23" s="10">
        <v>6295.3296159385854</v>
      </c>
      <c r="J23" s="10">
        <v>292547.77615249506</v>
      </c>
      <c r="K23" s="10">
        <v>47168.152157443124</v>
      </c>
      <c r="L23" s="17"/>
      <c r="M23" s="108"/>
      <c r="N23" s="108"/>
      <c r="O23" s="108"/>
      <c r="P23" s="109"/>
      <c r="Q23" s="109"/>
    </row>
    <row r="24" spans="1:17" x14ac:dyDescent="0.25">
      <c r="G24" s="6"/>
    </row>
    <row r="25" spans="1:17" x14ac:dyDescent="0.25">
      <c r="A25" s="3">
        <v>2025</v>
      </c>
      <c r="B25" s="3" t="s">
        <v>14</v>
      </c>
      <c r="C25" s="7" t="s">
        <v>24</v>
      </c>
      <c r="D25" s="16">
        <v>36662.816306636822</v>
      </c>
      <c r="E25" s="16">
        <v>3315.8548549002417</v>
      </c>
      <c r="F25" s="5">
        <v>157235.45106574395</v>
      </c>
      <c r="G25" s="5">
        <v>25483.366910651846</v>
      </c>
      <c r="H25" s="5">
        <v>33071.107302709614</v>
      </c>
      <c r="I25" s="5">
        <v>2991.0285718204068</v>
      </c>
      <c r="J25" s="5">
        <v>141830.40605672667</v>
      </c>
      <c r="K25" s="5">
        <v>22986.644962001865</v>
      </c>
      <c r="L25" s="17"/>
      <c r="M25" s="108" t="s">
        <v>26</v>
      </c>
      <c r="N25" s="108"/>
      <c r="O25" s="108"/>
      <c r="P25" s="109"/>
      <c r="Q25" s="109"/>
    </row>
    <row r="26" spans="1:17" x14ac:dyDescent="0.25">
      <c r="A26" s="3">
        <v>2025</v>
      </c>
      <c r="B26" s="3" t="s">
        <v>15</v>
      </c>
      <c r="C26" s="7" t="s">
        <v>24</v>
      </c>
      <c r="D26" s="16">
        <v>82843.733699387507</v>
      </c>
      <c r="E26" s="16">
        <v>7489.6504170309372</v>
      </c>
      <c r="F26" s="5">
        <v>355479.67444667965</v>
      </c>
      <c r="G26" s="5">
        <v>57608.229037761943</v>
      </c>
      <c r="H26" s="5">
        <v>74700.82522996323</v>
      </c>
      <c r="I26" s="5">
        <v>6753.5897395345637</v>
      </c>
      <c r="J26" s="5">
        <v>320537.29083600087</v>
      </c>
      <c r="K26" s="5">
        <v>51945.274816364894</v>
      </c>
      <c r="L26" s="17"/>
      <c r="M26" s="108"/>
      <c r="N26" s="108"/>
      <c r="O26" s="108"/>
      <c r="P26" s="109"/>
      <c r="Q26" s="109"/>
    </row>
    <row r="27" spans="1:17" x14ac:dyDescent="0.25">
      <c r="A27" s="108"/>
      <c r="B27" s="108"/>
      <c r="C27" s="108"/>
      <c r="D27" s="108"/>
      <c r="E27" s="108"/>
      <c r="F27" s="108"/>
      <c r="G27" s="108"/>
      <c r="H27" s="108"/>
      <c r="I27" s="108"/>
      <c r="J27" s="108"/>
      <c r="K27" s="108"/>
      <c r="L27" s="108"/>
    </row>
    <row r="28" spans="1:17" x14ac:dyDescent="0.25">
      <c r="A28" s="3">
        <v>2030</v>
      </c>
      <c r="B28" s="3" t="s">
        <v>14</v>
      </c>
      <c r="C28" s="7" t="s">
        <v>24</v>
      </c>
      <c r="D28" s="16">
        <v>39538.12472469129</v>
      </c>
      <c r="E28" s="16">
        <v>3521.1350138603111</v>
      </c>
      <c r="F28" s="8">
        <v>169242.99662354746</v>
      </c>
      <c r="G28" s="8">
        <v>27571.57857774651</v>
      </c>
      <c r="H28" s="8">
        <v>35662.693996693386</v>
      </c>
      <c r="I28" s="8">
        <v>3176.0056354063568</v>
      </c>
      <c r="J28" s="8">
        <v>152653.14879347905</v>
      </c>
      <c r="K28" s="8">
        <v>24868.807794695513</v>
      </c>
      <c r="L28" s="17"/>
      <c r="M28" s="108" t="s">
        <v>27</v>
      </c>
      <c r="N28" s="108"/>
      <c r="O28" s="108"/>
      <c r="P28" s="109"/>
      <c r="Q28" s="109"/>
    </row>
    <row r="29" spans="1:17" x14ac:dyDescent="0.25">
      <c r="A29" s="3">
        <v>2030</v>
      </c>
      <c r="B29" s="3" t="s">
        <v>15</v>
      </c>
      <c r="C29" s="7" t="s">
        <v>24</v>
      </c>
      <c r="D29" s="16">
        <v>89323.87897478207</v>
      </c>
      <c r="E29" s="16">
        <v>7952.1526243393782</v>
      </c>
      <c r="F29" s="8">
        <v>382557.78629032325</v>
      </c>
      <c r="G29" s="8">
        <v>62316.505363709701</v>
      </c>
      <c r="H29" s="8">
        <v>80542.714908971859</v>
      </c>
      <c r="I29" s="8">
        <v>7170.5176031325836</v>
      </c>
      <c r="J29" s="8">
        <v>344948.63028539205</v>
      </c>
      <c r="K29" s="8">
        <v>56189.759697218818</v>
      </c>
      <c r="L29" s="17"/>
      <c r="M29" s="108"/>
      <c r="N29" s="108"/>
      <c r="O29" s="108"/>
      <c r="P29" s="109"/>
      <c r="Q29" s="109"/>
    </row>
  </sheetData>
  <mergeCells count="11">
    <mergeCell ref="A2:G2"/>
    <mergeCell ref="J2:P2"/>
    <mergeCell ref="J1:P1"/>
    <mergeCell ref="A1:G1"/>
    <mergeCell ref="B19:D19"/>
    <mergeCell ref="K19:M19"/>
    <mergeCell ref="M22:Q23"/>
    <mergeCell ref="M25:Q26"/>
    <mergeCell ref="M28:Q29"/>
    <mergeCell ref="A27:L27"/>
    <mergeCell ref="A20:L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5"/>
  <sheetViews>
    <sheetView workbookViewId="0">
      <selection activeCell="A2" sqref="A2"/>
    </sheetView>
  </sheetViews>
  <sheetFormatPr defaultRowHeight="15" x14ac:dyDescent="0.25"/>
  <cols>
    <col min="1" max="1" width="37.140625" customWidth="1"/>
    <col min="2" max="2" width="12.28515625" customWidth="1"/>
    <col min="3" max="3" width="9.85546875" customWidth="1"/>
    <col min="4" max="4" width="10.85546875" customWidth="1"/>
    <col min="5" max="6" width="9.42578125" customWidth="1"/>
    <col min="7" max="7" width="14.5703125" customWidth="1"/>
    <col min="8" max="8" width="11.85546875" customWidth="1"/>
    <col min="9" max="9" width="12" customWidth="1"/>
    <col min="10" max="10" width="14.140625" customWidth="1"/>
    <col min="11" max="11" width="12.7109375" customWidth="1"/>
    <col min="12" max="12" width="12" customWidth="1"/>
    <col min="13" max="13" width="12.7109375" customWidth="1"/>
    <col min="14" max="14" width="12.5703125" customWidth="1"/>
    <col min="15" max="15" width="12.85546875" customWidth="1"/>
    <col min="16" max="16" width="10.42578125" customWidth="1"/>
    <col min="17" max="17" width="13.5703125" customWidth="1"/>
    <col min="18" max="18" width="12.140625" customWidth="1"/>
    <col min="19" max="19" width="13.140625" customWidth="1"/>
    <col min="20" max="20" width="13.85546875" customWidth="1"/>
    <col min="21" max="21" width="12.42578125" customWidth="1"/>
    <col min="22" max="22" width="10.7109375" customWidth="1"/>
    <col min="23" max="23" width="12.28515625" customWidth="1"/>
    <col min="24" max="24" width="13.5703125" customWidth="1"/>
    <col min="25" max="25" width="12" customWidth="1"/>
    <col min="26" max="26" width="46.28515625" customWidth="1"/>
    <col min="27" max="27" width="41.85546875" customWidth="1"/>
  </cols>
  <sheetData>
    <row r="1" spans="1:27" x14ac:dyDescent="0.25">
      <c r="A1" s="114" t="s">
        <v>11</v>
      </c>
      <c r="B1" s="115"/>
      <c r="C1" s="115"/>
      <c r="D1" s="115"/>
      <c r="E1" s="115"/>
      <c r="F1" s="115"/>
      <c r="G1" s="115"/>
      <c r="H1" s="115"/>
      <c r="I1" s="115"/>
      <c r="J1" s="115"/>
      <c r="K1" s="115"/>
      <c r="L1" s="115"/>
      <c r="M1" s="116"/>
    </row>
    <row r="2" spans="1:27" ht="18" x14ac:dyDescent="0.35">
      <c r="A2" s="133" t="s">
        <v>74</v>
      </c>
      <c r="B2" s="56"/>
      <c r="C2" s="81">
        <f>S19</f>
        <v>29500</v>
      </c>
      <c r="D2" s="56"/>
      <c r="E2" s="56">
        <v>0</v>
      </c>
      <c r="F2" s="56"/>
      <c r="G2" s="81">
        <f>S21</f>
        <v>-17000</v>
      </c>
      <c r="H2" s="56"/>
      <c r="I2" s="81">
        <f>S22</f>
        <v>7599.9999999999982</v>
      </c>
      <c r="J2" s="56"/>
      <c r="K2" s="81">
        <f>S23</f>
        <v>7599.9999999999982</v>
      </c>
      <c r="L2" s="56"/>
      <c r="M2" s="82">
        <f>S24</f>
        <v>6699.9999999999991</v>
      </c>
      <c r="O2" s="38">
        <f>S25</f>
        <v>6600</v>
      </c>
      <c r="Q2" s="38">
        <f>S26</f>
        <v>6699.9999999999991</v>
      </c>
      <c r="S2" s="38">
        <f>S27</f>
        <v>6600.0000000000009</v>
      </c>
      <c r="U2" s="38">
        <f>S28</f>
        <v>6600.0000000000009</v>
      </c>
      <c r="W2" s="38">
        <f>S29</f>
        <v>2900.0000000000005</v>
      </c>
      <c r="Y2" s="38">
        <f>S30</f>
        <v>2900.0000000000005</v>
      </c>
    </row>
    <row r="3" spans="1:27" x14ac:dyDescent="0.25">
      <c r="B3" s="122">
        <v>2019</v>
      </c>
      <c r="C3" s="123"/>
      <c r="D3" s="122">
        <v>2020</v>
      </c>
      <c r="E3" s="123"/>
      <c r="F3" s="122">
        <v>2021</v>
      </c>
      <c r="G3" s="123"/>
      <c r="H3" s="122">
        <v>2022</v>
      </c>
      <c r="I3" s="123"/>
      <c r="J3" s="125">
        <v>2023</v>
      </c>
      <c r="K3" s="126"/>
      <c r="L3" s="125">
        <v>2024</v>
      </c>
      <c r="M3" s="126"/>
      <c r="N3" s="125">
        <v>2025</v>
      </c>
      <c r="O3" s="126"/>
      <c r="P3" s="125">
        <v>2026</v>
      </c>
      <c r="Q3" s="126"/>
      <c r="R3" s="122">
        <v>2027</v>
      </c>
      <c r="S3" s="123"/>
      <c r="T3" s="122">
        <v>2028</v>
      </c>
      <c r="U3" s="123"/>
      <c r="V3" s="122">
        <v>2029</v>
      </c>
      <c r="W3" s="123"/>
      <c r="X3" s="122">
        <v>2030</v>
      </c>
      <c r="Y3" s="123"/>
      <c r="Z3" s="63"/>
    </row>
    <row r="4" spans="1:27" ht="18.75" thickBot="1" x14ac:dyDescent="0.3">
      <c r="A4" s="3"/>
      <c r="B4" s="50" t="s">
        <v>20</v>
      </c>
      <c r="C4" s="50" t="s">
        <v>28</v>
      </c>
      <c r="D4" s="50" t="s">
        <v>20</v>
      </c>
      <c r="E4" s="50" t="s">
        <v>28</v>
      </c>
      <c r="F4" s="50" t="s">
        <v>20</v>
      </c>
      <c r="G4" s="50" t="s">
        <v>28</v>
      </c>
      <c r="H4" s="50" t="s">
        <v>20</v>
      </c>
      <c r="I4" s="50" t="s">
        <v>28</v>
      </c>
      <c r="J4" s="11" t="s">
        <v>20</v>
      </c>
      <c r="K4" s="50" t="s">
        <v>28</v>
      </c>
      <c r="L4" s="11" t="s">
        <v>20</v>
      </c>
      <c r="M4" s="50" t="s">
        <v>28</v>
      </c>
      <c r="N4" s="11" t="s">
        <v>20</v>
      </c>
      <c r="O4" s="50" t="s">
        <v>28</v>
      </c>
      <c r="P4" s="11" t="s">
        <v>20</v>
      </c>
      <c r="Q4" s="50" t="s">
        <v>28</v>
      </c>
      <c r="R4" s="11" t="s">
        <v>20</v>
      </c>
      <c r="S4" s="50" t="s">
        <v>28</v>
      </c>
      <c r="T4" s="11" t="s">
        <v>20</v>
      </c>
      <c r="U4" s="50" t="s">
        <v>28</v>
      </c>
      <c r="V4" s="11" t="s">
        <v>20</v>
      </c>
      <c r="W4" s="50" t="s">
        <v>28</v>
      </c>
      <c r="X4" s="11" t="s">
        <v>20</v>
      </c>
      <c r="Y4" s="11" t="s">
        <v>28</v>
      </c>
      <c r="Z4" s="68" t="s">
        <v>0</v>
      </c>
      <c r="AA4" s="68" t="s">
        <v>29</v>
      </c>
    </row>
    <row r="5" spans="1:27" ht="17.25" customHeight="1" thickTop="1" x14ac:dyDescent="0.25">
      <c r="A5" s="25" t="s">
        <v>2</v>
      </c>
      <c r="B5" s="19">
        <v>1.88571476342483E-3</v>
      </c>
      <c r="C5" s="57">
        <f>B5*$C$2</f>
        <v>55.628585521032484</v>
      </c>
      <c r="D5" s="19">
        <v>1.88571476342483E-3</v>
      </c>
      <c r="E5" s="58">
        <f>D5*$E$2</f>
        <v>0</v>
      </c>
      <c r="F5" s="19">
        <v>1.88571476342483E-3</v>
      </c>
      <c r="G5" s="61">
        <f>F5*$G$2</f>
        <v>-32.057150978222111</v>
      </c>
      <c r="H5" s="19">
        <v>1.88571476342483E-3</v>
      </c>
      <c r="I5" s="60">
        <f>H5*$I$2</f>
        <v>14.331432202028704</v>
      </c>
      <c r="J5" s="29">
        <v>1.9707860916587153E-3</v>
      </c>
      <c r="K5" s="62">
        <f>J5*$K$2</f>
        <v>14.977974296606233</v>
      </c>
      <c r="L5" s="29">
        <v>1.9707860916587153E-3</v>
      </c>
      <c r="M5" s="62">
        <f>L5*$M$2</f>
        <v>13.204266814113391</v>
      </c>
      <c r="N5" s="29">
        <v>1.9707860916587153E-3</v>
      </c>
      <c r="O5" s="62">
        <f>N5*$O$2</f>
        <v>13.007188204947521</v>
      </c>
      <c r="P5" s="29">
        <v>1.9707860916587153E-3</v>
      </c>
      <c r="Q5" s="62">
        <f>P5*$Q$2</f>
        <v>13.204266814113391</v>
      </c>
      <c r="R5" s="29">
        <v>1.9707860916587153E-3</v>
      </c>
      <c r="S5" s="62">
        <f>R5*$S$2</f>
        <v>13.007188204947523</v>
      </c>
      <c r="T5" s="29">
        <v>1.5836128651703875E-3</v>
      </c>
      <c r="U5" s="62">
        <f>T5*$U$2</f>
        <v>10.451844910124558</v>
      </c>
      <c r="V5" s="29">
        <v>1.5836128651703875E-3</v>
      </c>
      <c r="W5" s="62">
        <f>V5*$W$2</f>
        <v>4.5924773089941242</v>
      </c>
      <c r="X5" s="29">
        <v>1.5836128651703875E-3</v>
      </c>
      <c r="Y5" s="62">
        <f>X5*$Y$2</f>
        <v>4.5924773089941242</v>
      </c>
      <c r="Z5" s="66" t="s">
        <v>2</v>
      </c>
      <c r="AA5" s="67">
        <f>Y5+W5+U5+S5+Q5+O5+M5+K5+I5+G5+E5+C5</f>
        <v>124.94055060767994</v>
      </c>
    </row>
    <row r="6" spans="1:27" x14ac:dyDescent="0.25">
      <c r="A6" s="26" t="s">
        <v>3</v>
      </c>
      <c r="B6" s="21">
        <v>5.398392995860435E-3</v>
      </c>
      <c r="C6" s="57">
        <f t="shared" ref="C6:C13" si="0">B6*$C$2</f>
        <v>159.25259337788285</v>
      </c>
      <c r="D6" s="21">
        <v>5.398392995860435E-3</v>
      </c>
      <c r="E6" s="58">
        <f t="shared" ref="E6:E13" si="1">D6*$E$2</f>
        <v>0</v>
      </c>
      <c r="F6" s="21">
        <v>5.398392995860435E-3</v>
      </c>
      <c r="G6" s="61">
        <f t="shared" ref="G6:G13" si="2">F6*$G$2</f>
        <v>-91.772680929627398</v>
      </c>
      <c r="H6" s="21">
        <v>5.398392995860435E-3</v>
      </c>
      <c r="I6" s="60">
        <f t="shared" ref="I6:I12" si="3">H6*$I$2</f>
        <v>41.027786768539293</v>
      </c>
      <c r="J6" s="31">
        <v>5.6631690837392135E-3</v>
      </c>
      <c r="K6" s="62">
        <f t="shared" ref="K6:K13" si="4">J6*$K$2</f>
        <v>43.040085036418013</v>
      </c>
      <c r="L6" s="31">
        <v>5.6631690837392135E-3</v>
      </c>
      <c r="M6" s="62">
        <f t="shared" ref="M6:M13" si="5">L6*$M$2</f>
        <v>37.943232861052728</v>
      </c>
      <c r="N6" s="31">
        <v>5.6631690837392135E-3</v>
      </c>
      <c r="O6" s="62">
        <f t="shared" ref="O6:O13" si="6">N6*$O$2</f>
        <v>37.376915952678807</v>
      </c>
      <c r="P6" s="31">
        <v>5.6631690837392135E-3</v>
      </c>
      <c r="Q6" s="62">
        <f t="shared" ref="Q6:Q13" si="7">P6*$Q$2</f>
        <v>37.943232861052728</v>
      </c>
      <c r="R6" s="31">
        <v>5.6631690837392135E-3</v>
      </c>
      <c r="S6" s="62">
        <f t="shared" ref="S6:S13" si="8">R6*$S$2</f>
        <v>37.376915952678814</v>
      </c>
      <c r="T6" s="31">
        <v>5.8820805919383113E-3</v>
      </c>
      <c r="U6" s="62">
        <f t="shared" ref="U6:U13" si="9">T6*$U$2</f>
        <v>38.821731906792863</v>
      </c>
      <c r="V6" s="31">
        <v>5.8820805919383113E-3</v>
      </c>
      <c r="W6" s="62">
        <f t="shared" ref="W6:W13" si="10">V6*$W$2</f>
        <v>17.058033716621104</v>
      </c>
      <c r="X6" s="31">
        <v>5.8820805919383113E-3</v>
      </c>
      <c r="Y6" s="62">
        <f t="shared" ref="Y6:Y13" si="11">X6*$Y$2</f>
        <v>17.058033716621104</v>
      </c>
      <c r="Z6" s="59" t="s">
        <v>3</v>
      </c>
      <c r="AA6" s="65">
        <f t="shared" ref="AA6:AA13" si="12">Y6+W6+U6+S6+Q6+O6+M6+K6+I6+G6+E6+C6</f>
        <v>375.12588122071088</v>
      </c>
    </row>
    <row r="7" spans="1:27" x14ac:dyDescent="0.25">
      <c r="A7" s="26" t="s">
        <v>4</v>
      </c>
      <c r="B7" s="21">
        <v>6.884535866413842E-2</v>
      </c>
      <c r="C7" s="57">
        <f t="shared" si="0"/>
        <v>2030.9380805920835</v>
      </c>
      <c r="D7" s="21">
        <v>6.884535866413842E-2</v>
      </c>
      <c r="E7" s="58">
        <f t="shared" si="1"/>
        <v>0</v>
      </c>
      <c r="F7" s="21">
        <v>6.884535866413842E-2</v>
      </c>
      <c r="G7" s="61">
        <f t="shared" si="2"/>
        <v>-1170.3710972903532</v>
      </c>
      <c r="H7" s="21">
        <v>6.884535866413842E-2</v>
      </c>
      <c r="I7" s="60">
        <f t="shared" si="3"/>
        <v>523.22472584745185</v>
      </c>
      <c r="J7" s="31">
        <v>7.2243571365599696E-2</v>
      </c>
      <c r="K7" s="62">
        <f t="shared" si="4"/>
        <v>549.05114237855753</v>
      </c>
      <c r="L7" s="31">
        <v>7.2243571365599696E-2</v>
      </c>
      <c r="M7" s="62">
        <f t="shared" si="5"/>
        <v>484.03192814951791</v>
      </c>
      <c r="N7" s="31">
        <v>7.2243571365599696E-2</v>
      </c>
      <c r="O7" s="62">
        <f t="shared" si="6"/>
        <v>476.80757101295796</v>
      </c>
      <c r="P7" s="31">
        <v>7.2243571365599696E-2</v>
      </c>
      <c r="Q7" s="62">
        <f t="shared" si="7"/>
        <v>484.03192814951791</v>
      </c>
      <c r="R7" s="31">
        <v>7.2243571365599696E-2</v>
      </c>
      <c r="S7" s="62">
        <f t="shared" si="8"/>
        <v>476.80757101295808</v>
      </c>
      <c r="T7" s="31">
        <v>7.5049066130513514E-2</v>
      </c>
      <c r="U7" s="62">
        <f t="shared" si="9"/>
        <v>495.32383646138925</v>
      </c>
      <c r="V7" s="31">
        <v>7.5049066130513514E-2</v>
      </c>
      <c r="W7" s="62">
        <f t="shared" si="10"/>
        <v>217.64229177848924</v>
      </c>
      <c r="X7" s="31">
        <v>7.5049066130513514E-2</v>
      </c>
      <c r="Y7" s="62">
        <f t="shared" si="11"/>
        <v>217.64229177848924</v>
      </c>
      <c r="Z7" s="59" t="s">
        <v>4</v>
      </c>
      <c r="AA7" s="65">
        <f t="shared" si="12"/>
        <v>4785.1302698710588</v>
      </c>
    </row>
    <row r="8" spans="1:27" x14ac:dyDescent="0.25">
      <c r="A8" s="26" t="s">
        <v>5</v>
      </c>
      <c r="B8" s="21">
        <v>9.8486272969574129E-2</v>
      </c>
      <c r="C8" s="57">
        <f t="shared" si="0"/>
        <v>2905.3450526024367</v>
      </c>
      <c r="D8" s="21">
        <v>9.8486272969574129E-2</v>
      </c>
      <c r="E8" s="58">
        <f t="shared" si="1"/>
        <v>0</v>
      </c>
      <c r="F8" s="21">
        <v>9.8486272969574129E-2</v>
      </c>
      <c r="G8" s="61">
        <f t="shared" si="2"/>
        <v>-1674.2666404827603</v>
      </c>
      <c r="H8" s="21">
        <v>9.8486272969574129E-2</v>
      </c>
      <c r="I8" s="60">
        <f t="shared" si="3"/>
        <v>748.49567456876321</v>
      </c>
      <c r="J8" s="31">
        <v>0.10339850228336274</v>
      </c>
      <c r="K8" s="62">
        <f t="shared" si="4"/>
        <v>785.82861735355664</v>
      </c>
      <c r="L8" s="31">
        <v>0.10339850228336274</v>
      </c>
      <c r="M8" s="62">
        <f t="shared" si="5"/>
        <v>692.76996529853022</v>
      </c>
      <c r="N8" s="31">
        <v>0.10339850228336274</v>
      </c>
      <c r="O8" s="62">
        <f t="shared" si="6"/>
        <v>682.43011507019412</v>
      </c>
      <c r="P8" s="31">
        <v>0.10339850228336274</v>
      </c>
      <c r="Q8" s="62">
        <f t="shared" si="7"/>
        <v>692.76996529853022</v>
      </c>
      <c r="R8" s="31">
        <v>0.10339850228336274</v>
      </c>
      <c r="S8" s="62">
        <f t="shared" si="8"/>
        <v>682.43011507019412</v>
      </c>
      <c r="T8" s="31">
        <v>0.10744606930685312</v>
      </c>
      <c r="U8" s="62">
        <f t="shared" si="9"/>
        <v>709.1440574252307</v>
      </c>
      <c r="V8" s="31">
        <v>0.10744606930685312</v>
      </c>
      <c r="W8" s="62">
        <f t="shared" si="10"/>
        <v>311.59360098987406</v>
      </c>
      <c r="X8" s="31">
        <v>0.10744606930685312</v>
      </c>
      <c r="Y8" s="62">
        <f t="shared" si="11"/>
        <v>311.59360098987406</v>
      </c>
      <c r="Z8" s="59" t="s">
        <v>5</v>
      </c>
      <c r="AA8" s="65">
        <f t="shared" si="12"/>
        <v>6848.1341241844239</v>
      </c>
    </row>
    <row r="9" spans="1:27" x14ac:dyDescent="0.25">
      <c r="A9" s="26" t="s">
        <v>6</v>
      </c>
      <c r="B9" s="21">
        <v>2.6884421079030556</v>
      </c>
      <c r="C9" s="57">
        <f t="shared" si="0"/>
        <v>79309.042183140147</v>
      </c>
      <c r="D9" s="21">
        <v>2.6884421079030556</v>
      </c>
      <c r="E9" s="58">
        <f t="shared" si="1"/>
        <v>0</v>
      </c>
      <c r="F9" s="21">
        <v>2.6884421079030556</v>
      </c>
      <c r="G9" s="61">
        <f t="shared" si="2"/>
        <v>-45703.515834351943</v>
      </c>
      <c r="H9" s="21">
        <v>2.6884421079030556</v>
      </c>
      <c r="I9" s="60">
        <f t="shared" si="3"/>
        <v>20432.160020063217</v>
      </c>
      <c r="J9" s="31">
        <v>2.7645257651953536</v>
      </c>
      <c r="K9" s="62">
        <f t="shared" si="4"/>
        <v>21010.395815484684</v>
      </c>
      <c r="L9" s="31">
        <v>2.7645257651953536</v>
      </c>
      <c r="M9" s="62">
        <f t="shared" si="5"/>
        <v>18522.322626808866</v>
      </c>
      <c r="N9" s="31">
        <v>2.7645257651953536</v>
      </c>
      <c r="O9" s="62">
        <f t="shared" si="6"/>
        <v>18245.870050289333</v>
      </c>
      <c r="P9" s="31">
        <v>2.7645257651953536</v>
      </c>
      <c r="Q9" s="62">
        <f t="shared" si="7"/>
        <v>18522.322626808866</v>
      </c>
      <c r="R9" s="31">
        <v>2.7645257651953536</v>
      </c>
      <c r="S9" s="62">
        <f t="shared" si="8"/>
        <v>18245.870050289337</v>
      </c>
      <c r="T9" s="31">
        <v>2.8524857634898786</v>
      </c>
      <c r="U9" s="62">
        <f t="shared" si="9"/>
        <v>18826.406039033202</v>
      </c>
      <c r="V9" s="31">
        <v>2.8524857634898786</v>
      </c>
      <c r="W9" s="62">
        <f t="shared" si="10"/>
        <v>8272.2087141206484</v>
      </c>
      <c r="X9" s="31">
        <v>2.8524857634898786</v>
      </c>
      <c r="Y9" s="62">
        <f t="shared" si="11"/>
        <v>8272.2087141206484</v>
      </c>
      <c r="Z9" s="59" t="s">
        <v>6</v>
      </c>
      <c r="AA9" s="65">
        <f t="shared" si="12"/>
        <v>183955.291005807</v>
      </c>
    </row>
    <row r="10" spans="1:27" x14ac:dyDescent="0.25">
      <c r="A10" s="26" t="s">
        <v>7</v>
      </c>
      <c r="B10" s="21">
        <v>0.45282319586924163</v>
      </c>
      <c r="C10" s="57">
        <f t="shared" si="0"/>
        <v>13358.284278142628</v>
      </c>
      <c r="D10" s="21">
        <v>0.45282319586924163</v>
      </c>
      <c r="E10" s="58">
        <f t="shared" si="1"/>
        <v>0</v>
      </c>
      <c r="F10" s="21">
        <v>0.45282319586924163</v>
      </c>
      <c r="G10" s="61">
        <f t="shared" si="2"/>
        <v>-7697.9943297771079</v>
      </c>
      <c r="H10" s="21">
        <v>0.45282319586924163</v>
      </c>
      <c r="I10" s="60">
        <f t="shared" si="3"/>
        <v>3441.4562886062354</v>
      </c>
      <c r="J10" s="31">
        <v>0.46681716890953445</v>
      </c>
      <c r="K10" s="62">
        <f t="shared" si="4"/>
        <v>3547.8104837124611</v>
      </c>
      <c r="L10" s="31">
        <v>0.46681716890953445</v>
      </c>
      <c r="M10" s="62">
        <f t="shared" si="5"/>
        <v>3127.6750316938806</v>
      </c>
      <c r="N10" s="31">
        <v>0.46681716890953445</v>
      </c>
      <c r="O10" s="62">
        <f t="shared" si="6"/>
        <v>3080.9933148029272</v>
      </c>
      <c r="P10" s="31">
        <v>0.46681716890953445</v>
      </c>
      <c r="Q10" s="62">
        <f t="shared" si="7"/>
        <v>3127.6750316938806</v>
      </c>
      <c r="R10" s="31">
        <v>0.46681716890953445</v>
      </c>
      <c r="S10" s="62">
        <f t="shared" si="8"/>
        <v>3080.9933148029277</v>
      </c>
      <c r="T10" s="31">
        <v>0.48242268887247669</v>
      </c>
      <c r="U10" s="62">
        <f t="shared" si="9"/>
        <v>3183.9897465583467</v>
      </c>
      <c r="V10" s="31">
        <v>0.48242268887247669</v>
      </c>
      <c r="W10" s="62">
        <f t="shared" si="10"/>
        <v>1399.0257977301826</v>
      </c>
      <c r="X10" s="31">
        <v>0.48242268887247669</v>
      </c>
      <c r="Y10" s="62">
        <f t="shared" si="11"/>
        <v>1399.0257977301826</v>
      </c>
      <c r="Z10" s="59" t="s">
        <v>7</v>
      </c>
      <c r="AA10" s="65">
        <f t="shared" si="12"/>
        <v>31048.934755696544</v>
      </c>
    </row>
    <row r="11" spans="1:27" x14ac:dyDescent="0.25">
      <c r="A11" s="26" t="s">
        <v>8</v>
      </c>
      <c r="B11" s="21">
        <v>0.24164209837806711</v>
      </c>
      <c r="C11" s="57">
        <f t="shared" si="0"/>
        <v>7128.4419021529793</v>
      </c>
      <c r="D11" s="21">
        <v>0.24164209837806711</v>
      </c>
      <c r="E11" s="58">
        <f t="shared" si="1"/>
        <v>0</v>
      </c>
      <c r="F11" s="21">
        <v>0.24164209837806711</v>
      </c>
      <c r="G11" s="61">
        <f t="shared" si="2"/>
        <v>-4107.9156724271406</v>
      </c>
      <c r="H11" s="21">
        <v>0.24164209837806711</v>
      </c>
      <c r="I11" s="60">
        <f t="shared" si="3"/>
        <v>1836.4799476733097</v>
      </c>
      <c r="J11" s="31">
        <v>0.25350475714148957</v>
      </c>
      <c r="K11" s="62">
        <f t="shared" si="4"/>
        <v>1926.6361542753202</v>
      </c>
      <c r="L11" s="31">
        <v>0.25350475714148957</v>
      </c>
      <c r="M11" s="62">
        <f t="shared" si="5"/>
        <v>1698.48187284798</v>
      </c>
      <c r="N11" s="31">
        <v>0.25350475714148957</v>
      </c>
      <c r="O11" s="62">
        <f t="shared" si="6"/>
        <v>1673.1313971338311</v>
      </c>
      <c r="P11" s="31">
        <v>0.25350475714148957</v>
      </c>
      <c r="Q11" s="62">
        <f t="shared" si="7"/>
        <v>1698.48187284798</v>
      </c>
      <c r="R11" s="31">
        <v>0.25350475714148957</v>
      </c>
      <c r="S11" s="62">
        <f t="shared" si="8"/>
        <v>1673.1313971338313</v>
      </c>
      <c r="T11" s="31">
        <v>0.26437776025147619</v>
      </c>
      <c r="U11" s="62">
        <f t="shared" si="9"/>
        <v>1744.8932176597432</v>
      </c>
      <c r="V11" s="31">
        <v>0.26437776025147619</v>
      </c>
      <c r="W11" s="62">
        <f t="shared" si="10"/>
        <v>766.69550472928108</v>
      </c>
      <c r="X11" s="31">
        <v>0.26437776025147619</v>
      </c>
      <c r="Y11" s="62">
        <f t="shared" si="11"/>
        <v>766.69550472928108</v>
      </c>
      <c r="Z11" s="59" t="s">
        <v>8</v>
      </c>
      <c r="AA11" s="65">
        <f t="shared" si="12"/>
        <v>16805.153098756397</v>
      </c>
    </row>
    <row r="12" spans="1:27" x14ac:dyDescent="0.25">
      <c r="A12" s="27" t="s">
        <v>9</v>
      </c>
      <c r="B12" s="21">
        <v>1.058038988408089E-3</v>
      </c>
      <c r="C12" s="57">
        <f t="shared" si="0"/>
        <v>31.212150158038625</v>
      </c>
      <c r="D12" s="21">
        <v>1.058038988408089E-3</v>
      </c>
      <c r="E12" s="58">
        <f t="shared" si="1"/>
        <v>0</v>
      </c>
      <c r="F12" s="21">
        <v>1.058038988408089E-3</v>
      </c>
      <c r="G12" s="61">
        <f t="shared" si="2"/>
        <v>-17.986662802937513</v>
      </c>
      <c r="H12" s="21">
        <v>1.058038988408089E-3</v>
      </c>
      <c r="I12" s="60">
        <f t="shared" si="3"/>
        <v>8.0410963119014749</v>
      </c>
      <c r="J12" s="31">
        <v>1.1849766416227629E-3</v>
      </c>
      <c r="K12" s="62">
        <f t="shared" si="4"/>
        <v>9.0058224763329964</v>
      </c>
      <c r="L12" s="31">
        <v>1.1849766416227629E-3</v>
      </c>
      <c r="M12" s="62">
        <f t="shared" si="5"/>
        <v>7.9393434988725105</v>
      </c>
      <c r="N12" s="31">
        <v>1.1849766416227629E-3</v>
      </c>
      <c r="O12" s="62">
        <f t="shared" si="6"/>
        <v>7.8208458347102345</v>
      </c>
      <c r="P12" s="31">
        <v>1.1849766416227629E-3</v>
      </c>
      <c r="Q12" s="62">
        <f t="shared" si="7"/>
        <v>7.9393434988725105</v>
      </c>
      <c r="R12" s="31">
        <v>1.1849766416227629E-3</v>
      </c>
      <c r="S12" s="62">
        <f t="shared" si="8"/>
        <v>7.8208458347102363</v>
      </c>
      <c r="T12" s="31">
        <v>1.3136614056199691E-3</v>
      </c>
      <c r="U12" s="62">
        <f t="shared" si="9"/>
        <v>8.6701652770917974</v>
      </c>
      <c r="V12" s="31">
        <v>1.3136614056199691E-3</v>
      </c>
      <c r="W12" s="62">
        <f t="shared" si="10"/>
        <v>3.809618076297911</v>
      </c>
      <c r="X12" s="31">
        <v>1.3136614056199691E-3</v>
      </c>
      <c r="Y12" s="62">
        <f t="shared" si="11"/>
        <v>3.809618076297911</v>
      </c>
      <c r="Z12" s="64" t="s">
        <v>9</v>
      </c>
      <c r="AA12" s="65">
        <f t="shared" si="12"/>
        <v>78.08218624018869</v>
      </c>
    </row>
    <row r="13" spans="1:27" x14ac:dyDescent="0.25">
      <c r="A13" s="28" t="s">
        <v>10</v>
      </c>
      <c r="B13" s="23">
        <v>1.3125979293039766E-3</v>
      </c>
      <c r="C13" s="57">
        <f t="shared" si="0"/>
        <v>38.721638914467313</v>
      </c>
      <c r="D13" s="23">
        <v>1.3125979293039766E-3</v>
      </c>
      <c r="E13" s="69">
        <f t="shared" si="1"/>
        <v>0</v>
      </c>
      <c r="F13" s="23">
        <v>1.3125979293039766E-3</v>
      </c>
      <c r="G13" s="61">
        <f t="shared" si="2"/>
        <v>-22.314164798167603</v>
      </c>
      <c r="H13" s="23">
        <v>1.3125979293039766E-3</v>
      </c>
      <c r="I13" s="60">
        <f>H13*$I$2</f>
        <v>9.9757442627102204</v>
      </c>
      <c r="J13" s="33">
        <v>1.4489853927469856E-3</v>
      </c>
      <c r="K13" s="62">
        <f t="shared" si="4"/>
        <v>11.012288984877088</v>
      </c>
      <c r="L13" s="33">
        <v>1.4489853927469856E-3</v>
      </c>
      <c r="M13" s="62">
        <f t="shared" si="5"/>
        <v>9.7082021314048017</v>
      </c>
      <c r="N13" s="33">
        <v>1.4489853927469856E-3</v>
      </c>
      <c r="O13" s="62">
        <f t="shared" si="6"/>
        <v>9.5633035921301044</v>
      </c>
      <c r="P13" s="33">
        <v>1.4489853927469856E-3</v>
      </c>
      <c r="Q13" s="62">
        <f t="shared" si="7"/>
        <v>9.7082021314048017</v>
      </c>
      <c r="R13" s="33">
        <v>1.4489853927469856E-3</v>
      </c>
      <c r="S13" s="62">
        <f t="shared" si="8"/>
        <v>9.5633035921301062</v>
      </c>
      <c r="T13" s="33">
        <v>1.5870252231060789E-3</v>
      </c>
      <c r="U13" s="62">
        <f t="shared" si="9"/>
        <v>10.474366472500122</v>
      </c>
      <c r="V13" s="33">
        <v>1.5870252231060789E-3</v>
      </c>
      <c r="W13" s="62">
        <f t="shared" si="10"/>
        <v>4.6023731470076292</v>
      </c>
      <c r="X13" s="33">
        <v>1.5870252231060789E-3</v>
      </c>
      <c r="Y13" s="62">
        <f t="shared" si="11"/>
        <v>4.6023731470076292</v>
      </c>
      <c r="Z13" s="64" t="s">
        <v>10</v>
      </c>
      <c r="AA13" s="65">
        <f t="shared" si="12"/>
        <v>95.61763157747221</v>
      </c>
    </row>
    <row r="14" spans="1:27" x14ac:dyDescent="0.25">
      <c r="A14" s="26"/>
      <c r="B14" s="55"/>
      <c r="C14" s="55"/>
      <c r="D14" s="55"/>
      <c r="E14" s="55"/>
      <c r="F14" s="55"/>
      <c r="G14" s="55"/>
    </row>
    <row r="16" spans="1:27" ht="18.75" customHeight="1" thickBot="1" x14ac:dyDescent="0.3">
      <c r="A16" s="127" t="s">
        <v>30</v>
      </c>
      <c r="B16" s="127"/>
      <c r="C16" s="127"/>
      <c r="D16" s="127"/>
      <c r="E16" s="127"/>
      <c r="F16" s="127"/>
      <c r="G16" s="127"/>
      <c r="H16" s="127"/>
      <c r="I16" s="127"/>
      <c r="J16" s="127"/>
      <c r="K16" s="127"/>
      <c r="L16" s="127"/>
      <c r="M16" s="127"/>
    </row>
    <row r="17" spans="1:20" ht="19.5" thickTop="1" thickBot="1" x14ac:dyDescent="0.3">
      <c r="A17" s="109"/>
      <c r="B17" s="109"/>
      <c r="C17" s="109"/>
      <c r="D17" s="109"/>
      <c r="E17" s="109"/>
      <c r="F17" s="109"/>
      <c r="G17" s="109"/>
      <c r="H17" s="109"/>
      <c r="I17" s="109"/>
      <c r="J17" s="109"/>
      <c r="K17" s="109"/>
      <c r="L17" s="109"/>
      <c r="M17" s="109"/>
      <c r="S17" s="93" t="s">
        <v>52</v>
      </c>
    </row>
    <row r="18" spans="1:20" ht="15.75" thickTop="1" x14ac:dyDescent="0.25">
      <c r="H18" s="111">
        <v>2020</v>
      </c>
      <c r="I18" s="113"/>
      <c r="J18" s="111">
        <v>2025</v>
      </c>
      <c r="K18" s="113"/>
      <c r="L18" s="111">
        <v>2030</v>
      </c>
      <c r="M18" s="113"/>
      <c r="N18" s="124" t="s">
        <v>25</v>
      </c>
      <c r="O18" s="108"/>
      <c r="P18" s="108"/>
      <c r="Q18" s="109"/>
      <c r="R18" s="109"/>
      <c r="S18" s="92"/>
    </row>
    <row r="19" spans="1:20" ht="18" x14ac:dyDescent="0.25">
      <c r="A19" s="83"/>
      <c r="B19" s="83"/>
      <c r="C19" s="83"/>
      <c r="D19" s="83"/>
      <c r="E19" s="83"/>
      <c r="F19" s="83"/>
      <c r="G19" s="83"/>
      <c r="H19" s="11" t="s">
        <v>20</v>
      </c>
      <c r="I19" s="11" t="s">
        <v>59</v>
      </c>
      <c r="J19" s="11" t="s">
        <v>20</v>
      </c>
      <c r="K19" s="11" t="s">
        <v>59</v>
      </c>
      <c r="L19" s="11" t="s">
        <v>20</v>
      </c>
      <c r="M19" s="11" t="s">
        <v>59</v>
      </c>
      <c r="N19" s="124"/>
      <c r="O19" s="108"/>
      <c r="P19" s="108"/>
      <c r="Q19" s="109"/>
      <c r="R19" s="109"/>
      <c r="S19" s="44">
        <f>'Benefit per Ton (BPT)'!F5</f>
        <v>29500</v>
      </c>
      <c r="T19" s="3">
        <v>2019</v>
      </c>
    </row>
    <row r="20" spans="1:20" x14ac:dyDescent="0.25">
      <c r="A20" s="119" t="s">
        <v>62</v>
      </c>
      <c r="B20" s="120"/>
      <c r="C20" s="120"/>
      <c r="D20" s="120"/>
      <c r="E20" s="120"/>
      <c r="F20" s="120"/>
      <c r="G20" s="120"/>
      <c r="H20" s="120"/>
      <c r="I20" s="120"/>
      <c r="J20" s="120"/>
      <c r="K20" s="120"/>
      <c r="L20" s="120"/>
      <c r="M20" s="121"/>
      <c r="S20" s="44">
        <f>'Benefit per Ton (BPT)'!F6</f>
        <v>0</v>
      </c>
      <c r="T20" s="3">
        <v>2020</v>
      </c>
    </row>
    <row r="21" spans="1:20" ht="17.25" customHeight="1" x14ac:dyDescent="0.25">
      <c r="A21" s="25" t="s">
        <v>2</v>
      </c>
      <c r="B21" s="51"/>
      <c r="C21" s="51"/>
      <c r="D21" s="51"/>
      <c r="E21" s="51"/>
      <c r="F21" s="51"/>
      <c r="G21" s="51"/>
      <c r="H21" s="19">
        <v>1.88571476342483E-3</v>
      </c>
      <c r="I21" s="20">
        <v>1.933879762347849E-4</v>
      </c>
      <c r="J21" s="29">
        <v>1.9707860916587153E-3</v>
      </c>
      <c r="K21" s="30">
        <v>1.9797539760492482E-4</v>
      </c>
      <c r="L21" s="29">
        <v>1.5836128651703875E-3</v>
      </c>
      <c r="M21" s="30">
        <v>1.5595126594708229E-4</v>
      </c>
      <c r="N21" s="124" t="s">
        <v>26</v>
      </c>
      <c r="O21" s="108"/>
      <c r="P21" s="108"/>
      <c r="Q21" s="109"/>
      <c r="R21" s="109"/>
      <c r="S21" s="44">
        <f>'Benefit per Ton (BPT)'!F7</f>
        <v>-17000</v>
      </c>
      <c r="T21" s="3">
        <v>2021</v>
      </c>
    </row>
    <row r="22" spans="1:20" x14ac:dyDescent="0.25">
      <c r="A22" s="26" t="s">
        <v>3</v>
      </c>
      <c r="B22" s="52"/>
      <c r="C22" s="52"/>
      <c r="D22" s="52"/>
      <c r="E22" s="52"/>
      <c r="F22" s="52"/>
      <c r="G22" s="52"/>
      <c r="H22" s="21">
        <v>5.398392995860435E-3</v>
      </c>
      <c r="I22" s="22">
        <v>5.0930455065464799E-4</v>
      </c>
      <c r="J22" s="31">
        <v>5.6631690837392135E-3</v>
      </c>
      <c r="K22" s="32">
        <v>5.2494597484589148E-4</v>
      </c>
      <c r="L22" s="31">
        <v>5.8820805919383113E-3</v>
      </c>
      <c r="M22" s="32">
        <v>5.3519283767985862E-4</v>
      </c>
      <c r="N22" s="124"/>
      <c r="O22" s="108"/>
      <c r="P22" s="108"/>
      <c r="Q22" s="109"/>
      <c r="R22" s="109"/>
      <c r="S22" s="44">
        <f>'Benefit per Ton (BPT)'!F8</f>
        <v>7599.9999999999982</v>
      </c>
      <c r="T22" s="3">
        <v>2022</v>
      </c>
    </row>
    <row r="23" spans="1:20" x14ac:dyDescent="0.25">
      <c r="A23" s="26" t="s">
        <v>4</v>
      </c>
      <c r="B23" s="52"/>
      <c r="C23" s="52"/>
      <c r="D23" s="52"/>
      <c r="E23" s="52"/>
      <c r="F23" s="52"/>
      <c r="G23" s="52"/>
      <c r="H23" s="21">
        <v>6.884535866413842E-2</v>
      </c>
      <c r="I23" s="22">
        <v>6.491646061984266E-3</v>
      </c>
      <c r="J23" s="31">
        <v>7.2243571365599696E-2</v>
      </c>
      <c r="K23" s="32">
        <v>6.6934962480067681E-3</v>
      </c>
      <c r="L23" s="31">
        <v>7.5049066130513514E-2</v>
      </c>
      <c r="M23" s="32">
        <v>6.8258323109922567E-3</v>
      </c>
      <c r="S23" s="44">
        <f>'Benefit per Ton (BPT)'!F9</f>
        <v>7599.9999999999982</v>
      </c>
      <c r="T23" s="3">
        <v>2023</v>
      </c>
    </row>
    <row r="24" spans="1:20" x14ac:dyDescent="0.25">
      <c r="A24" s="26" t="s">
        <v>5</v>
      </c>
      <c r="B24" s="52"/>
      <c r="C24" s="52"/>
      <c r="D24" s="52"/>
      <c r="E24" s="52"/>
      <c r="F24" s="52"/>
      <c r="G24" s="52"/>
      <c r="H24" s="21">
        <v>9.8486272969574129E-2</v>
      </c>
      <c r="I24" s="22">
        <v>9.2736852498019502E-3</v>
      </c>
      <c r="J24" s="31">
        <v>0.10339850228336274</v>
      </c>
      <c r="K24" s="32">
        <v>9.5678010369696104E-3</v>
      </c>
      <c r="L24" s="31">
        <v>0.10744606930685312</v>
      </c>
      <c r="M24" s="32">
        <v>9.7609452045859368E-3</v>
      </c>
      <c r="N24" s="124" t="s">
        <v>27</v>
      </c>
      <c r="O24" s="108"/>
      <c r="P24" s="108"/>
      <c r="Q24" s="109"/>
      <c r="R24" s="109"/>
      <c r="S24" s="44">
        <f>'Benefit per Ton (BPT)'!F10</f>
        <v>6699.9999999999991</v>
      </c>
      <c r="T24" s="3">
        <v>2024</v>
      </c>
    </row>
    <row r="25" spans="1:20" x14ac:dyDescent="0.25">
      <c r="A25" s="26" t="s">
        <v>6</v>
      </c>
      <c r="B25" s="52"/>
      <c r="C25" s="52"/>
      <c r="D25" s="52"/>
      <c r="E25" s="52"/>
      <c r="F25" s="52"/>
      <c r="G25" s="52"/>
      <c r="H25" s="21">
        <v>2.6884421079030556</v>
      </c>
      <c r="I25" s="22">
        <v>0.25246006194226606</v>
      </c>
      <c r="J25" s="31">
        <v>2.7645257651953536</v>
      </c>
      <c r="K25" s="32">
        <v>0.2532510853442414</v>
      </c>
      <c r="L25" s="31">
        <v>2.8524857634898786</v>
      </c>
      <c r="M25" s="32">
        <v>0.2559583688817883</v>
      </c>
      <c r="N25" s="124"/>
      <c r="O25" s="108"/>
      <c r="P25" s="108"/>
      <c r="Q25" s="109"/>
      <c r="R25" s="109"/>
      <c r="S25" s="44">
        <f>'Benefit per Ton (BPT)'!F11</f>
        <v>6600</v>
      </c>
      <c r="T25" s="3">
        <v>2025</v>
      </c>
    </row>
    <row r="26" spans="1:20" x14ac:dyDescent="0.25">
      <c r="A26" s="26" t="s">
        <v>7</v>
      </c>
      <c r="B26" s="52"/>
      <c r="C26" s="52"/>
      <c r="D26" s="52"/>
      <c r="E26" s="52"/>
      <c r="F26" s="52"/>
      <c r="G26" s="52"/>
      <c r="H26" s="21">
        <v>0.45282319586924163</v>
      </c>
      <c r="I26" s="22">
        <v>4.2522624386733404E-2</v>
      </c>
      <c r="J26" s="31">
        <v>0.46681716890953445</v>
      </c>
      <c r="K26" s="32">
        <v>4.2760904159227051E-2</v>
      </c>
      <c r="L26" s="31">
        <v>0.48242268887247669</v>
      </c>
      <c r="M26" s="32">
        <v>4.3243124664734983E-2</v>
      </c>
      <c r="S26" s="44">
        <f>'Benefit per Ton (BPT)'!F12</f>
        <v>6699.9999999999991</v>
      </c>
      <c r="T26" s="3">
        <v>2026</v>
      </c>
    </row>
    <row r="27" spans="1:20" x14ac:dyDescent="0.25">
      <c r="A27" s="26" t="s">
        <v>8</v>
      </c>
      <c r="B27" s="52"/>
      <c r="C27" s="52"/>
      <c r="D27" s="52"/>
      <c r="E27" s="52"/>
      <c r="F27" s="52"/>
      <c r="G27" s="52"/>
      <c r="H27" s="21">
        <v>0.24164209837806711</v>
      </c>
      <c r="I27" s="22">
        <v>2.2743111664054429E-2</v>
      </c>
      <c r="J27" s="31">
        <v>0.25350475714148957</v>
      </c>
      <c r="K27" s="32">
        <v>2.3473661674717282E-2</v>
      </c>
      <c r="L27" s="31">
        <v>0.26437776025147619</v>
      </c>
      <c r="M27" s="32">
        <v>2.4052696271484479E-2</v>
      </c>
      <c r="S27" s="44">
        <f>'Benefit per Ton (BPT)'!F13</f>
        <v>6600.0000000000009</v>
      </c>
      <c r="T27" s="3">
        <v>2027</v>
      </c>
    </row>
    <row r="28" spans="1:20" x14ac:dyDescent="0.25">
      <c r="A28" s="27" t="s">
        <v>9</v>
      </c>
      <c r="B28" s="53"/>
      <c r="C28" s="53"/>
      <c r="D28" s="53"/>
      <c r="E28" s="53"/>
      <c r="F28" s="53"/>
      <c r="G28" s="53"/>
      <c r="H28" s="21">
        <v>1.058038988408089E-3</v>
      </c>
      <c r="I28" s="22">
        <v>1.0039980926869745E-4</v>
      </c>
      <c r="J28" s="31">
        <v>1.1849766416227629E-3</v>
      </c>
      <c r="K28" s="32">
        <v>1.102997073198875E-4</v>
      </c>
      <c r="L28" s="31">
        <v>1.3136614056199691E-3</v>
      </c>
      <c r="M28" s="32">
        <v>1.203767043383513E-4</v>
      </c>
      <c r="S28" s="44">
        <f>'Benefit per Ton (BPT)'!F14</f>
        <v>6600.0000000000009</v>
      </c>
      <c r="T28" s="3">
        <v>2028</v>
      </c>
    </row>
    <row r="29" spans="1:20" x14ac:dyDescent="0.25">
      <c r="A29" s="28" t="s">
        <v>10</v>
      </c>
      <c r="B29" s="54"/>
      <c r="C29" s="54"/>
      <c r="D29" s="54"/>
      <c r="E29" s="54"/>
      <c r="F29" s="54"/>
      <c r="G29" s="54"/>
      <c r="H29" s="23">
        <v>1.3125979293039766E-3</v>
      </c>
      <c r="I29" s="24">
        <v>1.2396104163364487E-4</v>
      </c>
      <c r="J29" s="33">
        <v>1.4489853927469856E-3</v>
      </c>
      <c r="K29" s="34">
        <v>1.3438603557973765E-4</v>
      </c>
      <c r="L29" s="33">
        <v>1.5870252231060789E-3</v>
      </c>
      <c r="M29" s="34">
        <v>1.4512038273317948E-4</v>
      </c>
      <c r="S29" s="44">
        <f>'Benefit per Ton (BPT)'!F15</f>
        <v>2900.0000000000005</v>
      </c>
      <c r="T29" s="3">
        <v>2029</v>
      </c>
    </row>
    <row r="30" spans="1:20" x14ac:dyDescent="0.25">
      <c r="S30" s="44">
        <f>'Benefit per Ton (BPT)'!F16</f>
        <v>2900.0000000000005</v>
      </c>
      <c r="T30" s="3">
        <v>2030</v>
      </c>
    </row>
    <row r="31" spans="1:20" x14ac:dyDescent="0.25">
      <c r="S31" s="1">
        <f>SUM(S19:S30)</f>
        <v>66700</v>
      </c>
      <c r="T31" s="1"/>
    </row>
    <row r="35" ht="17.25" customHeight="1" x14ac:dyDescent="0.25"/>
  </sheetData>
  <mergeCells count="22">
    <mergeCell ref="T3:U3"/>
    <mergeCell ref="V3:W3"/>
    <mergeCell ref="X3:Y3"/>
    <mergeCell ref="F3:G3"/>
    <mergeCell ref="D3:E3"/>
    <mergeCell ref="N21:R22"/>
    <mergeCell ref="N24:R25"/>
    <mergeCell ref="H3:I3"/>
    <mergeCell ref="J3:K3"/>
    <mergeCell ref="L3:M3"/>
    <mergeCell ref="N3:O3"/>
    <mergeCell ref="P3:Q3"/>
    <mergeCell ref="R3:S3"/>
    <mergeCell ref="A16:M16"/>
    <mergeCell ref="A17:M17"/>
    <mergeCell ref="N18:R19"/>
    <mergeCell ref="A1:M1"/>
    <mergeCell ref="A20:M20"/>
    <mergeCell ref="H18:I18"/>
    <mergeCell ref="J18:K18"/>
    <mergeCell ref="L18:M18"/>
    <mergeCell ref="B3:C3"/>
  </mergeCells>
  <conditionalFormatting sqref="H21:H29">
    <cfRule type="cellIs" dxfId="107" priority="51" operator="lessThan">
      <formula>0</formula>
    </cfRule>
  </conditionalFormatting>
  <conditionalFormatting sqref="I21:I29">
    <cfRule type="cellIs" dxfId="106" priority="50" operator="lessThan">
      <formula>0</formula>
    </cfRule>
  </conditionalFormatting>
  <conditionalFormatting sqref="J21:J29">
    <cfRule type="cellIs" dxfId="105" priority="49" operator="lessThan">
      <formula>0</formula>
    </cfRule>
  </conditionalFormatting>
  <conditionalFormatting sqref="K21:K29">
    <cfRule type="cellIs" dxfId="104" priority="48" operator="lessThan">
      <formula>0</formula>
    </cfRule>
  </conditionalFormatting>
  <conditionalFormatting sqref="L21:L29">
    <cfRule type="cellIs" dxfId="103" priority="47" operator="lessThan">
      <formula>0</formula>
    </cfRule>
  </conditionalFormatting>
  <conditionalFormatting sqref="L21:L29">
    <cfRule type="cellIs" dxfId="102" priority="46" operator="lessThan">
      <formula>0</formula>
    </cfRule>
  </conditionalFormatting>
  <conditionalFormatting sqref="L21:L29">
    <cfRule type="cellIs" dxfId="101" priority="45" operator="lessThan">
      <formula>0</formula>
    </cfRule>
  </conditionalFormatting>
  <conditionalFormatting sqref="L21:L29">
    <cfRule type="cellIs" dxfId="100" priority="44" operator="lessThan">
      <formula>0</formula>
    </cfRule>
  </conditionalFormatting>
  <conditionalFormatting sqref="M21:M29">
    <cfRule type="cellIs" dxfId="99" priority="43" operator="lessThan">
      <formula>0</formula>
    </cfRule>
  </conditionalFormatting>
  <conditionalFormatting sqref="M21:M29">
    <cfRule type="cellIs" dxfId="98" priority="42" operator="lessThan">
      <formula>0</formula>
    </cfRule>
  </conditionalFormatting>
  <conditionalFormatting sqref="M21:M29">
    <cfRule type="cellIs" dxfId="97" priority="41" operator="lessThan">
      <formula>0</formula>
    </cfRule>
  </conditionalFormatting>
  <conditionalFormatting sqref="M21:M29">
    <cfRule type="cellIs" dxfId="96" priority="40" operator="lessThan">
      <formula>0</formula>
    </cfRule>
  </conditionalFormatting>
  <conditionalFormatting sqref="H5:H13">
    <cfRule type="cellIs" dxfId="95" priority="39" operator="lessThan">
      <formula>0</formula>
    </cfRule>
  </conditionalFormatting>
  <conditionalFormatting sqref="J5:J13">
    <cfRule type="cellIs" dxfId="94" priority="37" operator="lessThan">
      <formula>0</formula>
    </cfRule>
  </conditionalFormatting>
  <conditionalFormatting sqref="K5:K13">
    <cfRule type="cellIs" dxfId="93" priority="36" operator="lessThan">
      <formula>0</formula>
    </cfRule>
  </conditionalFormatting>
  <conditionalFormatting sqref="L5:L13">
    <cfRule type="cellIs" dxfId="92" priority="35" operator="lessThan">
      <formula>0</formula>
    </cfRule>
  </conditionalFormatting>
  <conditionalFormatting sqref="M5:M13">
    <cfRule type="cellIs" dxfId="91" priority="34" operator="lessThan">
      <formula>0</formula>
    </cfRule>
  </conditionalFormatting>
  <conditionalFormatting sqref="N5:N13">
    <cfRule type="cellIs" dxfId="90" priority="33" operator="lessThan">
      <formula>0</formula>
    </cfRule>
  </conditionalFormatting>
  <conditionalFormatting sqref="O5:O13">
    <cfRule type="cellIs" dxfId="89" priority="32" operator="lessThan">
      <formula>0</formula>
    </cfRule>
  </conditionalFormatting>
  <conditionalFormatting sqref="P5:P13">
    <cfRule type="cellIs" dxfId="88" priority="31" operator="lessThan">
      <formula>0</formula>
    </cfRule>
  </conditionalFormatting>
  <conditionalFormatting sqref="Q5:Q13">
    <cfRule type="cellIs" dxfId="87" priority="30" operator="lessThan">
      <formula>0</formula>
    </cfRule>
  </conditionalFormatting>
  <conditionalFormatting sqref="R5:R13">
    <cfRule type="cellIs" dxfId="86" priority="29" operator="lessThan">
      <formula>0</formula>
    </cfRule>
  </conditionalFormatting>
  <conditionalFormatting sqref="S5:S13">
    <cfRule type="cellIs" dxfId="85" priority="28" operator="lessThan">
      <formula>0</formula>
    </cfRule>
  </conditionalFormatting>
  <conditionalFormatting sqref="T5:T13">
    <cfRule type="cellIs" dxfId="84" priority="27" operator="lessThan">
      <formula>0</formula>
    </cfRule>
  </conditionalFormatting>
  <conditionalFormatting sqref="T5:T13">
    <cfRule type="cellIs" dxfId="83" priority="26" operator="lessThan">
      <formula>0</formula>
    </cfRule>
  </conditionalFormatting>
  <conditionalFormatting sqref="T5:T13">
    <cfRule type="cellIs" dxfId="82" priority="25" operator="lessThan">
      <formula>0</formula>
    </cfRule>
  </conditionalFormatting>
  <conditionalFormatting sqref="T5:T13">
    <cfRule type="cellIs" dxfId="81" priority="24" operator="lessThan">
      <formula>0</formula>
    </cfRule>
  </conditionalFormatting>
  <conditionalFormatting sqref="U5:U13">
    <cfRule type="cellIs" dxfId="80" priority="23" operator="lessThan">
      <formula>0</formula>
    </cfRule>
  </conditionalFormatting>
  <conditionalFormatting sqref="U5:U13">
    <cfRule type="cellIs" dxfId="79" priority="22" operator="lessThan">
      <formula>0</formula>
    </cfRule>
  </conditionalFormatting>
  <conditionalFormatting sqref="U5:U13">
    <cfRule type="cellIs" dxfId="78" priority="21" operator="lessThan">
      <formula>0</formula>
    </cfRule>
  </conditionalFormatting>
  <conditionalFormatting sqref="U5:U13">
    <cfRule type="cellIs" dxfId="77" priority="20" operator="lessThan">
      <formula>0</formula>
    </cfRule>
  </conditionalFormatting>
  <conditionalFormatting sqref="V5:V13">
    <cfRule type="cellIs" dxfId="76" priority="19" operator="lessThan">
      <formula>0</formula>
    </cfRule>
  </conditionalFormatting>
  <conditionalFormatting sqref="V5:V13">
    <cfRule type="cellIs" dxfId="75" priority="18" operator="lessThan">
      <formula>0</formula>
    </cfRule>
  </conditionalFormatting>
  <conditionalFormatting sqref="V5:V13">
    <cfRule type="cellIs" dxfId="74" priority="17" operator="lessThan">
      <formula>0</formula>
    </cfRule>
  </conditionalFormatting>
  <conditionalFormatting sqref="V5:V13">
    <cfRule type="cellIs" dxfId="73" priority="16" operator="lessThan">
      <formula>0</formula>
    </cfRule>
  </conditionalFormatting>
  <conditionalFormatting sqref="W5:W13">
    <cfRule type="cellIs" dxfId="72" priority="15" operator="lessThan">
      <formula>0</formula>
    </cfRule>
  </conditionalFormatting>
  <conditionalFormatting sqref="W5:W13">
    <cfRule type="cellIs" dxfId="71" priority="14" operator="lessThan">
      <formula>0</formula>
    </cfRule>
  </conditionalFormatting>
  <conditionalFormatting sqref="W5:W13">
    <cfRule type="cellIs" dxfId="70" priority="13" operator="lessThan">
      <formula>0</formula>
    </cfRule>
  </conditionalFormatting>
  <conditionalFormatting sqref="W5:W13">
    <cfRule type="cellIs" dxfId="69" priority="12" operator="lessThan">
      <formula>0</formula>
    </cfRule>
  </conditionalFormatting>
  <conditionalFormatting sqref="X5:X13">
    <cfRule type="cellIs" dxfId="68" priority="11" operator="lessThan">
      <formula>0</formula>
    </cfRule>
  </conditionalFormatting>
  <conditionalFormatting sqref="X5:X13">
    <cfRule type="cellIs" dxfId="67" priority="10" operator="lessThan">
      <formula>0</formula>
    </cfRule>
  </conditionalFormatting>
  <conditionalFormatting sqref="X5:X13">
    <cfRule type="cellIs" dxfId="66" priority="9" operator="lessThan">
      <formula>0</formula>
    </cfRule>
  </conditionalFormatting>
  <conditionalFormatting sqref="X5:X13">
    <cfRule type="cellIs" dxfId="65" priority="8" operator="lessThan">
      <formula>0</formula>
    </cfRule>
  </conditionalFormatting>
  <conditionalFormatting sqref="Y5:Z13">
    <cfRule type="cellIs" dxfId="64" priority="7" operator="lessThan">
      <formula>0</formula>
    </cfRule>
  </conditionalFormatting>
  <conditionalFormatting sqref="Y5:Z13">
    <cfRule type="cellIs" dxfId="63" priority="6" operator="lessThan">
      <formula>0</formula>
    </cfRule>
  </conditionalFormatting>
  <conditionalFormatting sqref="Y5:Z13">
    <cfRule type="cellIs" dxfId="62" priority="5" operator="lessThan">
      <formula>0</formula>
    </cfRule>
  </conditionalFormatting>
  <conditionalFormatting sqref="Y5:Z13">
    <cfRule type="cellIs" dxfId="61" priority="4" operator="lessThan">
      <formula>0</formula>
    </cfRule>
  </conditionalFormatting>
  <conditionalFormatting sqref="F5:F13">
    <cfRule type="cellIs" dxfId="60" priority="3" operator="lessThan">
      <formula>0</formula>
    </cfRule>
  </conditionalFormatting>
  <conditionalFormatting sqref="D5:D13">
    <cfRule type="cellIs" dxfId="59" priority="2" operator="lessThan">
      <formula>0</formula>
    </cfRule>
  </conditionalFormatting>
  <conditionalFormatting sqref="B5:B13">
    <cfRule type="cellIs" dxfId="58"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5"/>
  <sheetViews>
    <sheetView workbookViewId="0">
      <selection activeCell="A16" sqref="A16:M16"/>
    </sheetView>
  </sheetViews>
  <sheetFormatPr defaultRowHeight="15" x14ac:dyDescent="0.25"/>
  <cols>
    <col min="1" max="1" width="37.140625" customWidth="1"/>
    <col min="2" max="2" width="12.28515625" customWidth="1"/>
    <col min="3" max="3" width="9.85546875" customWidth="1"/>
    <col min="4" max="4" width="10.85546875" customWidth="1"/>
    <col min="5" max="6" width="9.42578125" customWidth="1"/>
    <col min="7" max="7" width="14.5703125" customWidth="1"/>
    <col min="8" max="8" width="11.85546875" customWidth="1"/>
    <col min="9" max="9" width="12" customWidth="1"/>
    <col min="10" max="10" width="14.140625" customWidth="1"/>
    <col min="11" max="11" width="12.7109375" customWidth="1"/>
    <col min="12" max="12" width="12" customWidth="1"/>
    <col min="13" max="13" width="12.7109375" customWidth="1"/>
    <col min="14" max="14" width="12.5703125" customWidth="1"/>
    <col min="15" max="15" width="12.85546875" customWidth="1"/>
    <col min="16" max="16" width="10.42578125" customWidth="1"/>
    <col min="17" max="17" width="13.5703125" customWidth="1"/>
    <col min="18" max="18" width="12.140625" customWidth="1"/>
    <col min="19" max="19" width="13.140625" customWidth="1"/>
    <col min="20" max="20" width="13.85546875" customWidth="1"/>
    <col min="21" max="21" width="12.42578125" customWidth="1"/>
    <col min="22" max="22" width="10.7109375" customWidth="1"/>
    <col min="23" max="23" width="12.28515625" customWidth="1"/>
    <col min="24" max="24" width="13.5703125" customWidth="1"/>
    <col min="25" max="25" width="15" customWidth="1"/>
    <col min="26" max="26" width="46.28515625" customWidth="1"/>
    <col min="27" max="27" width="41.85546875" customWidth="1"/>
  </cols>
  <sheetData>
    <row r="1" spans="1:27" x14ac:dyDescent="0.25">
      <c r="A1" s="114" t="s">
        <v>11</v>
      </c>
      <c r="B1" s="115"/>
      <c r="C1" s="115"/>
      <c r="D1" s="115"/>
      <c r="E1" s="115"/>
      <c r="F1" s="115"/>
      <c r="G1" s="115"/>
      <c r="H1" s="115"/>
      <c r="I1" s="115"/>
      <c r="J1" s="115"/>
      <c r="K1" s="115"/>
      <c r="L1" s="115"/>
      <c r="M1" s="116"/>
    </row>
    <row r="2" spans="1:27" x14ac:dyDescent="0.25">
      <c r="A2" s="133" t="s">
        <v>73</v>
      </c>
      <c r="B2" s="56"/>
      <c r="C2" s="81">
        <f>S19</f>
        <v>15000</v>
      </c>
      <c r="D2" s="56"/>
      <c r="E2" s="81">
        <f>S20</f>
        <v>199.99999999999929</v>
      </c>
      <c r="F2" s="56"/>
      <c r="G2" s="81">
        <f>S21</f>
        <v>2199.9999999999991</v>
      </c>
      <c r="H2" s="56"/>
      <c r="I2" s="81">
        <f>S22</f>
        <v>11899.999999999998</v>
      </c>
      <c r="J2" s="56"/>
      <c r="K2" s="81">
        <f>S23</f>
        <v>11899.999999999998</v>
      </c>
      <c r="L2" s="56"/>
      <c r="M2" s="82">
        <f>S24</f>
        <v>11700</v>
      </c>
      <c r="O2" s="38">
        <f>S25</f>
        <v>11700</v>
      </c>
      <c r="Q2" s="38">
        <f>S26</f>
        <v>11700</v>
      </c>
      <c r="S2" s="38">
        <f>S27</f>
        <v>11399.999999999998</v>
      </c>
      <c r="U2" s="38">
        <f>S28</f>
        <v>11399.999999999998</v>
      </c>
      <c r="W2" s="38">
        <f>S29</f>
        <v>6799.9999999999991</v>
      </c>
      <c r="Y2" s="38">
        <f>S30</f>
        <v>6799.9999999999991</v>
      </c>
    </row>
    <row r="3" spans="1:27" x14ac:dyDescent="0.25">
      <c r="B3" s="122">
        <v>2019</v>
      </c>
      <c r="C3" s="123"/>
      <c r="D3" s="122">
        <v>2020</v>
      </c>
      <c r="E3" s="123"/>
      <c r="F3" s="122">
        <v>2021</v>
      </c>
      <c r="G3" s="123"/>
      <c r="H3" s="122">
        <v>2022</v>
      </c>
      <c r="I3" s="123"/>
      <c r="J3" s="125">
        <v>2023</v>
      </c>
      <c r="K3" s="126"/>
      <c r="L3" s="125">
        <v>2024</v>
      </c>
      <c r="M3" s="126"/>
      <c r="N3" s="125">
        <v>2025</v>
      </c>
      <c r="O3" s="126"/>
      <c r="P3" s="125">
        <v>2026</v>
      </c>
      <c r="Q3" s="126"/>
      <c r="R3" s="122">
        <v>2027</v>
      </c>
      <c r="S3" s="123"/>
      <c r="T3" s="122">
        <v>2028</v>
      </c>
      <c r="U3" s="123"/>
      <c r="V3" s="122">
        <v>2029</v>
      </c>
      <c r="W3" s="123"/>
      <c r="X3" s="122">
        <v>2030</v>
      </c>
      <c r="Y3" s="123"/>
      <c r="Z3" s="63"/>
    </row>
    <row r="4" spans="1:27" ht="18.75" thickBot="1" x14ac:dyDescent="0.3">
      <c r="A4" s="3"/>
      <c r="B4" s="50" t="s">
        <v>59</v>
      </c>
      <c r="C4" s="50" t="s">
        <v>28</v>
      </c>
      <c r="D4" s="50" t="s">
        <v>59</v>
      </c>
      <c r="E4" s="50" t="s">
        <v>28</v>
      </c>
      <c r="F4" s="50" t="s">
        <v>59</v>
      </c>
      <c r="G4" s="50" t="s">
        <v>28</v>
      </c>
      <c r="H4" s="50" t="s">
        <v>59</v>
      </c>
      <c r="I4" s="50" t="s">
        <v>28</v>
      </c>
      <c r="J4" s="50" t="s">
        <v>59</v>
      </c>
      <c r="K4" s="50" t="s">
        <v>28</v>
      </c>
      <c r="L4" s="50" t="s">
        <v>59</v>
      </c>
      <c r="M4" s="50" t="s">
        <v>28</v>
      </c>
      <c r="N4" s="50" t="s">
        <v>59</v>
      </c>
      <c r="O4" s="50" t="s">
        <v>28</v>
      </c>
      <c r="P4" s="50" t="s">
        <v>59</v>
      </c>
      <c r="Q4" s="50" t="s">
        <v>28</v>
      </c>
      <c r="R4" s="50" t="s">
        <v>59</v>
      </c>
      <c r="S4" s="50" t="s">
        <v>28</v>
      </c>
      <c r="T4" s="50" t="s">
        <v>59</v>
      </c>
      <c r="U4" s="50" t="s">
        <v>28</v>
      </c>
      <c r="V4" s="50" t="s">
        <v>59</v>
      </c>
      <c r="W4" s="50" t="s">
        <v>28</v>
      </c>
      <c r="X4" s="50" t="s">
        <v>59</v>
      </c>
      <c r="Y4" s="50" t="s">
        <v>28</v>
      </c>
      <c r="Z4" s="68" t="s">
        <v>0</v>
      </c>
      <c r="AA4" s="68" t="s">
        <v>61</v>
      </c>
    </row>
    <row r="5" spans="1:27" ht="20.25" customHeight="1" thickTop="1" x14ac:dyDescent="0.25">
      <c r="A5" s="25" t="s">
        <v>2</v>
      </c>
      <c r="B5" s="19">
        <v>1.88571476342483E-3</v>
      </c>
      <c r="C5" s="57">
        <f>B5*$C$2</f>
        <v>28.285721451372449</v>
      </c>
      <c r="D5" s="19">
        <v>1.88571476342483E-3</v>
      </c>
      <c r="E5" s="58">
        <f>D5*$E$2</f>
        <v>0.37714295268496467</v>
      </c>
      <c r="F5" s="19">
        <v>1.88571476342483E-3</v>
      </c>
      <c r="G5" s="61">
        <f>F5*$G$2</f>
        <v>4.1485724795346242</v>
      </c>
      <c r="H5" s="19">
        <v>1.88571476342483E-3</v>
      </c>
      <c r="I5" s="60">
        <f>H5*$I$2</f>
        <v>22.440005684755473</v>
      </c>
      <c r="J5" s="29">
        <v>1.9707860916587153E-3</v>
      </c>
      <c r="K5" s="62">
        <f>J5*$K$2</f>
        <v>23.45235449073871</v>
      </c>
      <c r="L5" s="29">
        <v>1.9707860916587153E-3</v>
      </c>
      <c r="M5" s="62">
        <f>L5*$M$2</f>
        <v>23.058197272406968</v>
      </c>
      <c r="N5" s="29">
        <v>1.9707860916587153E-3</v>
      </c>
      <c r="O5" s="62">
        <f>N5*$O$2</f>
        <v>23.058197272406968</v>
      </c>
      <c r="P5" s="29">
        <v>1.9707860916587153E-3</v>
      </c>
      <c r="Q5" s="62">
        <f>P5*$Q$2</f>
        <v>23.058197272406968</v>
      </c>
      <c r="R5" s="29">
        <v>1.9707860916587153E-3</v>
      </c>
      <c r="S5" s="62">
        <f>R5*$S$2</f>
        <v>22.466961444909352</v>
      </c>
      <c r="T5" s="29">
        <v>1.5836128651703875E-3</v>
      </c>
      <c r="U5" s="62">
        <f>T5*$U$2</f>
        <v>18.053186662942416</v>
      </c>
      <c r="V5" s="29">
        <v>1.5836128651703875E-3</v>
      </c>
      <c r="W5" s="62">
        <f>V5*$W$2</f>
        <v>10.768567483158634</v>
      </c>
      <c r="X5" s="29">
        <v>1.5836128651703875E-3</v>
      </c>
      <c r="Y5" s="62">
        <f>X5*$Y$2</f>
        <v>10.768567483158634</v>
      </c>
      <c r="Z5" s="66" t="s">
        <v>2</v>
      </c>
      <c r="AA5" s="67">
        <f t="shared" ref="AA5:AA13" si="0">Y5+W5+U5+S5+Q5+O5+M5+K5+I5+G5+E5+C5</f>
        <v>209.93567195047618</v>
      </c>
    </row>
    <row r="6" spans="1:27" x14ac:dyDescent="0.25">
      <c r="A6" s="26" t="s">
        <v>3</v>
      </c>
      <c r="B6" s="21">
        <v>5.398392995860435E-3</v>
      </c>
      <c r="C6" s="57">
        <f t="shared" ref="C6:C13" si="1">B6*$C$2</f>
        <v>80.975894937906531</v>
      </c>
      <c r="D6" s="21">
        <v>5.398392995860435E-3</v>
      </c>
      <c r="E6" s="58">
        <f t="shared" ref="E6:E13" si="2">D6*$E$2</f>
        <v>1.0796785991720832</v>
      </c>
      <c r="F6" s="21">
        <v>5.398392995860435E-3</v>
      </c>
      <c r="G6" s="61">
        <f t="shared" ref="G6:G13" si="3">F6*$G$2</f>
        <v>11.876464590892953</v>
      </c>
      <c r="H6" s="21">
        <v>5.398392995860435E-3</v>
      </c>
      <c r="I6" s="60">
        <f t="shared" ref="I6:I12" si="4">H6*$I$2</f>
        <v>64.240876650739168</v>
      </c>
      <c r="J6" s="31">
        <v>5.6631690837392135E-3</v>
      </c>
      <c r="K6" s="62">
        <f t="shared" ref="K6:K13" si="5">J6*$K$2</f>
        <v>67.391712096496633</v>
      </c>
      <c r="L6" s="31">
        <v>5.6631690837392135E-3</v>
      </c>
      <c r="M6" s="62">
        <f t="shared" ref="M6:M13" si="6">L6*$M$2</f>
        <v>66.259078279748792</v>
      </c>
      <c r="N6" s="31">
        <v>5.6631690837392135E-3</v>
      </c>
      <c r="O6" s="62">
        <f t="shared" ref="O6:O13" si="7">N6*$O$2</f>
        <v>66.259078279748792</v>
      </c>
      <c r="P6" s="31">
        <v>5.6631690837392135E-3</v>
      </c>
      <c r="Q6" s="62">
        <f t="shared" ref="Q6:Q13" si="8">P6*$Q$2</f>
        <v>66.259078279748792</v>
      </c>
      <c r="R6" s="31">
        <v>5.6631690837392135E-3</v>
      </c>
      <c r="S6" s="62">
        <f t="shared" ref="S6:S13" si="9">R6*$S$2</f>
        <v>64.56012755462703</v>
      </c>
      <c r="T6" s="31">
        <v>5.8820805919383113E-3</v>
      </c>
      <c r="U6" s="62">
        <f t="shared" ref="U6:U13" si="10">T6*$U$2</f>
        <v>67.055718748096737</v>
      </c>
      <c r="V6" s="31">
        <v>5.8820805919383113E-3</v>
      </c>
      <c r="W6" s="62">
        <f t="shared" ref="W6:W13" si="11">V6*$W$2</f>
        <v>39.998148025180512</v>
      </c>
      <c r="X6" s="31">
        <v>5.8820805919383113E-3</v>
      </c>
      <c r="Y6" s="62">
        <f t="shared" ref="Y6:Y13" si="12">X6*$Y$2</f>
        <v>39.998148025180512</v>
      </c>
      <c r="Z6" s="59" t="s">
        <v>3</v>
      </c>
      <c r="AA6" s="65">
        <f t="shared" si="0"/>
        <v>635.95400406753856</v>
      </c>
    </row>
    <row r="7" spans="1:27" x14ac:dyDescent="0.25">
      <c r="A7" s="26" t="s">
        <v>4</v>
      </c>
      <c r="B7" s="21">
        <v>6.884535866413842E-2</v>
      </c>
      <c r="C7" s="57">
        <f t="shared" si="1"/>
        <v>1032.6803799620764</v>
      </c>
      <c r="D7" s="21">
        <v>6.884535866413842E-2</v>
      </c>
      <c r="E7" s="58">
        <f t="shared" si="2"/>
        <v>13.769071732827635</v>
      </c>
      <c r="F7" s="21">
        <v>6.884535866413842E-2</v>
      </c>
      <c r="G7" s="61">
        <f t="shared" si="3"/>
        <v>151.45978906110446</v>
      </c>
      <c r="H7" s="21">
        <v>6.884535866413842E-2</v>
      </c>
      <c r="I7" s="60">
        <f t="shared" si="4"/>
        <v>819.2597681032471</v>
      </c>
      <c r="J7" s="31">
        <v>7.2243571365599696E-2</v>
      </c>
      <c r="K7" s="62">
        <f t="shared" si="5"/>
        <v>859.69849925063625</v>
      </c>
      <c r="L7" s="31">
        <v>7.2243571365599696E-2</v>
      </c>
      <c r="M7" s="62">
        <f t="shared" si="6"/>
        <v>845.24978497751647</v>
      </c>
      <c r="N7" s="31">
        <v>7.2243571365599696E-2</v>
      </c>
      <c r="O7" s="62">
        <f t="shared" si="7"/>
        <v>845.24978497751647</v>
      </c>
      <c r="P7" s="31">
        <v>7.2243571365599696E-2</v>
      </c>
      <c r="Q7" s="62">
        <f t="shared" si="8"/>
        <v>845.24978497751647</v>
      </c>
      <c r="R7" s="31">
        <v>7.2243571365599696E-2</v>
      </c>
      <c r="S7" s="62">
        <f t="shared" si="9"/>
        <v>823.57671356783635</v>
      </c>
      <c r="T7" s="31">
        <v>7.5049066130513514E-2</v>
      </c>
      <c r="U7" s="62">
        <f t="shared" si="10"/>
        <v>855.55935388785394</v>
      </c>
      <c r="V7" s="31">
        <v>7.5049066130513514E-2</v>
      </c>
      <c r="W7" s="62">
        <f t="shared" si="11"/>
        <v>510.33364968749186</v>
      </c>
      <c r="X7" s="31">
        <v>7.5049066130513514E-2</v>
      </c>
      <c r="Y7" s="62">
        <f t="shared" si="12"/>
        <v>510.33364968749186</v>
      </c>
      <c r="Z7" s="59" t="s">
        <v>4</v>
      </c>
      <c r="AA7" s="65">
        <f t="shared" si="0"/>
        <v>8112.4202298731161</v>
      </c>
    </row>
    <row r="8" spans="1:27" x14ac:dyDescent="0.25">
      <c r="A8" s="26" t="s">
        <v>5</v>
      </c>
      <c r="B8" s="21">
        <v>9.8486272969574129E-2</v>
      </c>
      <c r="C8" s="57">
        <f t="shared" si="1"/>
        <v>1477.2940945436119</v>
      </c>
      <c r="D8" s="21">
        <v>9.8486272969574129E-2</v>
      </c>
      <c r="E8" s="58">
        <f t="shared" si="2"/>
        <v>19.697254593914757</v>
      </c>
      <c r="F8" s="21">
        <v>9.8486272969574129E-2</v>
      </c>
      <c r="G8" s="61">
        <f t="shared" si="3"/>
        <v>216.66980053306298</v>
      </c>
      <c r="H8" s="21">
        <v>9.8486272969574129E-2</v>
      </c>
      <c r="I8" s="60">
        <f t="shared" si="4"/>
        <v>1171.9866483379319</v>
      </c>
      <c r="J8" s="31">
        <v>0.10339850228336274</v>
      </c>
      <c r="K8" s="62">
        <f t="shared" si="5"/>
        <v>1230.4421771720165</v>
      </c>
      <c r="L8" s="31">
        <v>0.10339850228336274</v>
      </c>
      <c r="M8" s="62">
        <f t="shared" si="6"/>
        <v>1209.7624767153441</v>
      </c>
      <c r="N8" s="31">
        <v>0.10339850228336274</v>
      </c>
      <c r="O8" s="62">
        <f t="shared" si="7"/>
        <v>1209.7624767153441</v>
      </c>
      <c r="P8" s="31">
        <v>0.10339850228336274</v>
      </c>
      <c r="Q8" s="62">
        <f t="shared" si="8"/>
        <v>1209.7624767153441</v>
      </c>
      <c r="R8" s="31">
        <v>0.10339850228336274</v>
      </c>
      <c r="S8" s="62">
        <f t="shared" si="9"/>
        <v>1178.742926030335</v>
      </c>
      <c r="T8" s="31">
        <v>0.10744606930685312</v>
      </c>
      <c r="U8" s="62">
        <f t="shared" si="10"/>
        <v>1224.8851900981253</v>
      </c>
      <c r="V8" s="31">
        <v>0.10744606930685312</v>
      </c>
      <c r="W8" s="62">
        <f t="shared" si="11"/>
        <v>730.63327128660114</v>
      </c>
      <c r="X8" s="31">
        <v>0.10744606930685312</v>
      </c>
      <c r="Y8" s="62">
        <f t="shared" si="12"/>
        <v>730.63327128660114</v>
      </c>
      <c r="Z8" s="59" t="s">
        <v>5</v>
      </c>
      <c r="AA8" s="65">
        <f t="shared" si="0"/>
        <v>11610.272064028233</v>
      </c>
    </row>
    <row r="9" spans="1:27" x14ac:dyDescent="0.25">
      <c r="A9" s="26" t="s">
        <v>6</v>
      </c>
      <c r="B9" s="21">
        <v>2.6884421079030556</v>
      </c>
      <c r="C9" s="57">
        <f t="shared" si="1"/>
        <v>40326.631618545834</v>
      </c>
      <c r="D9" s="21">
        <v>2.6884421079030556</v>
      </c>
      <c r="E9" s="58">
        <f t="shared" si="2"/>
        <v>537.6884215806092</v>
      </c>
      <c r="F9" s="21">
        <v>2.6884421079030556</v>
      </c>
      <c r="G9" s="61">
        <f t="shared" si="3"/>
        <v>5914.5726373867201</v>
      </c>
      <c r="H9" s="21">
        <v>2.6884421079030556</v>
      </c>
      <c r="I9" s="60">
        <f t="shared" si="4"/>
        <v>31992.461084046357</v>
      </c>
      <c r="J9" s="31">
        <v>2.7645257651953536</v>
      </c>
      <c r="K9" s="62">
        <f t="shared" si="5"/>
        <v>32897.856605824702</v>
      </c>
      <c r="L9" s="31">
        <v>2.7645257651953536</v>
      </c>
      <c r="M9" s="62">
        <f t="shared" si="6"/>
        <v>32344.951452785637</v>
      </c>
      <c r="N9" s="31">
        <v>2.7645257651953536</v>
      </c>
      <c r="O9" s="62">
        <f t="shared" si="7"/>
        <v>32344.951452785637</v>
      </c>
      <c r="P9" s="31">
        <v>2.7645257651953536</v>
      </c>
      <c r="Q9" s="62">
        <f t="shared" si="8"/>
        <v>32344.951452785637</v>
      </c>
      <c r="R9" s="31">
        <v>2.7645257651953536</v>
      </c>
      <c r="S9" s="62">
        <f t="shared" si="9"/>
        <v>31515.593723227026</v>
      </c>
      <c r="T9" s="31">
        <v>2.8524857634898786</v>
      </c>
      <c r="U9" s="62">
        <f t="shared" si="10"/>
        <v>32518.337703784611</v>
      </c>
      <c r="V9" s="31">
        <v>2.8524857634898786</v>
      </c>
      <c r="W9" s="62">
        <f t="shared" si="11"/>
        <v>19396.903191731173</v>
      </c>
      <c r="X9" s="31">
        <v>2.8524857634898786</v>
      </c>
      <c r="Y9" s="62">
        <f t="shared" si="12"/>
        <v>19396.903191731173</v>
      </c>
      <c r="Z9" s="59" t="s">
        <v>6</v>
      </c>
      <c r="AA9" s="65">
        <f t="shared" si="0"/>
        <v>311531.80253621511</v>
      </c>
    </row>
    <row r="10" spans="1:27" x14ac:dyDescent="0.25">
      <c r="A10" s="26" t="s">
        <v>7</v>
      </c>
      <c r="B10" s="21">
        <v>0.45282319586924163</v>
      </c>
      <c r="C10" s="57">
        <f t="shared" si="1"/>
        <v>6792.3479380386243</v>
      </c>
      <c r="D10" s="21">
        <v>0.45282319586924163</v>
      </c>
      <c r="E10" s="58">
        <f t="shared" si="2"/>
        <v>90.564639173848008</v>
      </c>
      <c r="F10" s="21">
        <v>0.45282319586924163</v>
      </c>
      <c r="G10" s="61">
        <f t="shared" si="3"/>
        <v>996.21103091233124</v>
      </c>
      <c r="H10" s="21">
        <v>0.45282319586924163</v>
      </c>
      <c r="I10" s="60">
        <f t="shared" si="4"/>
        <v>5388.5960308439744</v>
      </c>
      <c r="J10" s="31">
        <v>0.46681716890953445</v>
      </c>
      <c r="K10" s="62">
        <f t="shared" si="5"/>
        <v>5555.1243100234587</v>
      </c>
      <c r="L10" s="31">
        <v>0.46681716890953445</v>
      </c>
      <c r="M10" s="62">
        <f t="shared" si="6"/>
        <v>5461.760876241553</v>
      </c>
      <c r="N10" s="31">
        <v>0.46681716890953445</v>
      </c>
      <c r="O10" s="62">
        <f t="shared" si="7"/>
        <v>5461.760876241553</v>
      </c>
      <c r="P10" s="31">
        <v>0.46681716890953445</v>
      </c>
      <c r="Q10" s="62">
        <f t="shared" si="8"/>
        <v>5461.760876241553</v>
      </c>
      <c r="R10" s="31">
        <v>0.46681716890953445</v>
      </c>
      <c r="S10" s="62">
        <f t="shared" si="9"/>
        <v>5321.7157255686916</v>
      </c>
      <c r="T10" s="31">
        <v>0.48242268887247669</v>
      </c>
      <c r="U10" s="62">
        <f t="shared" si="10"/>
        <v>5499.6186531462336</v>
      </c>
      <c r="V10" s="31">
        <v>0.48242268887247669</v>
      </c>
      <c r="W10" s="62">
        <f t="shared" si="11"/>
        <v>3280.4742843328409</v>
      </c>
      <c r="X10" s="31">
        <v>0.48242268887247669</v>
      </c>
      <c r="Y10" s="62">
        <f t="shared" si="12"/>
        <v>3280.4742843328409</v>
      </c>
      <c r="Z10" s="59" t="s">
        <v>7</v>
      </c>
      <c r="AA10" s="65">
        <f t="shared" si="0"/>
        <v>52590.409525097508</v>
      </c>
    </row>
    <row r="11" spans="1:27" x14ac:dyDescent="0.25">
      <c r="A11" s="26" t="s">
        <v>8</v>
      </c>
      <c r="B11" s="21">
        <v>0.24164209837806711</v>
      </c>
      <c r="C11" s="57">
        <f t="shared" si="1"/>
        <v>3624.6314756710067</v>
      </c>
      <c r="D11" s="21">
        <v>0.24164209837806711</v>
      </c>
      <c r="E11" s="58">
        <f t="shared" si="2"/>
        <v>48.328419675613247</v>
      </c>
      <c r="F11" s="21">
        <v>0.24164209837806711</v>
      </c>
      <c r="G11" s="61">
        <f t="shared" si="3"/>
        <v>531.61261643174737</v>
      </c>
      <c r="H11" s="21">
        <v>0.24164209837806711</v>
      </c>
      <c r="I11" s="60">
        <f t="shared" si="4"/>
        <v>2875.5409706989981</v>
      </c>
      <c r="J11" s="31">
        <v>0.25350475714148957</v>
      </c>
      <c r="K11" s="62">
        <f t="shared" si="5"/>
        <v>3016.7066099837252</v>
      </c>
      <c r="L11" s="31">
        <v>0.25350475714148957</v>
      </c>
      <c r="M11" s="62">
        <f t="shared" si="6"/>
        <v>2966.005658555428</v>
      </c>
      <c r="N11" s="31">
        <v>0.25350475714148957</v>
      </c>
      <c r="O11" s="62">
        <f t="shared" si="7"/>
        <v>2966.005658555428</v>
      </c>
      <c r="P11" s="31">
        <v>0.25350475714148957</v>
      </c>
      <c r="Q11" s="62">
        <f t="shared" si="8"/>
        <v>2966.005658555428</v>
      </c>
      <c r="R11" s="31">
        <v>0.25350475714148957</v>
      </c>
      <c r="S11" s="62">
        <f t="shared" si="9"/>
        <v>2889.9542314129808</v>
      </c>
      <c r="T11" s="31">
        <v>0.26437776025147619</v>
      </c>
      <c r="U11" s="62">
        <f t="shared" si="10"/>
        <v>3013.9064668668279</v>
      </c>
      <c r="V11" s="31">
        <v>0.26437776025147619</v>
      </c>
      <c r="W11" s="62">
        <f t="shared" si="11"/>
        <v>1797.7687697100378</v>
      </c>
      <c r="X11" s="31">
        <v>0.26437776025147619</v>
      </c>
      <c r="Y11" s="62">
        <f t="shared" si="12"/>
        <v>1797.7687697100378</v>
      </c>
      <c r="Z11" s="59" t="s">
        <v>8</v>
      </c>
      <c r="AA11" s="65">
        <f t="shared" si="0"/>
        <v>28494.23530582726</v>
      </c>
    </row>
    <row r="12" spans="1:27" x14ac:dyDescent="0.25">
      <c r="A12" s="27" t="s">
        <v>9</v>
      </c>
      <c r="B12" s="21">
        <v>1.058038988408089E-3</v>
      </c>
      <c r="C12" s="57">
        <f t="shared" si="1"/>
        <v>15.870584826121334</v>
      </c>
      <c r="D12" s="21">
        <v>1.058038988408089E-3</v>
      </c>
      <c r="E12" s="58">
        <f t="shared" si="2"/>
        <v>0.21160779768161703</v>
      </c>
      <c r="F12" s="21">
        <v>1.058038988408089E-3</v>
      </c>
      <c r="G12" s="61">
        <f t="shared" si="3"/>
        <v>2.3276857744977946</v>
      </c>
      <c r="H12" s="21">
        <v>1.058038988408089E-3</v>
      </c>
      <c r="I12" s="60">
        <f t="shared" si="4"/>
        <v>12.590663962056256</v>
      </c>
      <c r="J12" s="31">
        <v>1.1849766416227629E-3</v>
      </c>
      <c r="K12" s="62">
        <f t="shared" si="5"/>
        <v>14.101222035310876</v>
      </c>
      <c r="L12" s="31">
        <v>1.1849766416227629E-3</v>
      </c>
      <c r="M12" s="62">
        <f t="shared" si="6"/>
        <v>13.864226706986326</v>
      </c>
      <c r="N12" s="31">
        <v>1.1849766416227629E-3</v>
      </c>
      <c r="O12" s="62">
        <f t="shared" si="7"/>
        <v>13.864226706986326</v>
      </c>
      <c r="P12" s="31">
        <v>1.1849766416227629E-3</v>
      </c>
      <c r="Q12" s="62">
        <f t="shared" si="8"/>
        <v>13.864226706986326</v>
      </c>
      <c r="R12" s="31">
        <v>1.1849766416227629E-3</v>
      </c>
      <c r="S12" s="62">
        <f t="shared" si="9"/>
        <v>13.508733714499494</v>
      </c>
      <c r="T12" s="31">
        <v>1.3136614056199691E-3</v>
      </c>
      <c r="U12" s="62">
        <f t="shared" si="10"/>
        <v>14.975740024067646</v>
      </c>
      <c r="V12" s="31">
        <v>1.3136614056199691E-3</v>
      </c>
      <c r="W12" s="62">
        <f t="shared" si="11"/>
        <v>8.9328975582157888</v>
      </c>
      <c r="X12" s="31">
        <v>1.3136614056199691E-3</v>
      </c>
      <c r="Y12" s="62">
        <f t="shared" si="12"/>
        <v>8.9328975582157888</v>
      </c>
      <c r="Z12" s="64" t="s">
        <v>9</v>
      </c>
      <c r="AA12" s="65">
        <f t="shared" si="0"/>
        <v>133.04471337162559</v>
      </c>
    </row>
    <row r="13" spans="1:27" x14ac:dyDescent="0.25">
      <c r="A13" s="28" t="s">
        <v>10</v>
      </c>
      <c r="B13" s="23">
        <v>1.3125979293039766E-3</v>
      </c>
      <c r="C13" s="57">
        <f t="shared" si="1"/>
        <v>19.688968939559651</v>
      </c>
      <c r="D13" s="23">
        <v>1.3125979293039766E-3</v>
      </c>
      <c r="E13" s="69">
        <f t="shared" si="2"/>
        <v>0.26251958586079438</v>
      </c>
      <c r="F13" s="23">
        <v>1.3125979293039766E-3</v>
      </c>
      <c r="G13" s="61">
        <f t="shared" si="3"/>
        <v>2.8877154444687476</v>
      </c>
      <c r="H13" s="23">
        <v>1.3125979293039766E-3</v>
      </c>
      <c r="I13" s="60">
        <f>H13*$I$2</f>
        <v>15.61991535871732</v>
      </c>
      <c r="J13" s="33">
        <v>1.4489853927469856E-3</v>
      </c>
      <c r="K13" s="62">
        <f t="shared" si="5"/>
        <v>17.242926173689128</v>
      </c>
      <c r="L13" s="33">
        <v>1.4489853927469856E-3</v>
      </c>
      <c r="M13" s="62">
        <f t="shared" si="6"/>
        <v>16.953129095139733</v>
      </c>
      <c r="N13" s="33">
        <v>1.4489853927469856E-3</v>
      </c>
      <c r="O13" s="62">
        <f t="shared" si="7"/>
        <v>16.953129095139733</v>
      </c>
      <c r="P13" s="33">
        <v>1.4489853927469856E-3</v>
      </c>
      <c r="Q13" s="62">
        <f t="shared" si="8"/>
        <v>16.953129095139733</v>
      </c>
      <c r="R13" s="33">
        <v>1.4489853927469856E-3</v>
      </c>
      <c r="S13" s="62">
        <f t="shared" si="9"/>
        <v>16.518433477315632</v>
      </c>
      <c r="T13" s="33">
        <v>1.5870252231060789E-3</v>
      </c>
      <c r="U13" s="62">
        <f t="shared" si="10"/>
        <v>18.092087543409296</v>
      </c>
      <c r="V13" s="33">
        <v>1.5870252231060789E-3</v>
      </c>
      <c r="W13" s="62">
        <f t="shared" si="11"/>
        <v>10.791771517121335</v>
      </c>
      <c r="X13" s="33">
        <v>1.5870252231060789E-3</v>
      </c>
      <c r="Y13" s="62">
        <f t="shared" si="12"/>
        <v>10.791771517121335</v>
      </c>
      <c r="Z13" s="64" t="s">
        <v>10</v>
      </c>
      <c r="AA13" s="65">
        <f t="shared" si="0"/>
        <v>162.75549684268242</v>
      </c>
    </row>
    <row r="14" spans="1:27" x14ac:dyDescent="0.25">
      <c r="A14" s="26"/>
      <c r="B14" s="55"/>
      <c r="C14" s="55"/>
      <c r="D14" s="55"/>
      <c r="E14" s="55"/>
      <c r="F14" s="55"/>
      <c r="G14" s="55"/>
    </row>
    <row r="16" spans="1:27" ht="18.75" customHeight="1" thickBot="1" x14ac:dyDescent="0.3">
      <c r="A16" s="127" t="s">
        <v>30</v>
      </c>
      <c r="B16" s="127"/>
      <c r="C16" s="127"/>
      <c r="D16" s="127"/>
      <c r="E16" s="127"/>
      <c r="F16" s="127"/>
      <c r="G16" s="127"/>
      <c r="H16" s="127"/>
      <c r="I16" s="127"/>
      <c r="J16" s="127"/>
      <c r="K16" s="127"/>
      <c r="L16" s="127"/>
      <c r="M16" s="127"/>
    </row>
    <row r="17" spans="1:20" ht="19.5" thickTop="1" thickBot="1" x14ac:dyDescent="0.4">
      <c r="A17" s="109"/>
      <c r="B17" s="109"/>
      <c r="C17" s="109"/>
      <c r="D17" s="109"/>
      <c r="E17" s="109"/>
      <c r="F17" s="109"/>
      <c r="G17" s="109"/>
      <c r="H17" s="109"/>
      <c r="I17" s="109"/>
      <c r="J17" s="109"/>
      <c r="K17" s="109"/>
      <c r="L17" s="109"/>
      <c r="M17" s="109"/>
      <c r="S17" s="86" t="s">
        <v>60</v>
      </c>
    </row>
    <row r="18" spans="1:20" ht="15.75" thickTop="1" x14ac:dyDescent="0.25">
      <c r="H18" s="111">
        <v>2020</v>
      </c>
      <c r="I18" s="113"/>
      <c r="J18" s="111">
        <v>2025</v>
      </c>
      <c r="K18" s="113"/>
      <c r="L18" s="111">
        <v>2030</v>
      </c>
      <c r="M18" s="113"/>
      <c r="N18" s="124" t="s">
        <v>25</v>
      </c>
      <c r="O18" s="108"/>
      <c r="P18" s="108"/>
      <c r="Q18" s="109"/>
      <c r="R18" s="109"/>
    </row>
    <row r="19" spans="1:20" ht="18" x14ac:dyDescent="0.25">
      <c r="A19" s="83"/>
      <c r="B19" s="83"/>
      <c r="C19" s="83"/>
      <c r="D19" s="83"/>
      <c r="E19" s="83"/>
      <c r="F19" s="83"/>
      <c r="G19" s="83"/>
      <c r="H19" s="11" t="s">
        <v>20</v>
      </c>
      <c r="I19" s="11" t="s">
        <v>59</v>
      </c>
      <c r="J19" s="11" t="s">
        <v>20</v>
      </c>
      <c r="K19" s="11" t="s">
        <v>59</v>
      </c>
      <c r="L19" s="11" t="s">
        <v>20</v>
      </c>
      <c r="M19" s="11" t="s">
        <v>59</v>
      </c>
      <c r="N19" s="124"/>
      <c r="O19" s="108"/>
      <c r="P19" s="108"/>
      <c r="Q19" s="109"/>
      <c r="R19" s="109"/>
      <c r="S19" s="44">
        <f>'Benefit per Ton (BPT)'!O5</f>
        <v>15000</v>
      </c>
      <c r="T19" s="3">
        <v>2019</v>
      </c>
    </row>
    <row r="20" spans="1:20" x14ac:dyDescent="0.25">
      <c r="A20" s="119" t="s">
        <v>62</v>
      </c>
      <c r="B20" s="120"/>
      <c r="C20" s="120"/>
      <c r="D20" s="120"/>
      <c r="E20" s="120"/>
      <c r="F20" s="120"/>
      <c r="G20" s="120"/>
      <c r="H20" s="120"/>
      <c r="I20" s="120"/>
      <c r="J20" s="120"/>
      <c r="K20" s="120"/>
      <c r="L20" s="120"/>
      <c r="M20" s="121"/>
      <c r="S20" s="44">
        <f>'Benefit per Ton (BPT)'!O6</f>
        <v>199.99999999999929</v>
      </c>
      <c r="T20" s="3">
        <v>2020</v>
      </c>
    </row>
    <row r="21" spans="1:20" ht="17.25" customHeight="1" x14ac:dyDescent="0.25">
      <c r="A21" s="25" t="s">
        <v>2</v>
      </c>
      <c r="B21" s="51"/>
      <c r="C21" s="51"/>
      <c r="D21" s="51"/>
      <c r="E21" s="51"/>
      <c r="F21" s="51"/>
      <c r="G21" s="51"/>
      <c r="H21" s="19">
        <v>1.88571476342483E-3</v>
      </c>
      <c r="I21" s="20">
        <v>1.933879762347849E-4</v>
      </c>
      <c r="J21" s="29">
        <v>1.9707860916587153E-3</v>
      </c>
      <c r="K21" s="30">
        <v>1.9797539760492482E-4</v>
      </c>
      <c r="L21" s="29">
        <v>1.5836128651703875E-3</v>
      </c>
      <c r="M21" s="30">
        <v>1.5595126594708229E-4</v>
      </c>
      <c r="N21" s="124" t="s">
        <v>26</v>
      </c>
      <c r="O21" s="108"/>
      <c r="P21" s="108"/>
      <c r="Q21" s="109"/>
      <c r="R21" s="109"/>
      <c r="S21" s="44">
        <f>'Benefit per Ton (BPT)'!O7</f>
        <v>2199.9999999999991</v>
      </c>
      <c r="T21" s="3">
        <v>2021</v>
      </c>
    </row>
    <row r="22" spans="1:20" x14ac:dyDescent="0.25">
      <c r="A22" s="26" t="s">
        <v>3</v>
      </c>
      <c r="B22" s="52"/>
      <c r="C22" s="52"/>
      <c r="D22" s="52"/>
      <c r="E22" s="52"/>
      <c r="F22" s="52"/>
      <c r="G22" s="52"/>
      <c r="H22" s="21">
        <v>5.398392995860435E-3</v>
      </c>
      <c r="I22" s="22">
        <v>5.0930455065464799E-4</v>
      </c>
      <c r="J22" s="31">
        <v>5.6631690837392135E-3</v>
      </c>
      <c r="K22" s="32">
        <v>5.2494597484589148E-4</v>
      </c>
      <c r="L22" s="31">
        <v>5.8820805919383113E-3</v>
      </c>
      <c r="M22" s="32">
        <v>5.3519283767985862E-4</v>
      </c>
      <c r="N22" s="124"/>
      <c r="O22" s="108"/>
      <c r="P22" s="108"/>
      <c r="Q22" s="109"/>
      <c r="R22" s="109"/>
      <c r="S22" s="44">
        <f>'Benefit per Ton (BPT)'!O8</f>
        <v>11899.999999999998</v>
      </c>
      <c r="T22" s="3">
        <v>2022</v>
      </c>
    </row>
    <row r="23" spans="1:20" x14ac:dyDescent="0.25">
      <c r="A23" s="26" t="s">
        <v>4</v>
      </c>
      <c r="B23" s="52"/>
      <c r="C23" s="52"/>
      <c r="D23" s="52"/>
      <c r="E23" s="52"/>
      <c r="F23" s="52"/>
      <c r="G23" s="52"/>
      <c r="H23" s="21">
        <v>6.884535866413842E-2</v>
      </c>
      <c r="I23" s="22">
        <v>6.491646061984266E-3</v>
      </c>
      <c r="J23" s="31">
        <v>7.2243571365599696E-2</v>
      </c>
      <c r="K23" s="32">
        <v>6.6934962480067681E-3</v>
      </c>
      <c r="L23" s="31">
        <v>7.5049066130513514E-2</v>
      </c>
      <c r="M23" s="32">
        <v>6.8258323109922567E-3</v>
      </c>
      <c r="S23" s="44">
        <f>'Benefit per Ton (BPT)'!O9</f>
        <v>11899.999999999998</v>
      </c>
      <c r="T23" s="3">
        <v>2023</v>
      </c>
    </row>
    <row r="24" spans="1:20" x14ac:dyDescent="0.25">
      <c r="A24" s="26" t="s">
        <v>5</v>
      </c>
      <c r="B24" s="52"/>
      <c r="C24" s="52"/>
      <c r="D24" s="52"/>
      <c r="E24" s="52"/>
      <c r="F24" s="52"/>
      <c r="G24" s="52"/>
      <c r="H24" s="21">
        <v>9.8486272969574129E-2</v>
      </c>
      <c r="I24" s="22">
        <v>9.2736852498019502E-3</v>
      </c>
      <c r="J24" s="31">
        <v>0.10339850228336274</v>
      </c>
      <c r="K24" s="32">
        <v>9.5678010369696104E-3</v>
      </c>
      <c r="L24" s="31">
        <v>0.10744606930685312</v>
      </c>
      <c r="M24" s="32">
        <v>9.7609452045859368E-3</v>
      </c>
      <c r="N24" s="124" t="s">
        <v>27</v>
      </c>
      <c r="O24" s="108"/>
      <c r="P24" s="108"/>
      <c r="Q24" s="109"/>
      <c r="R24" s="109"/>
      <c r="S24" s="44">
        <f>'Benefit per Ton (BPT)'!O10</f>
        <v>11700</v>
      </c>
      <c r="T24" s="3">
        <v>2024</v>
      </c>
    </row>
    <row r="25" spans="1:20" x14ac:dyDescent="0.25">
      <c r="A25" s="26" t="s">
        <v>6</v>
      </c>
      <c r="B25" s="52"/>
      <c r="C25" s="52"/>
      <c r="D25" s="52"/>
      <c r="E25" s="52"/>
      <c r="F25" s="52"/>
      <c r="G25" s="52"/>
      <c r="H25" s="21">
        <v>2.6884421079030556</v>
      </c>
      <c r="I25" s="22">
        <v>0.25246006194226606</v>
      </c>
      <c r="J25" s="31">
        <v>2.7645257651953536</v>
      </c>
      <c r="K25" s="32">
        <v>0.2532510853442414</v>
      </c>
      <c r="L25" s="31">
        <v>2.8524857634898786</v>
      </c>
      <c r="M25" s="32">
        <v>0.2559583688817883</v>
      </c>
      <c r="N25" s="124"/>
      <c r="O25" s="108"/>
      <c r="P25" s="108"/>
      <c r="Q25" s="109"/>
      <c r="R25" s="109"/>
      <c r="S25" s="44">
        <f>'Benefit per Ton (BPT)'!O11</f>
        <v>11700</v>
      </c>
      <c r="T25" s="3">
        <v>2025</v>
      </c>
    </row>
    <row r="26" spans="1:20" x14ac:dyDescent="0.25">
      <c r="A26" s="26" t="s">
        <v>7</v>
      </c>
      <c r="B26" s="52"/>
      <c r="C26" s="52"/>
      <c r="D26" s="52"/>
      <c r="E26" s="52"/>
      <c r="F26" s="52"/>
      <c r="G26" s="52"/>
      <c r="H26" s="21">
        <v>0.45282319586924163</v>
      </c>
      <c r="I26" s="22">
        <v>4.2522624386733404E-2</v>
      </c>
      <c r="J26" s="31">
        <v>0.46681716890953445</v>
      </c>
      <c r="K26" s="32">
        <v>4.2760904159227051E-2</v>
      </c>
      <c r="L26" s="31">
        <v>0.48242268887247669</v>
      </c>
      <c r="M26" s="32">
        <v>4.3243124664734983E-2</v>
      </c>
      <c r="S26" s="44">
        <f>'Benefit per Ton (BPT)'!O12</f>
        <v>11700</v>
      </c>
      <c r="T26" s="3">
        <v>2026</v>
      </c>
    </row>
    <row r="27" spans="1:20" x14ac:dyDescent="0.25">
      <c r="A27" s="26" t="s">
        <v>8</v>
      </c>
      <c r="B27" s="52"/>
      <c r="C27" s="52"/>
      <c r="D27" s="52"/>
      <c r="E27" s="52"/>
      <c r="F27" s="52"/>
      <c r="G27" s="52"/>
      <c r="H27" s="21">
        <v>0.24164209837806711</v>
      </c>
      <c r="I27" s="22">
        <v>2.2743111664054429E-2</v>
      </c>
      <c r="J27" s="31">
        <v>0.25350475714148957</v>
      </c>
      <c r="K27" s="32">
        <v>2.3473661674717282E-2</v>
      </c>
      <c r="L27" s="31">
        <v>0.26437776025147619</v>
      </c>
      <c r="M27" s="32">
        <v>2.4052696271484479E-2</v>
      </c>
      <c r="S27" s="44">
        <f>'Benefit per Ton (BPT)'!O13</f>
        <v>11399.999999999998</v>
      </c>
      <c r="T27" s="3">
        <v>2027</v>
      </c>
    </row>
    <row r="28" spans="1:20" x14ac:dyDescent="0.25">
      <c r="A28" s="27" t="s">
        <v>9</v>
      </c>
      <c r="B28" s="53"/>
      <c r="C28" s="53"/>
      <c r="D28" s="53"/>
      <c r="E28" s="53"/>
      <c r="F28" s="53"/>
      <c r="G28" s="53"/>
      <c r="H28" s="21">
        <v>1.058038988408089E-3</v>
      </c>
      <c r="I28" s="22">
        <v>1.0039980926869745E-4</v>
      </c>
      <c r="J28" s="31">
        <v>1.1849766416227629E-3</v>
      </c>
      <c r="K28" s="32">
        <v>1.102997073198875E-4</v>
      </c>
      <c r="L28" s="31">
        <v>1.3136614056199691E-3</v>
      </c>
      <c r="M28" s="32">
        <v>1.203767043383513E-4</v>
      </c>
      <c r="S28" s="44">
        <f>'Benefit per Ton (BPT)'!O14</f>
        <v>11399.999999999998</v>
      </c>
      <c r="T28" s="3">
        <v>2028</v>
      </c>
    </row>
    <row r="29" spans="1:20" x14ac:dyDescent="0.25">
      <c r="A29" s="28" t="s">
        <v>10</v>
      </c>
      <c r="B29" s="54"/>
      <c r="C29" s="54"/>
      <c r="D29" s="54"/>
      <c r="E29" s="54"/>
      <c r="F29" s="54"/>
      <c r="G29" s="54"/>
      <c r="H29" s="23">
        <v>1.3125979293039766E-3</v>
      </c>
      <c r="I29" s="24">
        <v>1.2396104163364487E-4</v>
      </c>
      <c r="J29" s="33">
        <v>1.4489853927469856E-3</v>
      </c>
      <c r="K29" s="34">
        <v>1.3438603557973765E-4</v>
      </c>
      <c r="L29" s="33">
        <v>1.5870252231060789E-3</v>
      </c>
      <c r="M29" s="34">
        <v>1.4512038273317948E-4</v>
      </c>
      <c r="S29" s="44">
        <f>'Benefit per Ton (BPT)'!O15</f>
        <v>6799.9999999999991</v>
      </c>
      <c r="T29" s="3">
        <v>2029</v>
      </c>
    </row>
    <row r="30" spans="1:20" x14ac:dyDescent="0.25">
      <c r="S30" s="44">
        <f>'Benefit per Ton (BPT)'!O16</f>
        <v>6799.9999999999991</v>
      </c>
      <c r="T30" s="3">
        <v>2030</v>
      </c>
    </row>
    <row r="31" spans="1:20" x14ac:dyDescent="0.25">
      <c r="S31" s="1">
        <f>SUM(S19:S30)</f>
        <v>112700</v>
      </c>
      <c r="T31" s="1"/>
    </row>
    <row r="35" ht="17.25" customHeight="1" x14ac:dyDescent="0.25"/>
  </sheetData>
  <mergeCells count="22">
    <mergeCell ref="A20:M20"/>
    <mergeCell ref="N21:R22"/>
    <mergeCell ref="N24:R25"/>
    <mergeCell ref="A16:M16"/>
    <mergeCell ref="A17:M17"/>
    <mergeCell ref="H18:I18"/>
    <mergeCell ref="J18:K18"/>
    <mergeCell ref="L18:M18"/>
    <mergeCell ref="N18:R19"/>
    <mergeCell ref="X3:Y3"/>
    <mergeCell ref="A1:M1"/>
    <mergeCell ref="B3:C3"/>
    <mergeCell ref="D3:E3"/>
    <mergeCell ref="F3:G3"/>
    <mergeCell ref="H3:I3"/>
    <mergeCell ref="J3:K3"/>
    <mergeCell ref="L3:M3"/>
    <mergeCell ref="N3:O3"/>
    <mergeCell ref="P3:Q3"/>
    <mergeCell ref="R3:S3"/>
    <mergeCell ref="T3:U3"/>
    <mergeCell ref="V3:W3"/>
  </mergeCells>
  <conditionalFormatting sqref="H21:H29">
    <cfRule type="cellIs" dxfId="57" priority="50" operator="lessThan">
      <formula>0</formula>
    </cfRule>
  </conditionalFormatting>
  <conditionalFormatting sqref="I21:I29">
    <cfRule type="cellIs" dxfId="56" priority="49" operator="lessThan">
      <formula>0</formula>
    </cfRule>
  </conditionalFormatting>
  <conditionalFormatting sqref="J21:J29">
    <cfRule type="cellIs" dxfId="55" priority="48" operator="lessThan">
      <formula>0</formula>
    </cfRule>
  </conditionalFormatting>
  <conditionalFormatting sqref="K21:K29">
    <cfRule type="cellIs" dxfId="54" priority="47" operator="lessThan">
      <formula>0</formula>
    </cfRule>
  </conditionalFormatting>
  <conditionalFormatting sqref="L21:L29">
    <cfRule type="cellIs" dxfId="53" priority="46" operator="lessThan">
      <formula>0</formula>
    </cfRule>
  </conditionalFormatting>
  <conditionalFormatting sqref="L21:L29">
    <cfRule type="cellIs" dxfId="52" priority="45" operator="lessThan">
      <formula>0</formula>
    </cfRule>
  </conditionalFormatting>
  <conditionalFormatting sqref="L21:L29">
    <cfRule type="cellIs" dxfId="51" priority="44" operator="lessThan">
      <formula>0</formula>
    </cfRule>
  </conditionalFormatting>
  <conditionalFormatting sqref="L21:L29">
    <cfRule type="cellIs" dxfId="50" priority="43" operator="lessThan">
      <formula>0</formula>
    </cfRule>
  </conditionalFormatting>
  <conditionalFormatting sqref="M21:M29">
    <cfRule type="cellIs" dxfId="49" priority="42" operator="lessThan">
      <formula>0</formula>
    </cfRule>
  </conditionalFormatting>
  <conditionalFormatting sqref="M21:M29">
    <cfRule type="cellIs" dxfId="48" priority="41" operator="lessThan">
      <formula>0</formula>
    </cfRule>
  </conditionalFormatting>
  <conditionalFormatting sqref="M21:M29">
    <cfRule type="cellIs" dxfId="47" priority="40" operator="lessThan">
      <formula>0</formula>
    </cfRule>
  </conditionalFormatting>
  <conditionalFormatting sqref="M21:M29">
    <cfRule type="cellIs" dxfId="46" priority="39" operator="lessThan">
      <formula>0</formula>
    </cfRule>
  </conditionalFormatting>
  <conditionalFormatting sqref="H5:H13">
    <cfRule type="cellIs" dxfId="45" priority="38" operator="lessThan">
      <formula>0</formula>
    </cfRule>
  </conditionalFormatting>
  <conditionalFormatting sqref="J5:J13">
    <cfRule type="cellIs" dxfId="44" priority="37" operator="lessThan">
      <formula>0</formula>
    </cfRule>
  </conditionalFormatting>
  <conditionalFormatting sqref="K5:K13">
    <cfRule type="cellIs" dxfId="43" priority="36" operator="lessThan">
      <formula>0</formula>
    </cfRule>
  </conditionalFormatting>
  <conditionalFormatting sqref="L5:L13">
    <cfRule type="cellIs" dxfId="42" priority="35" operator="lessThan">
      <formula>0</formula>
    </cfRule>
  </conditionalFormatting>
  <conditionalFormatting sqref="M5:M13">
    <cfRule type="cellIs" dxfId="41" priority="34" operator="lessThan">
      <formula>0</formula>
    </cfRule>
  </conditionalFormatting>
  <conditionalFormatting sqref="N5:N13">
    <cfRule type="cellIs" dxfId="40" priority="33" operator="lessThan">
      <formula>0</formula>
    </cfRule>
  </conditionalFormatting>
  <conditionalFormatting sqref="O5:O13">
    <cfRule type="cellIs" dxfId="39" priority="32" operator="lessThan">
      <formula>0</formula>
    </cfRule>
  </conditionalFormatting>
  <conditionalFormatting sqref="P5:P13">
    <cfRule type="cellIs" dxfId="38" priority="31" operator="lessThan">
      <formula>0</formula>
    </cfRule>
  </conditionalFormatting>
  <conditionalFormatting sqref="Q5:Q13">
    <cfRule type="cellIs" dxfId="37" priority="30" operator="lessThan">
      <formula>0</formula>
    </cfRule>
  </conditionalFormatting>
  <conditionalFormatting sqref="R5:R13">
    <cfRule type="cellIs" dxfId="36" priority="29" operator="lessThan">
      <formula>0</formula>
    </cfRule>
  </conditionalFormatting>
  <conditionalFormatting sqref="S5:S13">
    <cfRule type="cellIs" dxfId="35" priority="28" operator="lessThan">
      <formula>0</formula>
    </cfRule>
  </conditionalFormatting>
  <conditionalFormatting sqref="T5:T13">
    <cfRule type="cellIs" dxfId="34" priority="27" operator="lessThan">
      <formula>0</formula>
    </cfRule>
  </conditionalFormatting>
  <conditionalFormatting sqref="T5:T13">
    <cfRule type="cellIs" dxfId="33" priority="26" operator="lessThan">
      <formula>0</formula>
    </cfRule>
  </conditionalFormatting>
  <conditionalFormatting sqref="T5:T13">
    <cfRule type="cellIs" dxfId="32" priority="25" operator="lessThan">
      <formula>0</formula>
    </cfRule>
  </conditionalFormatting>
  <conditionalFormatting sqref="T5:T13">
    <cfRule type="cellIs" dxfId="31" priority="24" operator="lessThan">
      <formula>0</formula>
    </cfRule>
  </conditionalFormatting>
  <conditionalFormatting sqref="U5:U13">
    <cfRule type="cellIs" dxfId="30" priority="23" operator="lessThan">
      <formula>0</formula>
    </cfRule>
  </conditionalFormatting>
  <conditionalFormatting sqref="U5:U13">
    <cfRule type="cellIs" dxfId="29" priority="22" operator="lessThan">
      <formula>0</formula>
    </cfRule>
  </conditionalFormatting>
  <conditionalFormatting sqref="U5:U13">
    <cfRule type="cellIs" dxfId="28" priority="21" operator="lessThan">
      <formula>0</formula>
    </cfRule>
  </conditionalFormatting>
  <conditionalFormatting sqref="U5:U13">
    <cfRule type="cellIs" dxfId="27" priority="20" operator="lessThan">
      <formula>0</formula>
    </cfRule>
  </conditionalFormatting>
  <conditionalFormatting sqref="V5:V13">
    <cfRule type="cellIs" dxfId="26" priority="19" operator="lessThan">
      <formula>0</formula>
    </cfRule>
  </conditionalFormatting>
  <conditionalFormatting sqref="V5:V13">
    <cfRule type="cellIs" dxfId="25" priority="18" operator="lessThan">
      <formula>0</formula>
    </cfRule>
  </conditionalFormatting>
  <conditionalFormatting sqref="V5:V13">
    <cfRule type="cellIs" dxfId="24" priority="17" operator="lessThan">
      <formula>0</formula>
    </cfRule>
  </conditionalFormatting>
  <conditionalFormatting sqref="V5:V13">
    <cfRule type="cellIs" dxfId="23" priority="16" operator="lessThan">
      <formula>0</formula>
    </cfRule>
  </conditionalFormatting>
  <conditionalFormatting sqref="W5:W13">
    <cfRule type="cellIs" dxfId="22" priority="15" operator="lessThan">
      <formula>0</formula>
    </cfRule>
  </conditionalFormatting>
  <conditionalFormatting sqref="W5:W13">
    <cfRule type="cellIs" dxfId="21" priority="14" operator="lessThan">
      <formula>0</formula>
    </cfRule>
  </conditionalFormatting>
  <conditionalFormatting sqref="W5:W13">
    <cfRule type="cellIs" dxfId="20" priority="13" operator="lessThan">
      <formula>0</formula>
    </cfRule>
  </conditionalFormatting>
  <conditionalFormatting sqref="W5:W13">
    <cfRule type="cellIs" dxfId="19" priority="12" operator="lessThan">
      <formula>0</formula>
    </cfRule>
  </conditionalFormatting>
  <conditionalFormatting sqref="X5:X13">
    <cfRule type="cellIs" dxfId="18" priority="11" operator="lessThan">
      <formula>0</formula>
    </cfRule>
  </conditionalFormatting>
  <conditionalFormatting sqref="X5:X13">
    <cfRule type="cellIs" dxfId="17" priority="10" operator="lessThan">
      <formula>0</formula>
    </cfRule>
  </conditionalFormatting>
  <conditionalFormatting sqref="X5:X13">
    <cfRule type="cellIs" dxfId="16" priority="9" operator="lessThan">
      <formula>0</formula>
    </cfRule>
  </conditionalFormatting>
  <conditionalFormatting sqref="X5:X13">
    <cfRule type="cellIs" dxfId="15" priority="8" operator="lessThan">
      <formula>0</formula>
    </cfRule>
  </conditionalFormatting>
  <conditionalFormatting sqref="Y5:Z13">
    <cfRule type="cellIs" dxfId="14" priority="7" operator="lessThan">
      <formula>0</formula>
    </cfRule>
  </conditionalFormatting>
  <conditionalFormatting sqref="Y5:Z13">
    <cfRule type="cellIs" dxfId="13" priority="6" operator="lessThan">
      <formula>0</formula>
    </cfRule>
  </conditionalFormatting>
  <conditionalFormatting sqref="Y5:Z13">
    <cfRule type="cellIs" dxfId="12" priority="5" operator="lessThan">
      <formula>0</formula>
    </cfRule>
  </conditionalFormatting>
  <conditionalFormatting sqref="Y5:Z13">
    <cfRule type="cellIs" dxfId="11" priority="4" operator="lessThan">
      <formula>0</formula>
    </cfRule>
  </conditionalFormatting>
  <conditionalFormatting sqref="F5:F13">
    <cfRule type="cellIs" dxfId="10" priority="3" operator="lessThan">
      <formula>0</formula>
    </cfRule>
  </conditionalFormatting>
  <conditionalFormatting sqref="D5:D13">
    <cfRule type="cellIs" dxfId="9" priority="2" operator="lessThan">
      <formula>0</formula>
    </cfRule>
  </conditionalFormatting>
  <conditionalFormatting sqref="B5:B13">
    <cfRule type="cellIs" dxfId="8"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7"/>
  <sheetViews>
    <sheetView workbookViewId="0">
      <selection activeCell="A3" sqref="A3:E3"/>
    </sheetView>
  </sheetViews>
  <sheetFormatPr defaultRowHeight="15" x14ac:dyDescent="0.25"/>
  <cols>
    <col min="1" max="1" width="31.85546875" customWidth="1"/>
    <col min="4" max="4" width="12.28515625" bestFit="1" customWidth="1"/>
    <col min="5" max="5" width="25.140625" customWidth="1"/>
    <col min="6" max="6" width="16" bestFit="1" customWidth="1"/>
    <col min="7" max="7" width="12.7109375" customWidth="1"/>
    <col min="8" max="8" width="14.85546875" customWidth="1"/>
    <col min="9" max="9" width="13.7109375" customWidth="1"/>
  </cols>
  <sheetData>
    <row r="2" spans="1:10" ht="18" x14ac:dyDescent="0.35">
      <c r="F2" s="111" t="s">
        <v>41</v>
      </c>
      <c r="G2" s="113"/>
      <c r="H2" s="111" t="s">
        <v>63</v>
      </c>
      <c r="I2" s="113"/>
    </row>
    <row r="3" spans="1:10" x14ac:dyDescent="0.25">
      <c r="A3" s="108" t="s">
        <v>56</v>
      </c>
      <c r="B3" s="108"/>
      <c r="C3" s="108"/>
      <c r="D3" s="108"/>
      <c r="E3" s="128"/>
      <c r="F3" s="11" t="s">
        <v>14</v>
      </c>
      <c r="G3" s="11" t="s">
        <v>33</v>
      </c>
      <c r="H3" s="11" t="s">
        <v>14</v>
      </c>
      <c r="I3" s="11" t="s">
        <v>33</v>
      </c>
    </row>
    <row r="4" spans="1:10" x14ac:dyDescent="0.25">
      <c r="A4" s="55"/>
      <c r="B4" s="55"/>
      <c r="C4" s="55"/>
      <c r="D4" s="55"/>
      <c r="E4" s="79">
        <v>66700</v>
      </c>
      <c r="F4" s="18">
        <v>3.6580205988809827E-3</v>
      </c>
      <c r="G4" s="18">
        <v>8.2907171162247741E-3</v>
      </c>
      <c r="H4" s="18">
        <v>3.3843965148579576E-4</v>
      </c>
      <c r="I4" s="18">
        <v>7.6659748924311308E-4</v>
      </c>
      <c r="J4" s="36">
        <v>112700</v>
      </c>
    </row>
    <row r="5" spans="1:10" x14ac:dyDescent="0.25">
      <c r="A5" s="55"/>
      <c r="B5" s="55"/>
      <c r="C5" s="55"/>
      <c r="D5" s="55"/>
      <c r="E5" s="80"/>
      <c r="F5" s="77">
        <f>E4*F4</f>
        <v>243.98997394536156</v>
      </c>
      <c r="G5" s="77">
        <f>E4*G4</f>
        <v>552.99083165219247</v>
      </c>
      <c r="H5" s="62">
        <f>J4*H4</f>
        <v>38.142148722449186</v>
      </c>
      <c r="I5" s="62">
        <f>J4*I4</f>
        <v>86.395537037698844</v>
      </c>
    </row>
    <row r="6" spans="1:10" x14ac:dyDescent="0.25">
      <c r="A6" s="55"/>
      <c r="B6" s="55"/>
      <c r="C6" s="55"/>
      <c r="D6" s="55"/>
      <c r="E6" s="55"/>
      <c r="F6" s="35"/>
      <c r="G6" s="35"/>
      <c r="H6" s="78"/>
      <c r="I6" s="78"/>
    </row>
    <row r="7" spans="1:10" ht="16.5" customHeight="1" x14ac:dyDescent="0.25">
      <c r="A7" s="55"/>
      <c r="B7" s="55"/>
      <c r="C7" s="55"/>
      <c r="D7" s="55"/>
      <c r="E7" s="94" t="s">
        <v>34</v>
      </c>
      <c r="F7" s="95">
        <f>F5+H5</f>
        <v>282.13212266781073</v>
      </c>
      <c r="G7" s="96" t="s">
        <v>35</v>
      </c>
      <c r="H7" s="97">
        <f>G5+I5</f>
        <v>639.38636868989136</v>
      </c>
      <c r="I7" s="78"/>
    </row>
  </sheetData>
  <mergeCells count="3">
    <mergeCell ref="F2:G2"/>
    <mergeCell ref="H2:I2"/>
    <mergeCell ref="A3:E3"/>
  </mergeCells>
  <conditionalFormatting sqref="F5:F7">
    <cfRule type="cellIs" dxfId="7" priority="34" operator="lessThan">
      <formula>0</formula>
    </cfRule>
  </conditionalFormatting>
  <conditionalFormatting sqref="G5:G7">
    <cfRule type="cellIs" dxfId="6" priority="33" operator="lessThan">
      <formula>0</formula>
    </cfRule>
  </conditionalFormatting>
  <conditionalFormatting sqref="H5:H7">
    <cfRule type="cellIs" dxfId="5" priority="32" operator="lessThan">
      <formula>0</formula>
    </cfRule>
  </conditionalFormatting>
  <conditionalFormatting sqref="I5:I7">
    <cfRule type="cellIs" dxfId="4" priority="31" operator="lessThan">
      <formula>0</formula>
    </cfRule>
  </conditionalFormatting>
  <conditionalFormatting sqref="F4">
    <cfRule type="cellIs" dxfId="3" priority="4" operator="lessThan">
      <formula>0</formula>
    </cfRule>
  </conditionalFormatting>
  <conditionalFormatting sqref="H4">
    <cfRule type="cellIs" dxfId="2" priority="3" operator="lessThan">
      <formula>0</formula>
    </cfRule>
  </conditionalFormatting>
  <conditionalFormatting sqref="G4">
    <cfRule type="cellIs" dxfId="1" priority="2" operator="lessThan">
      <formula>0</formula>
    </cfRule>
  </conditionalFormatting>
  <conditionalFormatting sqref="I4">
    <cfRule type="cellIs" dxfId="0"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7C7A-A8A6-4D3A-A203-7584D1B25F29}">
  <dimension ref="A3:R25"/>
  <sheetViews>
    <sheetView workbookViewId="0">
      <selection activeCell="A3" sqref="A3:Q3"/>
    </sheetView>
  </sheetViews>
  <sheetFormatPr defaultRowHeight="15" x14ac:dyDescent="0.25"/>
  <cols>
    <col min="3" max="3" width="11.140625" bestFit="1" customWidth="1"/>
    <col min="17" max="17" width="31.7109375" customWidth="1"/>
  </cols>
  <sheetData>
    <row r="3" spans="1:18" ht="15.75" thickBot="1" x14ac:dyDescent="0.3">
      <c r="A3" s="130" t="s">
        <v>38</v>
      </c>
      <c r="B3" s="130"/>
      <c r="C3" s="130"/>
      <c r="D3" s="130"/>
      <c r="E3" s="130"/>
      <c r="F3" s="130"/>
      <c r="G3" s="130"/>
      <c r="H3" s="130"/>
      <c r="I3" s="130"/>
      <c r="J3" s="130"/>
      <c r="K3" s="130"/>
      <c r="L3" s="130"/>
      <c r="M3" s="130"/>
      <c r="N3" s="130"/>
      <c r="O3" s="130"/>
      <c r="P3" s="130"/>
      <c r="Q3" s="130"/>
    </row>
    <row r="4" spans="1:18" ht="18.75" thickTop="1" x14ac:dyDescent="0.35">
      <c r="A4" s="131" t="s">
        <v>64</v>
      </c>
      <c r="B4" s="131"/>
      <c r="C4" s="131"/>
      <c r="D4" s="131"/>
      <c r="E4" s="131"/>
      <c r="F4" s="131"/>
      <c r="G4" s="131"/>
      <c r="H4" s="131"/>
      <c r="I4" s="131"/>
      <c r="J4" s="131"/>
      <c r="K4" s="131"/>
      <c r="L4" s="131"/>
      <c r="M4" s="131"/>
      <c r="N4" s="131"/>
      <c r="O4" s="131"/>
      <c r="P4" s="131"/>
      <c r="Q4" s="131"/>
    </row>
    <row r="5" spans="1:18" ht="18" x14ac:dyDescent="0.35">
      <c r="A5" t="s">
        <v>65</v>
      </c>
    </row>
    <row r="6" spans="1:18" x14ac:dyDescent="0.25">
      <c r="A6" t="s">
        <v>66</v>
      </c>
    </row>
    <row r="7" spans="1:18" x14ac:dyDescent="0.25">
      <c r="A7" t="s">
        <v>36</v>
      </c>
    </row>
    <row r="8" spans="1:18" x14ac:dyDescent="0.25">
      <c r="A8" t="s">
        <v>37</v>
      </c>
    </row>
    <row r="9" spans="1:18" x14ac:dyDescent="0.25">
      <c r="A9" s="129" t="s">
        <v>44</v>
      </c>
      <c r="B9" s="129"/>
      <c r="C9" s="129"/>
      <c r="D9" s="129"/>
      <c r="E9" s="129"/>
      <c r="F9" s="129"/>
      <c r="G9" s="129"/>
      <c r="H9" s="129"/>
      <c r="I9" s="129"/>
      <c r="J9" s="129"/>
      <c r="K9" s="129"/>
      <c r="L9" s="129"/>
      <c r="M9" s="129"/>
      <c r="N9" s="129"/>
      <c r="O9" s="129"/>
      <c r="P9" s="129"/>
      <c r="Q9" s="129"/>
      <c r="R9" s="129"/>
    </row>
    <row r="10" spans="1:18" x14ac:dyDescent="0.25">
      <c r="A10" t="s">
        <v>40</v>
      </c>
    </row>
    <row r="11" spans="1:18" ht="18" x14ac:dyDescent="0.35">
      <c r="A11" t="s">
        <v>67</v>
      </c>
    </row>
    <row r="12" spans="1:18" ht="18" x14ac:dyDescent="0.35">
      <c r="A12" t="s">
        <v>68</v>
      </c>
    </row>
    <row r="13" spans="1:18" x14ac:dyDescent="0.25">
      <c r="A13" t="s">
        <v>70</v>
      </c>
    </row>
    <row r="14" spans="1:18" x14ac:dyDescent="0.25">
      <c r="A14" t="s">
        <v>69</v>
      </c>
    </row>
    <row r="16" spans="1:18" ht="15.75" thickBot="1" x14ac:dyDescent="0.3">
      <c r="B16" s="87" t="s">
        <v>32</v>
      </c>
      <c r="C16" s="87"/>
    </row>
    <row r="17" spans="1:17" ht="18.75" thickTop="1" x14ac:dyDescent="0.35">
      <c r="B17" t="s">
        <v>41</v>
      </c>
      <c r="C17" s="40">
        <v>66700</v>
      </c>
    </row>
    <row r="18" spans="1:17" ht="18" x14ac:dyDescent="0.35">
      <c r="B18" t="s">
        <v>42</v>
      </c>
      <c r="C18" s="40">
        <v>112700</v>
      </c>
    </row>
    <row r="19" spans="1:17" ht="18" x14ac:dyDescent="0.35">
      <c r="B19" t="s">
        <v>43</v>
      </c>
      <c r="C19" s="75">
        <v>188000000</v>
      </c>
    </row>
    <row r="21" spans="1:17" ht="18" x14ac:dyDescent="0.35">
      <c r="A21" t="s">
        <v>71</v>
      </c>
    </row>
    <row r="22" spans="1:17" x14ac:dyDescent="0.25">
      <c r="A22" s="106" t="s">
        <v>55</v>
      </c>
      <c r="B22" s="106"/>
      <c r="C22" s="106"/>
      <c r="D22" s="106"/>
      <c r="E22" s="106"/>
      <c r="F22" s="106"/>
      <c r="G22" s="106"/>
      <c r="H22" s="106"/>
      <c r="I22" s="106"/>
      <c r="J22" s="106"/>
      <c r="K22" s="106"/>
      <c r="L22" s="106"/>
      <c r="M22" s="106"/>
      <c r="N22" s="106"/>
      <c r="O22" s="106"/>
      <c r="P22" s="106"/>
      <c r="Q22" s="106"/>
    </row>
    <row r="23" spans="1:17" x14ac:dyDescent="0.25">
      <c r="A23" s="106"/>
      <c r="B23" s="106"/>
      <c r="C23" s="106"/>
      <c r="D23" s="106"/>
      <c r="E23" s="106"/>
      <c r="F23" s="106"/>
      <c r="G23" s="106"/>
      <c r="H23" s="106"/>
      <c r="I23" s="106"/>
      <c r="J23" s="106"/>
      <c r="K23" s="106"/>
      <c r="L23" s="106"/>
      <c r="M23" s="106"/>
      <c r="N23" s="106"/>
      <c r="O23" s="106"/>
      <c r="P23" s="106"/>
      <c r="Q23" s="106"/>
    </row>
    <row r="24" spans="1:17" x14ac:dyDescent="0.25">
      <c r="A24" s="85"/>
      <c r="B24" s="85"/>
      <c r="C24" s="85"/>
      <c r="D24" s="85"/>
      <c r="E24" s="85"/>
      <c r="F24" s="85"/>
      <c r="G24" s="85"/>
      <c r="H24" s="85"/>
      <c r="I24" s="85"/>
      <c r="J24" s="85"/>
      <c r="K24" s="85"/>
      <c r="L24" s="85"/>
      <c r="M24" s="85"/>
      <c r="N24" s="85"/>
      <c r="O24" s="85"/>
      <c r="P24" s="85"/>
      <c r="Q24" s="85"/>
    </row>
    <row r="25" spans="1:17" x14ac:dyDescent="0.25">
      <c r="A25" t="s">
        <v>39</v>
      </c>
    </row>
  </sheetData>
  <mergeCells count="4">
    <mergeCell ref="A9:R9"/>
    <mergeCell ref="A22:Q23"/>
    <mergeCell ref="A3:Q3"/>
    <mergeCell ref="A4:Q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3A44F09250B549B580FBBDDDCACCE2" ma:contentTypeVersion="11" ma:contentTypeDescription="Create a new document." ma:contentTypeScope="" ma:versionID="8ed25f20e4af4d9b7782e7d5055def23">
  <xsd:schema xmlns:xsd="http://www.w3.org/2001/XMLSchema" xmlns:xs="http://www.w3.org/2001/XMLSchema" xmlns:p="http://schemas.microsoft.com/office/2006/metadata/properties" xmlns:ns3="8d1c9ada-f3f5-44d0-ba56-d3593ea9bf74" xmlns:ns4="3b2bc2c7-5490-4f5a-9627-339a17298b03" targetNamespace="http://schemas.microsoft.com/office/2006/metadata/properties" ma:root="true" ma:fieldsID="7a08e4120d020b556247dd9d1e0ccdea" ns3:_="" ns4:_="">
    <xsd:import namespace="8d1c9ada-f3f5-44d0-ba56-d3593ea9bf74"/>
    <xsd:import namespace="3b2bc2c7-5490-4f5a-9627-339a17298b0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1c9ada-f3f5-44d0-ba56-d3593ea9b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2bc2c7-5490-4f5a-9627-339a17298b0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79466-0EDA-445E-854C-1371EFE684D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d1c9ada-f3f5-44d0-ba56-d3593ea9bf74"/>
    <ds:schemaRef ds:uri="3b2bc2c7-5490-4f5a-9627-339a17298b03"/>
    <ds:schemaRef ds:uri="http://www.w3.org/XML/1998/namespace"/>
    <ds:schemaRef ds:uri="http://purl.org/dc/dcmitype/"/>
  </ds:schemaRefs>
</ds:datastoreItem>
</file>

<file path=customXml/itemProps2.xml><?xml version="1.0" encoding="utf-8"?>
<ds:datastoreItem xmlns:ds="http://schemas.openxmlformats.org/officeDocument/2006/customXml" ds:itemID="{688FE921-1775-443B-A0C3-B256FF296776}">
  <ds:schemaRefs>
    <ds:schemaRef ds:uri="http://schemas.microsoft.com/sharepoint/v3/contenttype/forms"/>
  </ds:schemaRefs>
</ds:datastoreItem>
</file>

<file path=customXml/itemProps3.xml><?xml version="1.0" encoding="utf-8"?>
<ds:datastoreItem xmlns:ds="http://schemas.openxmlformats.org/officeDocument/2006/customXml" ds:itemID="{6C78050F-1F4D-4BEB-B222-B2E1C852E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1c9ada-f3f5-44d0-ba56-d3593ea9bf74"/>
    <ds:schemaRef ds:uri="3b2bc2c7-5490-4f5a-9627-339a17298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Benefit per Ton (BPT)</vt:lpstr>
      <vt:lpstr>Incidence per Ton (IPT) SO2</vt:lpstr>
      <vt:lpstr>Incidence per Ton (IPT) NOx</vt:lpstr>
      <vt:lpstr>Mortality</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Book, Hayley</dc:creator>
  <cp:keywords/>
  <dc:description/>
  <cp:lastModifiedBy>Book, Hayley</cp:lastModifiedBy>
  <cp:revision/>
  <dcterms:created xsi:type="dcterms:W3CDTF">2020-05-18T14:53:01Z</dcterms:created>
  <dcterms:modified xsi:type="dcterms:W3CDTF">2020-08-06T16:47:53Z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0x010100D63A44F09250B549B580FBBDDDCACCE2</vt:lpwstr>
  </property>
</Properties>
</file>