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pagov-my.sharepoint.com/personal/mitrone_pa_gov/Documents/AQ-ARM Files/Funding Solicitation Packages/ORR/CYs 22-23 ORR Application Solicitation/Approved Docs/"/>
    </mc:Choice>
  </mc:AlternateContent>
  <xr:revisionPtr revIDLastSave="0" documentId="8_{7FDE5489-D85B-4437-B045-F044D022C3CE}" xr6:coauthVersionLast="45" xr6:coauthVersionMax="45" xr10:uidLastSave="{00000000-0000-0000-0000-000000000000}"/>
  <bookViews>
    <workbookView xWindow="28680" yWindow="-120" windowWidth="20730" windowHeight="11160" xr2:uid="{50EA1080-CAA0-479B-86E3-099FCB3C25CA}"/>
  </bookViews>
  <sheets>
    <sheet name="Instructions" sheetId="1" r:id="rId1"/>
    <sheet name="Non-Gov't Rebate Calculator" sheetId="2" r:id="rId2"/>
    <sheet name="Gov't Rebate Calculator" sheetId="4" r:id="rId3"/>
    <sheet name="Gov't-Act 47 Rebate Calc." sheetId="3"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2" l="1"/>
  <c r="F25" i="3"/>
  <c r="F26" i="3"/>
  <c r="F27" i="3"/>
  <c r="F28" i="3"/>
  <c r="F24" i="3"/>
  <c r="F19" i="3"/>
  <c r="F20" i="3"/>
  <c r="F21" i="3"/>
  <c r="F22" i="3"/>
  <c r="F18" i="3"/>
  <c r="F13" i="3"/>
  <c r="F14" i="3"/>
  <c r="F15" i="3"/>
  <c r="F16" i="3"/>
  <c r="F12" i="3"/>
  <c r="F7" i="3"/>
  <c r="F8" i="3"/>
  <c r="F9" i="3"/>
  <c r="F10" i="3"/>
  <c r="F6" i="3"/>
  <c r="H6" i="3"/>
  <c r="G6" i="3"/>
  <c r="H7" i="3"/>
  <c r="G7" i="3"/>
  <c r="H8" i="3"/>
  <c r="G8" i="3"/>
  <c r="H9" i="3"/>
  <c r="G9" i="3"/>
  <c r="H10" i="3"/>
  <c r="G10" i="3"/>
  <c r="H12" i="3"/>
  <c r="G12" i="3"/>
  <c r="H13" i="3"/>
  <c r="G13" i="3"/>
  <c r="H14" i="3"/>
  <c r="G14" i="3"/>
  <c r="H15" i="3"/>
  <c r="G15" i="3"/>
  <c r="H16" i="3"/>
  <c r="G16" i="3"/>
  <c r="H18" i="3"/>
  <c r="G18" i="3"/>
  <c r="H19" i="3"/>
  <c r="G19" i="3"/>
  <c r="H20" i="3"/>
  <c r="G20" i="3"/>
  <c r="H21" i="3"/>
  <c r="G21" i="3"/>
  <c r="H22" i="3"/>
  <c r="G22" i="3"/>
  <c r="H24" i="3"/>
  <c r="G24" i="3"/>
  <c r="H25" i="3"/>
  <c r="G25" i="3"/>
  <c r="H26" i="3"/>
  <c r="G26" i="3"/>
  <c r="H27" i="3"/>
  <c r="G27" i="3"/>
  <c r="H28" i="3"/>
  <c r="G28" i="3"/>
  <c r="G29" i="3"/>
  <c r="F19" i="2"/>
  <c r="F20" i="2"/>
  <c r="F21" i="2"/>
  <c r="F22" i="2"/>
  <c r="F18" i="2"/>
  <c r="F19" i="4"/>
  <c r="F20" i="4"/>
  <c r="F21" i="4"/>
  <c r="F22" i="4"/>
  <c r="F18" i="4"/>
  <c r="F13" i="4"/>
  <c r="F14" i="4"/>
  <c r="F15" i="4"/>
  <c r="F16" i="4"/>
  <c r="F12" i="4"/>
  <c r="F7" i="4"/>
  <c r="F8" i="4"/>
  <c r="F9" i="4"/>
  <c r="F10" i="4"/>
  <c r="F6" i="4"/>
  <c r="E7" i="4"/>
  <c r="E8" i="4"/>
  <c r="E9" i="4"/>
  <c r="E10" i="4"/>
  <c r="E6" i="4"/>
  <c r="E13" i="4"/>
  <c r="E14" i="4"/>
  <c r="E15" i="4"/>
  <c r="E16" i="4"/>
  <c r="E12" i="4"/>
  <c r="H6" i="4"/>
  <c r="G6" i="4"/>
  <c r="H7" i="4"/>
  <c r="G7" i="4"/>
  <c r="H8" i="4"/>
  <c r="G8" i="4"/>
  <c r="H9" i="4"/>
  <c r="G9" i="4"/>
  <c r="H10" i="4"/>
  <c r="G10" i="4"/>
  <c r="H12" i="4"/>
  <c r="G12" i="4"/>
  <c r="H13" i="4"/>
  <c r="G13" i="4"/>
  <c r="H14" i="4"/>
  <c r="G14" i="4"/>
  <c r="H15" i="4"/>
  <c r="G15" i="4"/>
  <c r="H16" i="4"/>
  <c r="G16" i="4"/>
  <c r="E18" i="4"/>
  <c r="H18" i="4"/>
  <c r="G18" i="4"/>
  <c r="E19" i="4"/>
  <c r="H19" i="4"/>
  <c r="G19" i="4"/>
  <c r="E20" i="4"/>
  <c r="H20" i="4"/>
  <c r="G20" i="4"/>
  <c r="E21" i="4"/>
  <c r="H21" i="4"/>
  <c r="G21" i="4"/>
  <c r="E22" i="4"/>
  <c r="H22" i="4"/>
  <c r="G22" i="4"/>
  <c r="F24" i="4"/>
  <c r="E24" i="4"/>
  <c r="H24" i="4"/>
  <c r="G24" i="4"/>
  <c r="F25" i="4"/>
  <c r="E25" i="4"/>
  <c r="H25" i="4"/>
  <c r="G25" i="4"/>
  <c r="F26" i="4"/>
  <c r="E26" i="4"/>
  <c r="H26" i="4"/>
  <c r="G26" i="4"/>
  <c r="F27" i="4"/>
  <c r="E27" i="4"/>
  <c r="H27" i="4"/>
  <c r="G27" i="4"/>
  <c r="F28" i="4"/>
  <c r="E28" i="4"/>
  <c r="H28" i="4"/>
  <c r="G28" i="4"/>
  <c r="G29" i="4"/>
  <c r="F25" i="2"/>
  <c r="E25" i="2"/>
  <c r="H25" i="2"/>
  <c r="G25" i="2"/>
  <c r="F26" i="2"/>
  <c r="E26" i="2"/>
  <c r="H26" i="2"/>
  <c r="G26" i="2"/>
  <c r="F27" i="2"/>
  <c r="E27" i="2"/>
  <c r="H27" i="2"/>
  <c r="G27" i="2"/>
  <c r="F28" i="2"/>
  <c r="E28" i="2"/>
  <c r="H28" i="2"/>
  <c r="G28" i="2"/>
  <c r="F24" i="2"/>
  <c r="E24" i="2"/>
  <c r="H24" i="2"/>
  <c r="G24" i="2"/>
  <c r="E19" i="2"/>
  <c r="H19" i="2"/>
  <c r="G19" i="2"/>
  <c r="E20" i="2"/>
  <c r="H20" i="2"/>
  <c r="G20" i="2"/>
  <c r="E21" i="2"/>
  <c r="H21" i="2"/>
  <c r="G21" i="2"/>
  <c r="E22" i="2"/>
  <c r="H22" i="2"/>
  <c r="G22" i="2"/>
  <c r="E18" i="2"/>
  <c r="H18" i="2"/>
  <c r="G18" i="2"/>
  <c r="F13" i="2"/>
  <c r="E13" i="2"/>
  <c r="H13" i="2"/>
  <c r="G13" i="2"/>
  <c r="F14" i="2"/>
  <c r="E14" i="2"/>
  <c r="H14" i="2"/>
  <c r="G14" i="2"/>
  <c r="F15" i="2"/>
  <c r="E15" i="2"/>
  <c r="H15" i="2"/>
  <c r="G15" i="2"/>
  <c r="F16" i="2"/>
  <c r="E16" i="2"/>
  <c r="H16" i="2"/>
  <c r="G16" i="2"/>
  <c r="F12" i="2"/>
  <c r="E12" i="2"/>
  <c r="H12" i="2"/>
  <c r="G12" i="2"/>
  <c r="F7" i="2"/>
  <c r="E7" i="2"/>
  <c r="H7" i="2"/>
  <c r="G7" i="2"/>
  <c r="F8" i="2"/>
  <c r="H8" i="2"/>
  <c r="G8" i="2"/>
  <c r="F9" i="2"/>
  <c r="E9" i="2"/>
  <c r="H9" i="2"/>
  <c r="G9" i="2"/>
  <c r="F10" i="2"/>
  <c r="E10" i="2"/>
  <c r="H10" i="2"/>
  <c r="G10" i="2"/>
  <c r="F6" i="2"/>
  <c r="E6" i="2"/>
  <c r="H6" i="2"/>
  <c r="G6" i="2"/>
  <c r="G29" i="2"/>
</calcChain>
</file>

<file path=xl/sharedStrings.xml><?xml version="1.0" encoding="utf-8"?>
<sst xmlns="http://schemas.openxmlformats.org/spreadsheetml/2006/main" count="52" uniqueCount="28">
  <si>
    <t>Instructions to use Onroad Rebate Calculator</t>
  </si>
  <si>
    <t>Vehicle Number</t>
  </si>
  <si>
    <t>Project Type</t>
  </si>
  <si>
    <t>Per Vehicle/Engine Cost</t>
  </si>
  <si>
    <t>Maximum Percentage</t>
  </si>
  <si>
    <t>Maximum Dollar Amount</t>
  </si>
  <si>
    <t>Max Reimbursement Per Vehicle</t>
  </si>
  <si>
    <t>Diesel Replacements or Repowers</t>
  </si>
  <si>
    <t>Alternative Fuel Replacements or Repowers</t>
  </si>
  <si>
    <t>Electric (vehicle/engine only)</t>
  </si>
  <si>
    <t>Electric with Infrastructure</t>
  </si>
  <si>
    <t>Rebate Voucher Amount Total</t>
  </si>
  <si>
    <t>FOR USE BY NON-GOVERNMENT APPLICANTS</t>
  </si>
  <si>
    <t>Percentage-Based Calculation (hidden)</t>
  </si>
  <si>
    <t>FOR USE BY GOVERNMENT APPLICANTS</t>
  </si>
  <si>
    <t>FOR USE BY GOVERNMENT APPLICANTS - DESIGNATED ACT 47 FINANCIALLY DISTRESSED MUNICIPALITIES</t>
  </si>
  <si>
    <t>Select the appropriate Rebate Calculator for: Non-Government Applicants; Government Applicants; and Designated Act-47 Municipal Governments</t>
  </si>
  <si>
    <t>Select a project type from the Project Type drop down menu. Available Project Types vary depending on if new vehicles are diesel, alternative fuel, electric (engine/vehicle only), or electric with infrastructure. When you select the project type, the maximim percentage for reimbursements will display in the Maximum Percentage column and the maximum per vehicle dollar amount will display in the Maximum Dollar Amount column.</t>
  </si>
  <si>
    <t>In the Per Vehicle/Engine Cost column, enter the estimated total project costs per vehicle, based on quotations or other documentation that provides estimated costs. See Program Guidelines to determine eligible costs by project type. Applicants should ensure that this number is as accurate as possible since the rebate calculation is based upon it. Once the applicant enters a value here, the maximum per vehicle reimbursement will display in the Max Reimbursement Per Vehicle column and will be added to the Rebate Voucher Amount Total at the bottom of the chart.</t>
  </si>
  <si>
    <t>Once all vehicles are entered, the calculator will display the preliminary Rebate Voucher Amount Total at the bottom of the chart. Please note that the total on this Rebate Calculator will not go above $500,000.00, the maximum award for diesel and alternative fuel repower/replacement projects under this program. For electric replacement projects, with a maximum award of $750,000.00, multiple Rebate Calculator forms may be completed to reach the eligible rebate amount, as necessary.</t>
  </si>
  <si>
    <t xml:space="preserve">DEP staff will verify eligibility and issue a single rebate voucher for all approved vehicles under the application, for successful applicants.  </t>
  </si>
  <si>
    <t xml:space="preserve">Please note that this program is first-come, first-served, and is eligibility-based. Time extensions are not permitted, except with advanced DEP approval, in writing. </t>
  </si>
  <si>
    <t xml:space="preserve">Applicants can apply for rebates for up to five vehicles per application.  Use the Vehicle Number column to number the new vehicles 1 through 5. </t>
  </si>
  <si>
    <t xml:space="preserve">Repeat steps 1 through 3 for each of the vehicles for which the applicant is requesting a rebate, up to five vehicles total.  </t>
  </si>
  <si>
    <t>2700-FM-BAQ0054    11/2023
Non-Gov't Rebate Calculator
COMMONWEALTH OF PENNSYLVANIA
DEPARTMENT OF ENVIRONMENTAL PROTECTION
BUREAU OF AIR QUALITY</t>
  </si>
  <si>
    <r>
      <t xml:space="preserve">
</t>
    </r>
    <r>
      <rPr>
        <b/>
        <sz val="8"/>
        <color theme="1"/>
        <rFont val="Calibri"/>
        <family val="2"/>
        <scheme val="minor"/>
      </rPr>
      <t>2700-FM-BAQ0054    11/2023
Gov't Rebate Calculator
COMMONWEALTH OF PENNSYLVANIA
DEPARTMENT OF ENVIRONMENTAL PROTECTION
BUREAU OF AIR QUALITY</t>
    </r>
  </si>
  <si>
    <t>2700-FM-BAQ0054    11/2023
Gov't Act 47 Rebate Calculator
COMMONWEALTH OF PENNSYLVANIA
DEPARTMENT OF ENVIRONMENTAL PROTECTION
BUREAU OF AIR QUALITY</t>
  </si>
  <si>
    <r>
      <t xml:space="preserve">
</t>
    </r>
    <r>
      <rPr>
        <b/>
        <sz val="8"/>
        <color theme="1"/>
        <rFont val="Calibri"/>
        <family val="2"/>
        <scheme val="minor"/>
      </rPr>
      <t>2700-FM-BAQ0054    11/2023
Instructions
COMMONWEALTH OF PENNSYLVANIA
DEPARTMENT OF ENVIRONMENTAL PROTECTION
BUREAU OF AIR QUALITY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</si>
</sst>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sz val="10"/>
      <color theme="1"/>
      <name val="Calibri"/>
      <family val="2"/>
      <scheme val="minor"/>
    </font>
    <font>
      <b/>
      <sz val="8"/>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medium">
        <color indexed="64"/>
      </right>
      <top style="medium">
        <color indexed="64"/>
      </top>
      <bottom style="medium">
        <color indexed="64"/>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0"/>
      </left>
      <right/>
      <top style="thin">
        <color theme="0"/>
      </top>
      <bottom/>
      <diagonal/>
    </border>
    <border>
      <left/>
      <right style="thin">
        <color theme="0"/>
      </right>
      <top style="thin">
        <color theme="0"/>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theme="0"/>
      </right>
      <top/>
      <bottom style="medium">
        <color indexed="64"/>
      </bottom>
      <diagonal/>
    </border>
  </borders>
  <cellStyleXfs count="1">
    <xf numFmtId="0" fontId="0" fillId="0" borderId="0"/>
  </cellStyleXfs>
  <cellXfs count="78">
    <xf numFmtId="0" fontId="0" fillId="0" borderId="0" xfId="0"/>
    <xf numFmtId="0" fontId="0" fillId="0" borderId="2" xfId="0" applyBorder="1"/>
    <xf numFmtId="0" fontId="0" fillId="0" borderId="3" xfId="0" applyBorder="1"/>
    <xf numFmtId="0" fontId="3" fillId="0" borderId="5" xfId="0" applyFont="1" applyBorder="1" applyAlignment="1">
      <alignment horizontal="center" vertical="center" wrapText="1"/>
    </xf>
    <xf numFmtId="0" fontId="0" fillId="0" borderId="5" xfId="0" applyBorder="1" applyAlignment="1">
      <alignment horizontal="left" vertical="top" wrapText="1"/>
    </xf>
    <xf numFmtId="0" fontId="3" fillId="0" borderId="0" xfId="0" applyFont="1" applyAlignment="1">
      <alignment horizontal="center" vertical="center" wrapText="1"/>
    </xf>
    <xf numFmtId="0" fontId="0" fillId="0" borderId="0" xfId="0" applyAlignment="1">
      <alignment wrapText="1"/>
    </xf>
    <xf numFmtId="0" fontId="3" fillId="0" borderId="0" xfId="0" applyFont="1" applyAlignment="1">
      <alignment horizontal="center" vertical="center"/>
    </xf>
    <xf numFmtId="0" fontId="0" fillId="0" borderId="6" xfId="0" applyBorder="1"/>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19" xfId="0" applyBorder="1"/>
    <xf numFmtId="0" fontId="0" fillId="0" borderId="20" xfId="0" applyBorder="1"/>
    <xf numFmtId="0" fontId="0" fillId="0" borderId="5" xfId="0" applyBorder="1"/>
    <xf numFmtId="164" fontId="0" fillId="0" borderId="5" xfId="0" applyNumberFormat="1" applyBorder="1"/>
    <xf numFmtId="9" fontId="0" fillId="0" borderId="5" xfId="0" applyNumberFormat="1" applyBorder="1"/>
    <xf numFmtId="9" fontId="0" fillId="0" borderId="13" xfId="0" applyNumberFormat="1" applyBorder="1" applyAlignment="1" applyProtection="1">
      <alignment horizontal="center" vertical="center"/>
      <protection hidden="1"/>
    </xf>
    <xf numFmtId="9" fontId="0" fillId="0" borderId="16" xfId="0" applyNumberFormat="1" applyBorder="1" applyAlignment="1" applyProtection="1">
      <alignment horizontal="center" vertical="center"/>
      <protection hidden="1"/>
    </xf>
    <xf numFmtId="9" fontId="0" fillId="0" borderId="18" xfId="0" applyNumberFormat="1" applyBorder="1" applyAlignment="1" applyProtection="1">
      <alignment horizontal="center" vertical="center"/>
      <protection hidden="1"/>
    </xf>
    <xf numFmtId="164" fontId="0" fillId="0" borderId="13" xfId="0" applyNumberFormat="1" applyBorder="1" applyAlignment="1" applyProtection="1">
      <alignment horizontal="center" vertical="center"/>
      <protection hidden="1"/>
    </xf>
    <xf numFmtId="164" fontId="0" fillId="0" borderId="16" xfId="0" applyNumberFormat="1" applyBorder="1" applyAlignment="1" applyProtection="1">
      <alignment horizontal="center" vertical="center"/>
      <protection hidden="1"/>
    </xf>
    <xf numFmtId="164" fontId="0" fillId="0" borderId="18" xfId="0" applyNumberFormat="1" applyBorder="1" applyAlignment="1" applyProtection="1">
      <alignment horizontal="center" vertical="center"/>
      <protection hidden="1"/>
    </xf>
    <xf numFmtId="164" fontId="3" fillId="0" borderId="29" xfId="0" applyNumberFormat="1" applyFont="1" applyBorder="1" applyAlignment="1">
      <alignment horizontal="right" vertical="center"/>
    </xf>
    <xf numFmtId="164" fontId="0" fillId="0" borderId="13" xfId="0" applyNumberFormat="1" applyBorder="1" applyAlignment="1" applyProtection="1">
      <alignment horizontal="center" vertical="center"/>
      <protection locked="0"/>
    </xf>
    <xf numFmtId="164" fontId="0" fillId="0" borderId="16" xfId="0" applyNumberFormat="1" applyBorder="1" applyAlignment="1" applyProtection="1">
      <alignment horizontal="center" vertical="center"/>
      <protection locked="0"/>
    </xf>
    <xf numFmtId="164" fontId="0" fillId="0" borderId="18" xfId="0" applyNumberFormat="1" applyBorder="1" applyAlignment="1" applyProtection="1">
      <alignment horizontal="center" vertical="center"/>
      <protection locked="0"/>
    </xf>
    <xf numFmtId="0" fontId="0" fillId="0" borderId="12" xfId="0" applyBorder="1" applyAlignment="1" applyProtection="1">
      <alignment horizontal="center" vertical="center" wrapText="1"/>
      <protection locked="0" hidden="1"/>
    </xf>
    <xf numFmtId="0" fontId="0" fillId="0" borderId="15" xfId="0" applyBorder="1" applyAlignment="1" applyProtection="1">
      <alignment horizontal="center" vertical="center" wrapText="1"/>
      <protection locked="0" hidden="1"/>
    </xf>
    <xf numFmtId="0" fontId="0" fillId="0" borderId="17" xfId="0" applyBorder="1" applyAlignment="1" applyProtection="1">
      <alignment horizontal="center" vertical="center" wrapText="1"/>
      <protection locked="0" hidden="1"/>
    </xf>
    <xf numFmtId="0" fontId="0" fillId="0" borderId="13" xfId="0" applyBorder="1" applyAlignment="1" applyProtection="1">
      <alignment horizontal="left" vertical="center"/>
      <protection locked="0" hidden="1"/>
    </xf>
    <xf numFmtId="0" fontId="0" fillId="0" borderId="16" xfId="0" applyBorder="1" applyAlignment="1" applyProtection="1">
      <alignment horizontal="left" vertical="center"/>
      <protection locked="0" hidden="1"/>
    </xf>
    <xf numFmtId="0" fontId="0" fillId="0" borderId="18" xfId="0" applyBorder="1" applyAlignment="1" applyProtection="1">
      <alignment horizontal="left" vertical="center"/>
      <protection locked="0" hidden="1"/>
    </xf>
    <xf numFmtId="164" fontId="3" fillId="0" borderId="0" xfId="0" applyNumberFormat="1" applyFont="1" applyBorder="1" applyAlignment="1">
      <alignment horizontal="right" vertical="center"/>
    </xf>
    <xf numFmtId="164" fontId="4" fillId="0" borderId="0" xfId="0" applyNumberFormat="1" applyFont="1" applyBorder="1" applyAlignment="1">
      <alignment horizontal="center"/>
    </xf>
    <xf numFmtId="164" fontId="0" fillId="0" borderId="0" xfId="0" applyNumberFormat="1" applyBorder="1" applyAlignment="1">
      <alignment horizontal="center"/>
    </xf>
    <xf numFmtId="164" fontId="0" fillId="0" borderId="0" xfId="0" applyNumberFormat="1"/>
    <xf numFmtId="164" fontId="1" fillId="0" borderId="11" xfId="0" applyNumberFormat="1" applyFont="1" applyBorder="1" applyAlignment="1">
      <alignment horizontal="center" vertical="center" wrapText="1"/>
    </xf>
    <xf numFmtId="164" fontId="0" fillId="0" borderId="3" xfId="0" applyNumberFormat="1" applyBorder="1"/>
    <xf numFmtId="164" fontId="0" fillId="0" borderId="30" xfId="0" applyNumberFormat="1" applyBorder="1" applyAlignment="1" applyProtection="1">
      <alignment horizontal="center" vertical="center"/>
      <protection hidden="1"/>
    </xf>
    <xf numFmtId="164" fontId="0" fillId="0" borderId="31" xfId="0" applyNumberFormat="1" applyBorder="1" applyAlignment="1" applyProtection="1">
      <alignment horizontal="center" vertical="center"/>
      <protection hidden="1"/>
    </xf>
    <xf numFmtId="164" fontId="0" fillId="0" borderId="32" xfId="0" applyNumberFormat="1" applyBorder="1" applyAlignment="1" applyProtection="1">
      <alignment horizontal="center" vertical="center"/>
      <protection hidden="1"/>
    </xf>
    <xf numFmtId="164" fontId="0" fillId="0" borderId="14" xfId="0" applyNumberFormat="1" applyBorder="1" applyAlignment="1" applyProtection="1">
      <alignment horizontal="right" vertical="center"/>
      <protection hidden="1"/>
    </xf>
    <xf numFmtId="164" fontId="0" fillId="0" borderId="26" xfId="0" applyNumberFormat="1" applyBorder="1" applyAlignment="1" applyProtection="1">
      <alignment horizontal="right" vertical="center"/>
      <protection hidden="1"/>
    </xf>
    <xf numFmtId="164" fontId="0" fillId="0" borderId="27" xfId="0" applyNumberFormat="1" applyBorder="1" applyAlignment="1" applyProtection="1">
      <alignment horizontal="right" vertical="center"/>
      <protection hidden="1"/>
    </xf>
    <xf numFmtId="164" fontId="1" fillId="0" borderId="4" xfId="0" applyNumberFormat="1" applyFont="1" applyBorder="1" applyAlignment="1">
      <alignment horizontal="center" vertical="center" wrapText="1"/>
    </xf>
    <xf numFmtId="164" fontId="0" fillId="2" borderId="33" xfId="0" applyNumberFormat="1" applyFill="1" applyBorder="1" applyAlignment="1">
      <alignment horizontal="center"/>
    </xf>
    <xf numFmtId="164" fontId="0" fillId="2" borderId="34" xfId="0" applyNumberFormat="1" applyFill="1" applyBorder="1" applyAlignment="1">
      <alignment horizontal="center"/>
    </xf>
    <xf numFmtId="164" fontId="1" fillId="0" borderId="35"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2" fillId="0" borderId="1" xfId="0" applyFont="1" applyBorder="1" applyAlignment="1">
      <alignment horizontal="center" vertical="center" wrapText="1"/>
    </xf>
    <xf numFmtId="0" fontId="5" fillId="0" borderId="24" xfId="0" applyFont="1" applyBorder="1" applyAlignment="1">
      <alignment horizontal="left" vertical="center" wrapText="1"/>
    </xf>
    <xf numFmtId="0" fontId="5" fillId="0" borderId="36" xfId="0" applyFont="1" applyBorder="1" applyAlignment="1">
      <alignment horizontal="left" vertical="center"/>
    </xf>
    <xf numFmtId="0" fontId="6" fillId="0" borderId="24" xfId="0" applyFont="1" applyBorder="1" applyAlignment="1">
      <alignment wrapText="1"/>
    </xf>
    <xf numFmtId="0" fontId="0" fillId="0" borderId="24" xfId="0" applyBorder="1"/>
    <xf numFmtId="0" fontId="4" fillId="3" borderId="23" xfId="0" applyFont="1" applyFill="1" applyBorder="1" applyAlignment="1">
      <alignment horizontal="center"/>
    </xf>
    <xf numFmtId="0" fontId="4" fillId="3" borderId="24" xfId="0" applyFont="1" applyFill="1" applyBorder="1" applyAlignment="1">
      <alignment horizontal="center"/>
    </xf>
    <xf numFmtId="0" fontId="4" fillId="3" borderId="25" xfId="0" applyFont="1" applyFill="1" applyBorder="1" applyAlignment="1">
      <alignment horizont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4" xfId="0" applyBorder="1" applyAlignment="1">
      <alignment horizontal="center"/>
    </xf>
    <xf numFmtId="0" fontId="0" fillId="2" borderId="21" xfId="0" applyFill="1" applyBorder="1" applyAlignment="1">
      <alignment horizontal="center"/>
    </xf>
    <xf numFmtId="0" fontId="0" fillId="2" borderId="22" xfId="0" applyFill="1" applyBorder="1" applyAlignment="1">
      <alignment horizontal="center"/>
    </xf>
    <xf numFmtId="0" fontId="0" fillId="2" borderId="33" xfId="0" applyFill="1" applyBorder="1" applyAlignment="1">
      <alignment horizontal="center"/>
    </xf>
    <xf numFmtId="0" fontId="0" fillId="2" borderId="28" xfId="0" applyFill="1" applyBorder="1" applyAlignment="1">
      <alignment horizontal="center"/>
    </xf>
    <xf numFmtId="0" fontId="0" fillId="2" borderId="0" xfId="0" applyFill="1" applyBorder="1" applyAlignment="1">
      <alignment horizontal="center"/>
    </xf>
    <xf numFmtId="0" fontId="0" fillId="2" borderId="34" xfId="0" applyFill="1" applyBorder="1" applyAlignment="1">
      <alignment horizontal="center"/>
    </xf>
    <xf numFmtId="0" fontId="7" fillId="0" borderId="24" xfId="0" applyFont="1" applyBorder="1" applyAlignment="1">
      <alignment horizontal="left" wrapText="1"/>
    </xf>
    <xf numFmtId="0" fontId="7" fillId="0" borderId="24" xfId="0" applyFont="1" applyBorder="1" applyAlignment="1">
      <alignment horizontal="left"/>
    </xf>
    <xf numFmtId="0" fontId="6" fillId="0" borderId="24" xfId="0" applyFont="1" applyBorder="1" applyAlignment="1">
      <alignment horizontal="left" wrapText="1"/>
    </xf>
    <xf numFmtId="0" fontId="0" fillId="0" borderId="24" xfId="0" applyBorder="1" applyAlignment="1">
      <alignment horizontal="left"/>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4"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1029202</xdr:colOff>
      <xdr:row>0</xdr:row>
      <xdr:rowOff>390524</xdr:rowOff>
    </xdr:to>
    <xdr:pic>
      <xdr:nvPicPr>
        <xdr:cNvPr id="6" name="Picture 5">
          <a:extLst>
            <a:ext uri="{FF2B5EF4-FFF2-40B4-BE49-F238E27FC236}">
              <a16:creationId xmlns:a16="http://schemas.microsoft.com/office/drawing/2014/main" id="{3B0FF0FD-6882-41BC-B908-8192BE89DC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0"/>
          <a:ext cx="1791202" cy="390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1181602</xdr:colOff>
      <xdr:row>0</xdr:row>
      <xdr:rowOff>390524</xdr:rowOff>
    </xdr:to>
    <xdr:pic>
      <xdr:nvPicPr>
        <xdr:cNvPr id="2" name="Picture 1">
          <a:extLst>
            <a:ext uri="{FF2B5EF4-FFF2-40B4-BE49-F238E27FC236}">
              <a16:creationId xmlns:a16="http://schemas.microsoft.com/office/drawing/2014/main" id="{DDF3C548-9519-4B42-ABAC-56A776940D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0"/>
          <a:ext cx="1791202" cy="390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1181602</xdr:colOff>
      <xdr:row>0</xdr:row>
      <xdr:rowOff>390524</xdr:rowOff>
    </xdr:to>
    <xdr:pic>
      <xdr:nvPicPr>
        <xdr:cNvPr id="2" name="Picture 1">
          <a:extLst>
            <a:ext uri="{FF2B5EF4-FFF2-40B4-BE49-F238E27FC236}">
              <a16:creationId xmlns:a16="http://schemas.microsoft.com/office/drawing/2014/main" id="{BFBAD072-89D8-4177-A616-2CF1854CBA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0"/>
          <a:ext cx="1791202" cy="390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1181602</xdr:colOff>
      <xdr:row>0</xdr:row>
      <xdr:rowOff>390524</xdr:rowOff>
    </xdr:to>
    <xdr:pic>
      <xdr:nvPicPr>
        <xdr:cNvPr id="2" name="Picture 1">
          <a:extLst>
            <a:ext uri="{FF2B5EF4-FFF2-40B4-BE49-F238E27FC236}">
              <a16:creationId xmlns:a16="http://schemas.microsoft.com/office/drawing/2014/main" id="{27B68608-0413-4BA2-B302-F17059336F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0"/>
          <a:ext cx="1791202"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43001-408F-4270-88FA-12760716D484}">
  <dimension ref="A1:C34"/>
  <sheetViews>
    <sheetView tabSelected="1" workbookViewId="0">
      <selection activeCell="B3" sqref="B3"/>
    </sheetView>
  </sheetViews>
  <sheetFormatPr defaultColWidth="0" defaultRowHeight="18.75" zeroHeight="1" x14ac:dyDescent="0.25"/>
  <cols>
    <col min="1" max="1" width="11.5703125" style="7" customWidth="1"/>
    <col min="2" max="2" width="100.7109375" customWidth="1"/>
    <col min="3" max="3" width="5.28515625" style="1" customWidth="1"/>
    <col min="4" max="16384" width="9.140625" hidden="1"/>
  </cols>
  <sheetData>
    <row r="1" spans="1:3" ht="90" customHeight="1" thickBot="1" x14ac:dyDescent="0.3">
      <c r="A1" s="52" t="s">
        <v>27</v>
      </c>
      <c r="B1" s="53"/>
    </row>
    <row r="2" spans="1:3" ht="33" customHeight="1" thickBot="1" x14ac:dyDescent="0.3">
      <c r="A2" s="51" t="s">
        <v>0</v>
      </c>
      <c r="B2" s="51"/>
    </row>
    <row r="3" spans="1:3" ht="43.5" customHeight="1" thickBot="1" x14ac:dyDescent="0.3">
      <c r="A3" s="49">
        <v>1</v>
      </c>
      <c r="B3" s="50" t="s">
        <v>16</v>
      </c>
      <c r="C3" s="2"/>
    </row>
    <row r="4" spans="1:3" ht="38.25" thickBot="1" x14ac:dyDescent="0.3">
      <c r="A4" s="49">
        <v>2</v>
      </c>
      <c r="B4" s="50" t="s">
        <v>22</v>
      </c>
      <c r="C4" s="2"/>
    </row>
    <row r="5" spans="1:3" ht="94.5" thickBot="1" x14ac:dyDescent="0.3">
      <c r="A5" s="49">
        <v>3</v>
      </c>
      <c r="B5" s="50" t="s">
        <v>17</v>
      </c>
      <c r="C5" s="2"/>
    </row>
    <row r="6" spans="1:3" ht="132" thickBot="1" x14ac:dyDescent="0.3">
      <c r="A6" s="49">
        <v>4</v>
      </c>
      <c r="B6" s="50" t="s">
        <v>18</v>
      </c>
      <c r="C6" s="2"/>
    </row>
    <row r="7" spans="1:3" ht="38.25" thickBot="1" x14ac:dyDescent="0.3">
      <c r="A7" s="49">
        <v>5</v>
      </c>
      <c r="B7" s="50" t="s">
        <v>23</v>
      </c>
      <c r="C7" s="2"/>
    </row>
    <row r="8" spans="1:3" ht="113.25" thickBot="1" x14ac:dyDescent="0.3">
      <c r="A8" s="49">
        <v>6</v>
      </c>
      <c r="B8" s="50" t="s">
        <v>19</v>
      </c>
      <c r="C8" s="2"/>
    </row>
    <row r="9" spans="1:3" ht="38.25" thickBot="1" x14ac:dyDescent="0.3">
      <c r="A9" s="49">
        <v>7</v>
      </c>
      <c r="B9" s="50" t="s">
        <v>20</v>
      </c>
      <c r="C9" s="2"/>
    </row>
    <row r="10" spans="1:3" ht="38.25" thickBot="1" x14ac:dyDescent="0.3">
      <c r="A10" s="49">
        <v>8</v>
      </c>
      <c r="B10" s="50" t="s">
        <v>21</v>
      </c>
      <c r="C10" s="2"/>
    </row>
    <row r="11" spans="1:3" x14ac:dyDescent="0.25">
      <c r="A11" s="3"/>
      <c r="B11" s="4"/>
    </row>
    <row r="12" spans="1:3" hidden="1" x14ac:dyDescent="0.25">
      <c r="A12" s="5"/>
      <c r="B12" s="6"/>
    </row>
    <row r="13" spans="1:3" hidden="1" x14ac:dyDescent="0.25">
      <c r="A13" s="5"/>
      <c r="B13" s="6"/>
    </row>
    <row r="14" spans="1:3" hidden="1" x14ac:dyDescent="0.25">
      <c r="A14" s="5"/>
      <c r="B14" s="6"/>
    </row>
    <row r="15" spans="1:3" hidden="1" x14ac:dyDescent="0.25">
      <c r="A15" s="5"/>
      <c r="B15" s="6"/>
    </row>
    <row r="16" spans="1:3"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sheetData>
  <mergeCells count="2">
    <mergeCell ref="A2:B2"/>
    <mergeCell ref="A1:B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F5F82-37E9-434C-BC69-7B8258DFF23F}">
  <dimension ref="A1:I30"/>
  <sheetViews>
    <sheetView workbookViewId="0">
      <selection activeCell="B1" sqref="B1:G1"/>
    </sheetView>
  </sheetViews>
  <sheetFormatPr defaultColWidth="0" defaultRowHeight="15" zeroHeight="1" x14ac:dyDescent="0.25"/>
  <cols>
    <col min="1" max="2" width="9.140625" customWidth="1"/>
    <col min="3" max="3" width="31.85546875" customWidth="1"/>
    <col min="4" max="4" width="23.7109375" style="36" customWidth="1"/>
    <col min="5" max="5" width="14" customWidth="1"/>
    <col min="6" max="6" width="17.7109375" style="36" customWidth="1"/>
    <col min="7" max="7" width="19.85546875" style="36" customWidth="1"/>
    <col min="8" max="8" width="19.85546875" style="36" hidden="1" customWidth="1"/>
    <col min="9" max="9" width="10.85546875" customWidth="1"/>
    <col min="10" max="16384" width="9.140625" hidden="1"/>
  </cols>
  <sheetData>
    <row r="1" spans="1:9" ht="90" customHeight="1" thickBot="1" x14ac:dyDescent="0.3">
      <c r="B1" s="54" t="s">
        <v>24</v>
      </c>
      <c r="C1" s="55"/>
      <c r="D1" s="55"/>
      <c r="E1" s="55"/>
      <c r="F1" s="55"/>
      <c r="G1" s="55"/>
    </row>
    <row r="2" spans="1:9" ht="33.75" customHeight="1" thickBot="1" x14ac:dyDescent="0.35">
      <c r="A2" s="8"/>
      <c r="B2" s="59" t="s">
        <v>12</v>
      </c>
      <c r="C2" s="60"/>
      <c r="D2" s="60"/>
      <c r="E2" s="60"/>
      <c r="F2" s="60"/>
      <c r="G2" s="61"/>
      <c r="H2" s="34"/>
      <c r="I2" s="2"/>
    </row>
    <row r="3" spans="1:9" ht="15.75" thickBot="1" x14ac:dyDescent="0.3">
      <c r="A3" s="8"/>
      <c r="B3" s="62"/>
      <c r="C3" s="63"/>
      <c r="D3" s="63"/>
      <c r="E3" s="63"/>
      <c r="F3" s="63"/>
      <c r="G3" s="64"/>
      <c r="H3" s="35"/>
      <c r="I3" s="2"/>
    </row>
    <row r="4" spans="1:9" ht="30" customHeight="1" thickBot="1" x14ac:dyDescent="0.3">
      <c r="A4" s="8"/>
      <c r="B4" s="9" t="s">
        <v>1</v>
      </c>
      <c r="C4" s="10" t="s">
        <v>2</v>
      </c>
      <c r="D4" s="37" t="s">
        <v>3</v>
      </c>
      <c r="E4" s="11" t="s">
        <v>4</v>
      </c>
      <c r="F4" s="37" t="s">
        <v>5</v>
      </c>
      <c r="G4" s="48" t="s">
        <v>6</v>
      </c>
      <c r="H4" s="45" t="s">
        <v>13</v>
      </c>
      <c r="I4" s="2"/>
    </row>
    <row r="5" spans="1:9" ht="15.75" thickBot="1" x14ac:dyDescent="0.3">
      <c r="A5" s="8"/>
      <c r="B5" s="65" t="s">
        <v>7</v>
      </c>
      <c r="C5" s="66"/>
      <c r="D5" s="66"/>
      <c r="E5" s="66"/>
      <c r="F5" s="66"/>
      <c r="G5" s="67"/>
      <c r="H5" s="46"/>
      <c r="I5" s="2"/>
    </row>
    <row r="6" spans="1:9" x14ac:dyDescent="0.25">
      <c r="A6" s="8"/>
      <c r="B6" s="27"/>
      <c r="C6" s="30"/>
      <c r="D6" s="24"/>
      <c r="E6" s="17">
        <f>IF(C6="Class 4-5 Truck","20%",IF(C6="Class 6-7 Truck","20%",IF(C6="Class 8 Truck","20%",IF(C6="Drayage Truck Repower","40%",IF(C6="Drayage Truck Replacement","40%",IF(C6="School Bus","20%",IF(C6="Shuttle Bus","20%",IF(C6=0,"0"%,IF(C6="Select One","0"%)))))))))</f>
        <v>0</v>
      </c>
      <c r="F6" s="20" t="str">
        <f>IF(C6="Class 4-5 Truck","$17,600.00",IF(C6="Class 6-7 Truck","$22,000.00",IF(C6="Class 8 Truck","$38,500.00",IF(C6="Drayage Truck Repower","$66,000.00",IF(C6="Drayage Truck Replacement","$110,000.00",IF(C6="School Bus","$19,800.00",IF(C6="Shuttle Bus","$28,600.00",IF(C6=0,"$0.00",IF(C6="Select One","$0.00")))))))))</f>
        <v>$0.00</v>
      </c>
      <c r="G6" s="42">
        <f>MIN(VALUE(F6),VALUE(H6))</f>
        <v>0</v>
      </c>
      <c r="H6" s="39">
        <f>D6*E6</f>
        <v>0</v>
      </c>
      <c r="I6" s="2"/>
    </row>
    <row r="7" spans="1:9" x14ac:dyDescent="0.25">
      <c r="A7" s="8"/>
      <c r="B7" s="28"/>
      <c r="C7" s="31"/>
      <c r="D7" s="25"/>
      <c r="E7" s="18">
        <f t="shared" ref="E7:E10" si="0">IF(C7="Class 4-5 Truck","20%",IF(C7="Class 6-7 Truck","20%",IF(C7="Class 8 Truck","20%",IF(C7="Drayage Truck Repower","40%",IF(C7="Drayage Truck Replacement","40%",IF(C7="School Bus","20%",IF(C7="Shuttle Bus","20%",IF(C7=0,"0"%,IF(C7="Select One","0"%)))))))))</f>
        <v>0</v>
      </c>
      <c r="F7" s="21" t="str">
        <f t="shared" ref="F7:F10" si="1">IF(C7="Class 4-5 Truck","$17,600.00",IF(C7="Class 6-7 Truck","$22,000.00",IF(C7="Class 8 Truck","$38,500.00",IF(C7="Drayage Truck Repower","$66,000.00",IF(C7="Drayage Truck Replacement","$110,000.00",IF(C7="School Bus","$19,800.00",IF(C7="Shuttle Bus","$28,600.00",IF(C7=0,"$0.00",IF(C7="Select One","$0.00")))))))))</f>
        <v>$0.00</v>
      </c>
      <c r="G7" s="43">
        <f t="shared" ref="G7:G10" si="2">MIN(VALUE(F7),VALUE(H7))</f>
        <v>0</v>
      </c>
      <c r="H7" s="40">
        <f t="shared" ref="H7:H10" si="3">D7*E7</f>
        <v>0</v>
      </c>
      <c r="I7" s="38"/>
    </row>
    <row r="8" spans="1:9" x14ac:dyDescent="0.25">
      <c r="A8" s="8"/>
      <c r="B8" s="28"/>
      <c r="C8" s="31"/>
      <c r="D8" s="25"/>
      <c r="E8" s="18">
        <f t="shared" si="0"/>
        <v>0</v>
      </c>
      <c r="F8" s="21" t="str">
        <f t="shared" si="1"/>
        <v>$0.00</v>
      </c>
      <c r="G8" s="43">
        <f t="shared" si="2"/>
        <v>0</v>
      </c>
      <c r="H8" s="40">
        <f t="shared" si="3"/>
        <v>0</v>
      </c>
      <c r="I8" s="2"/>
    </row>
    <row r="9" spans="1:9" x14ac:dyDescent="0.25">
      <c r="A9" s="8"/>
      <c r="B9" s="28"/>
      <c r="C9" s="31"/>
      <c r="D9" s="25"/>
      <c r="E9" s="18">
        <f t="shared" si="0"/>
        <v>0</v>
      </c>
      <c r="F9" s="21" t="str">
        <f t="shared" si="1"/>
        <v>$0.00</v>
      </c>
      <c r="G9" s="43">
        <f t="shared" si="2"/>
        <v>0</v>
      </c>
      <c r="H9" s="40">
        <f t="shared" si="3"/>
        <v>0</v>
      </c>
      <c r="I9" s="2"/>
    </row>
    <row r="10" spans="1:9" ht="15.75" thickBot="1" x14ac:dyDescent="0.3">
      <c r="A10" s="8"/>
      <c r="B10" s="29"/>
      <c r="C10" s="32"/>
      <c r="D10" s="26"/>
      <c r="E10" s="19">
        <f t="shared" si="0"/>
        <v>0</v>
      </c>
      <c r="F10" s="22" t="str">
        <f t="shared" si="1"/>
        <v>$0.00</v>
      </c>
      <c r="G10" s="44">
        <f t="shared" si="2"/>
        <v>0</v>
      </c>
      <c r="H10" s="41">
        <f t="shared" si="3"/>
        <v>0</v>
      </c>
      <c r="I10" s="2"/>
    </row>
    <row r="11" spans="1:9" ht="15.75" thickBot="1" x14ac:dyDescent="0.3">
      <c r="A11" s="8"/>
      <c r="B11" s="68" t="s">
        <v>8</v>
      </c>
      <c r="C11" s="69"/>
      <c r="D11" s="69"/>
      <c r="E11" s="69"/>
      <c r="F11" s="69"/>
      <c r="G11" s="70"/>
      <c r="H11" s="47"/>
      <c r="I11" s="2"/>
    </row>
    <row r="12" spans="1:9" x14ac:dyDescent="0.25">
      <c r="A12" s="8"/>
      <c r="B12" s="27"/>
      <c r="C12" s="30"/>
      <c r="D12" s="24"/>
      <c r="E12" s="17">
        <f>IF(C12="Class 4-5 Truck","20%",IF(C12="Class 6-7 Truck","20%",IF(C12="Class 8 Truck","20%",IF(C12="Drayage Truck Repower","40%",IF(C12="Drayage Truck Replacement","40%",IF(C12="School Bus","20%",IF(C12="Shuttle Bus","20%",IF(C12=0,"0"%,IF(C12="Select One","0"%,IF(C12="Transit Bus","20%"))))))))))</f>
        <v>0</v>
      </c>
      <c r="F12" s="20" t="str">
        <f>IF(C12="Class 4-5 Truck","$22,000.00",IF(C12="Class 6-7 Truck","$33,000.00",IF(C12="Class 8 Truck","$49,500.00",IF(C12="Drayage Truck Repower","$77,000.00",IF(C12="Drayage Truck Replacement","$99,000.00",IF(C12="School Bus","$24,200.00",IF(C12="Shuttle Bus","$33,000.00",IF(C12="Transit Bus","$22,000.00", IF(C12=0,"$0.00",IF(C12="Select One","$0.00"))))))))))</f>
        <v>$0.00</v>
      </c>
      <c r="G12" s="42">
        <f>MIN(VALUE(F12),VALUE(H12))</f>
        <v>0</v>
      </c>
      <c r="H12" s="39">
        <f>D12*E12</f>
        <v>0</v>
      </c>
      <c r="I12" s="2"/>
    </row>
    <row r="13" spans="1:9" x14ac:dyDescent="0.25">
      <c r="A13" s="8"/>
      <c r="B13" s="28"/>
      <c r="C13" s="31"/>
      <c r="D13" s="25"/>
      <c r="E13" s="18">
        <f>IF(C13="Class 4-5 Truck","20%",IF(C13="Class 6-7 Truck","20%",IF(C13="Class 8 Truck","20%",IF(C13="Drayage Truck Repower","40%",IF(C13="Drayage Truck Replacement","40%",IF(C13="School Bus","20%",IF(C13="Shuttle Bus","20%",IF(C13=0,"0"%,IF(C13="Select One","0"%,IF(C13="Transit Bus","20%"))))))))))</f>
        <v>0</v>
      </c>
      <c r="F13" s="21" t="str">
        <f t="shared" ref="F13:F16" si="4">IF(C13="Class 4-5 Truck","$22,000.00",IF(C13="Class 6-7 Truck","$33,000.00",IF(C13="Class 8 Truck","$49,500.00",IF(C13="Drayage Truck Repower","$77,000.00",IF(C13="Drayage Truck Replacement","$99,000.00",IF(C13="School Bus","$24,200.00",IF(C13="Shuttle Bus","$33,000.00",IF(C13="Transit Bus","$22,000.00", IF(C13=0,"$0.00",IF(C13="Select One","$0.00"))))))))))</f>
        <v>$0.00</v>
      </c>
      <c r="G13" s="43">
        <f t="shared" ref="G13:G16" si="5">MIN(VALUE(F13),VALUE(H13))</f>
        <v>0</v>
      </c>
      <c r="H13" s="40">
        <f t="shared" ref="H13:H16" si="6">D13*E13</f>
        <v>0</v>
      </c>
      <c r="I13" s="2"/>
    </row>
    <row r="14" spans="1:9" x14ac:dyDescent="0.25">
      <c r="A14" s="8"/>
      <c r="B14" s="28"/>
      <c r="C14" s="31"/>
      <c r="D14" s="25"/>
      <c r="E14" s="18">
        <f t="shared" ref="E14:E16" si="7">IF(C14="Class 4-5 Truck","20%",IF(C14="Class 6-7 Truck","20%",IF(C14="Class 8 Truck","20%",IF(C14="Drayage Truck Repower","40%",IF(C14="Drayage Truck Replacement","40%",IF(C14="School Bus","20%",IF(C14="Shuttle Bus","20%",IF(C14=0,"0"%,IF(C14="Select One","0"%,IF(C14="Transit Bus","20%"))))))))))</f>
        <v>0</v>
      </c>
      <c r="F14" s="21" t="str">
        <f t="shared" si="4"/>
        <v>$0.00</v>
      </c>
      <c r="G14" s="43">
        <f t="shared" si="5"/>
        <v>0</v>
      </c>
      <c r="H14" s="40">
        <f t="shared" si="6"/>
        <v>0</v>
      </c>
      <c r="I14" s="2"/>
    </row>
    <row r="15" spans="1:9" x14ac:dyDescent="0.25">
      <c r="A15" s="8"/>
      <c r="B15" s="28"/>
      <c r="C15" s="31"/>
      <c r="D15" s="25"/>
      <c r="E15" s="18">
        <f t="shared" si="7"/>
        <v>0</v>
      </c>
      <c r="F15" s="21" t="str">
        <f t="shared" si="4"/>
        <v>$0.00</v>
      </c>
      <c r="G15" s="43">
        <f t="shared" si="5"/>
        <v>0</v>
      </c>
      <c r="H15" s="40">
        <f t="shared" si="6"/>
        <v>0</v>
      </c>
      <c r="I15" s="2"/>
    </row>
    <row r="16" spans="1:9" ht="15.75" thickBot="1" x14ac:dyDescent="0.3">
      <c r="A16" s="8"/>
      <c r="B16" s="29"/>
      <c r="C16" s="32"/>
      <c r="D16" s="26"/>
      <c r="E16" s="19">
        <f t="shared" si="7"/>
        <v>0</v>
      </c>
      <c r="F16" s="22" t="str">
        <f t="shared" si="4"/>
        <v>$0.00</v>
      </c>
      <c r="G16" s="44">
        <f t="shared" si="5"/>
        <v>0</v>
      </c>
      <c r="H16" s="41">
        <f t="shared" si="6"/>
        <v>0</v>
      </c>
      <c r="I16" s="2"/>
    </row>
    <row r="17" spans="1:9" ht="15.75" thickBot="1" x14ac:dyDescent="0.3">
      <c r="A17" s="8"/>
      <c r="B17" s="68" t="s">
        <v>9</v>
      </c>
      <c r="C17" s="69"/>
      <c r="D17" s="69"/>
      <c r="E17" s="69"/>
      <c r="F17" s="69"/>
      <c r="G17" s="70"/>
      <c r="H17" s="47"/>
      <c r="I17" s="2"/>
    </row>
    <row r="18" spans="1:9" x14ac:dyDescent="0.25">
      <c r="A18" s="8"/>
      <c r="B18" s="27"/>
      <c r="C18" s="30"/>
      <c r="D18" s="24"/>
      <c r="E18" s="17" t="str">
        <f>IF(C18="Class 4-5 Truck","60%",IF(C18="Class 6-7 Truck","60%",IF(C18="Class 8 Truck","60%",IF(C18="Drayage Truck","60%",IF(C18="School Bus","60%",IF(C18="Shuttle Bus","60%",IF(C18="Short Range Transit Bus","100%",IF(C18="Long Range Transit Bus","50%",IF(C18=0,"0%",IF(C18="Select One","0%"))))))))))</f>
        <v>0%</v>
      </c>
      <c r="F18" s="20" t="str">
        <f>IF(C18="Class 4-5 Truck","$108,000.00",IF(C18="Class 6-7 Truck","$126,000.00",IF(C18="Class 8 Truck","$180,000.00",IF(C18="Drayage Truck","$180,000.00",IF(C18="School Bus","$150,000.00",IF(C18="Shuttle Bus","$121,200.00",IF(C18="Short Range Transit Bus","$100,000.00",IF(C18="Long Range Transit Bus","$250,000.00",IF(C18=0,"$0.00",IF(C18="Select One","$0.00"))))))))))</f>
        <v>$0.00</v>
      </c>
      <c r="G18" s="42">
        <f>MIN(VALUE(F18),VALUE(H18))</f>
        <v>0</v>
      </c>
      <c r="H18" s="39">
        <f>D18*E18</f>
        <v>0</v>
      </c>
      <c r="I18" s="2"/>
    </row>
    <row r="19" spans="1:9" x14ac:dyDescent="0.25">
      <c r="A19" s="8"/>
      <c r="B19" s="28"/>
      <c r="C19" s="31"/>
      <c r="D19" s="25"/>
      <c r="E19" s="18" t="str">
        <f t="shared" ref="E19:E21" si="8">IF(C19="Class 4-5 Truck","60%",IF(C19="Class 6-7 Truck","60%",IF(C19="Class 8 Truck","60%",IF(C19="Drayage Truck","60%",IF(C19="School Bus","60%",IF(C19="Shuttle Bus","60%",IF(C19="Short Range Transit Bus","100%",IF(C19="Long Range Transit Bus","50%",IF(C19=0,"0%",IF(C19="Select One","0%"))))))))))</f>
        <v>0%</v>
      </c>
      <c r="F19" s="21" t="str">
        <f t="shared" ref="F19:F22" si="9">IF(C19="Class 4-5 Truck","$108,000.00",IF(C19="Class 6-7 Truck","$126,000.00",IF(C19="Class 8 Truck","$180,000.00",IF(C19="Drayage Truck","$180,000.00",IF(C19="School Bus","$150,000.00",IF(C19="Shuttle Bus","$121,200.00",IF(C19="Short Range Transit Bus","$100,000.00",IF(C19="Long Range Transit Bus","$250,000.00",IF(C19=0,"$0.00",IF(C19="Select One","$0.00"))))))))))</f>
        <v>$0.00</v>
      </c>
      <c r="G19" s="43">
        <f t="shared" ref="G19:G22" si="10">MIN(VALUE(F19),VALUE(H19))</f>
        <v>0</v>
      </c>
      <c r="H19" s="40">
        <f t="shared" ref="H19:H22" si="11">D19*E19</f>
        <v>0</v>
      </c>
      <c r="I19" s="2"/>
    </row>
    <row r="20" spans="1:9" x14ac:dyDescent="0.25">
      <c r="A20" s="8"/>
      <c r="B20" s="28"/>
      <c r="C20" s="31"/>
      <c r="D20" s="25"/>
      <c r="E20" s="18" t="str">
        <f t="shared" si="8"/>
        <v>0%</v>
      </c>
      <c r="F20" s="21" t="str">
        <f t="shared" si="9"/>
        <v>$0.00</v>
      </c>
      <c r="G20" s="43">
        <f t="shared" si="10"/>
        <v>0</v>
      </c>
      <c r="H20" s="40">
        <f t="shared" si="11"/>
        <v>0</v>
      </c>
      <c r="I20" s="2"/>
    </row>
    <row r="21" spans="1:9" x14ac:dyDescent="0.25">
      <c r="A21" s="8"/>
      <c r="B21" s="28"/>
      <c r="C21" s="31"/>
      <c r="D21" s="25"/>
      <c r="E21" s="18" t="str">
        <f t="shared" si="8"/>
        <v>0%</v>
      </c>
      <c r="F21" s="21" t="str">
        <f t="shared" si="9"/>
        <v>$0.00</v>
      </c>
      <c r="G21" s="43">
        <f t="shared" si="10"/>
        <v>0</v>
      </c>
      <c r="H21" s="40">
        <f t="shared" si="11"/>
        <v>0</v>
      </c>
      <c r="I21" s="2"/>
    </row>
    <row r="22" spans="1:9" ht="15.75" thickBot="1" x14ac:dyDescent="0.3">
      <c r="A22" s="8"/>
      <c r="B22" s="29"/>
      <c r="C22" s="32"/>
      <c r="D22" s="26"/>
      <c r="E22" s="19" t="str">
        <f>IF(C22="Class 4-5 Truck","60%",IF(C22="Class 6-7 Truck","60%",IF(C22="Class 8 Truck","60%",IF(C22="Drayage Truck","60%",IF(C22="School Bus","60%",IF(C22="Shuttle Bus","60%",IF(C22="Short Range Transit Bus","100%",IF(C22="Long Range Transit Bus","50%",IF(C22=0,"0%",IF(C22="Select One","0%"))))))))))</f>
        <v>0%</v>
      </c>
      <c r="F22" s="22" t="str">
        <f t="shared" si="9"/>
        <v>$0.00</v>
      </c>
      <c r="G22" s="44">
        <f t="shared" si="10"/>
        <v>0</v>
      </c>
      <c r="H22" s="41">
        <f t="shared" si="11"/>
        <v>0</v>
      </c>
      <c r="I22" s="2"/>
    </row>
    <row r="23" spans="1:9" ht="15.75" thickBot="1" x14ac:dyDescent="0.3">
      <c r="A23" s="8"/>
      <c r="B23" s="68" t="s">
        <v>10</v>
      </c>
      <c r="C23" s="69"/>
      <c r="D23" s="69"/>
      <c r="E23" s="69"/>
      <c r="F23" s="69"/>
      <c r="G23" s="70"/>
      <c r="H23" s="47"/>
      <c r="I23" s="2"/>
    </row>
    <row r="24" spans="1:9" x14ac:dyDescent="0.25">
      <c r="A24" s="8"/>
      <c r="B24" s="27"/>
      <c r="C24" s="30"/>
      <c r="D24" s="24"/>
      <c r="E24" s="17" t="str">
        <f>IF(C24="Class 4-5 Truck","60%",IF(C24="Class 6-7 Truck","60%",IF(C24="Class 8 Truck","60%",IF(C24="Drayage Truck","60%",IF(C24="School Bus","60%",IF(C24="Shuttle Bus","60%",IF(C24="Short Range Transit Bus","100%",IF(C24="Long Range Transit Bus","50%",IF(C24=0,"0%",IF(C24="Select One","0%"))))))))))</f>
        <v>0%</v>
      </c>
      <c r="F24" s="20" t="str">
        <f>IF(C24="Class 4-5 Truck","$114,000.00",IF(C24="Class 6-7 Truck","$132,000.00",IF(C24="Class 8 Truck","$186,000.00",IF(C24="Drayage Truck","$186,000.00",IF(C24="School Bus","$156,000.00",IF(C24="Shuttle Bus","$127,200.00",IF(C24="Short Range Transit Bus","$150,000.00",IF(C24="Long Range Transit Bus","$250,000.00",IF(C24=0,"$0.00",IF(C24="Select One","$0.00"))))))))))</f>
        <v>$0.00</v>
      </c>
      <c r="G24" s="42">
        <f>MIN(VALUE(F24),VALUE(H24))</f>
        <v>0</v>
      </c>
      <c r="H24" s="39">
        <f>D24*E24</f>
        <v>0</v>
      </c>
      <c r="I24" s="2"/>
    </row>
    <row r="25" spans="1:9" x14ac:dyDescent="0.25">
      <c r="A25" s="8"/>
      <c r="B25" s="28"/>
      <c r="C25" s="31"/>
      <c r="D25" s="25"/>
      <c r="E25" s="18" t="str">
        <f t="shared" ref="E25:E28" si="12">IF(C25="Class 4-5 Truck","60%",IF(C25="Class 6-7 Truck","60%",IF(C25="Class 8 Truck","60%",IF(C25="Drayage Truck","60%",IF(C25="School Bus","60%",IF(C25="Shuttle Bus","60%",IF(C25="Short Range Transit Bus","100%",IF(C25="Long Range Transit Bus","50%",IF(C25=0,"0%",IF(C25="Select One","0%"))))))))))</f>
        <v>0%</v>
      </c>
      <c r="F25" s="21" t="str">
        <f t="shared" ref="F25:F28" si="13">IF(C25="Class 4-5 Truck","$114,000.00",IF(C25="Class 6-7 Truck","$132,000.00",IF(C25="Class 8 Truck","$186,000.00",IF(C25="Drayage Truck","$186,000.00",IF(C25="School Bus","$156,000.00",IF(C25="Shuttle Bus","$127,200.00",IF(C25="Short Range Transit Bus","$150,000.00",IF(C25="Long Range Transit Bus","$250,000.00",IF(C25=0,"$0.00",IF(C25="Select One","$0.00"))))))))))</f>
        <v>$0.00</v>
      </c>
      <c r="G25" s="43">
        <f t="shared" ref="G25:G28" si="14">MIN(VALUE(F25),VALUE(H25))</f>
        <v>0</v>
      </c>
      <c r="H25" s="40">
        <f t="shared" ref="H25:H28" si="15">D25*E25</f>
        <v>0</v>
      </c>
      <c r="I25" s="2"/>
    </row>
    <row r="26" spans="1:9" x14ac:dyDescent="0.25">
      <c r="A26" s="8"/>
      <c r="B26" s="28"/>
      <c r="C26" s="31"/>
      <c r="D26" s="25"/>
      <c r="E26" s="18" t="str">
        <f t="shared" si="12"/>
        <v>0%</v>
      </c>
      <c r="F26" s="21" t="str">
        <f t="shared" si="13"/>
        <v>$0.00</v>
      </c>
      <c r="G26" s="43">
        <f t="shared" si="14"/>
        <v>0</v>
      </c>
      <c r="H26" s="40">
        <f t="shared" si="15"/>
        <v>0</v>
      </c>
      <c r="I26" s="2"/>
    </row>
    <row r="27" spans="1:9" x14ac:dyDescent="0.25">
      <c r="A27" s="8"/>
      <c r="B27" s="28"/>
      <c r="C27" s="31"/>
      <c r="D27" s="25"/>
      <c r="E27" s="18" t="str">
        <f t="shared" si="12"/>
        <v>0%</v>
      </c>
      <c r="F27" s="21" t="str">
        <f t="shared" si="13"/>
        <v>$0.00</v>
      </c>
      <c r="G27" s="43">
        <f t="shared" si="14"/>
        <v>0</v>
      </c>
      <c r="H27" s="40">
        <f t="shared" si="15"/>
        <v>0</v>
      </c>
      <c r="I27" s="2"/>
    </row>
    <row r="28" spans="1:9" ht="15.75" thickBot="1" x14ac:dyDescent="0.3">
      <c r="A28" s="8"/>
      <c r="B28" s="29"/>
      <c r="C28" s="32"/>
      <c r="D28" s="26"/>
      <c r="E28" s="19" t="str">
        <f t="shared" si="12"/>
        <v>0%</v>
      </c>
      <c r="F28" s="22" t="str">
        <f t="shared" si="13"/>
        <v>$0.00</v>
      </c>
      <c r="G28" s="44">
        <f t="shared" si="14"/>
        <v>0</v>
      </c>
      <c r="H28" s="41">
        <f t="shared" si="15"/>
        <v>0</v>
      </c>
      <c r="I28" s="2"/>
    </row>
    <row r="29" spans="1:9" ht="19.5" thickBot="1" x14ac:dyDescent="0.35">
      <c r="A29" s="12"/>
      <c r="B29" s="56" t="s">
        <v>11</v>
      </c>
      <c r="C29" s="57"/>
      <c r="D29" s="57"/>
      <c r="E29" s="57"/>
      <c r="F29" s="58"/>
      <c r="G29" s="23">
        <f>MIN((SUM(G6+G7+G8+G9+G10+G12+G13+G14+G15+G16+G18+G19+G20+G21+G22+G24+G25+G26+G27+G28)),500000)</f>
        <v>0</v>
      </c>
      <c r="H29" s="33"/>
      <c r="I29" s="13"/>
    </row>
    <row r="30" spans="1:9" x14ac:dyDescent="0.25">
      <c r="A30" s="1"/>
      <c r="B30" s="14"/>
      <c r="C30" s="14"/>
      <c r="D30" s="15"/>
      <c r="E30" s="16"/>
      <c r="F30" s="15"/>
      <c r="G30" s="15"/>
      <c r="H30" s="15"/>
      <c r="I30" s="1"/>
    </row>
  </sheetData>
  <mergeCells count="8">
    <mergeCell ref="B1:G1"/>
    <mergeCell ref="B29:F29"/>
    <mergeCell ref="B2:G2"/>
    <mergeCell ref="B3:G3"/>
    <mergeCell ref="B5:G5"/>
    <mergeCell ref="B11:G11"/>
    <mergeCell ref="B17:G17"/>
    <mergeCell ref="B23:G23"/>
  </mergeCells>
  <dataValidations count="4">
    <dataValidation type="list" allowBlank="1" showInputMessage="1" showErrorMessage="1" sqref="B18:B22 B24:B28 B6:B10 B12:B16" xr:uid="{C1622CF1-E4B3-46C8-9324-D5D9BF5E178B}">
      <formula1>"1, 2, 3, 4, 5"</formula1>
    </dataValidation>
    <dataValidation type="list" allowBlank="1" showInputMessage="1" showErrorMessage="1" sqref="C6:C10" xr:uid="{0C59C28D-0CF0-4637-8933-A5820965045B}">
      <formula1>"Select One, Class 4-5 Truck, Class 6-7 Truck, Class 8 Truck, Drayage Truck Repower, Drayage Truck Replacement, School Bus, Shuttle Bus"</formula1>
    </dataValidation>
    <dataValidation type="list" allowBlank="1" showInputMessage="1" showErrorMessage="1" sqref="C12:C16" xr:uid="{37EBE236-D6B3-4121-9B4B-70663EB076E3}">
      <formula1>"Select One, Class 4-5 Truck, Class 6-7 Truck, Class 8 Truck, Drayage Truck Repower, Drayage Truck Replacement, School Bus, Shuttle Bus, Transit Bus"</formula1>
    </dataValidation>
    <dataValidation type="list" allowBlank="1" showInputMessage="1" showErrorMessage="1" sqref="C24:C28 C18:C22" xr:uid="{76FFB964-12CD-48DF-9813-47AF8ACDD9CC}">
      <formula1>"Select One, Class 4-5 Truck, Class 6-7 Truck, Class 8 Truck, Drayage Truck, School Bus, Shuttle Bus, Short Range Transit Bus, Long Range Transit Bus"</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9BF7-37CB-4275-84EC-751BC6F0E71C}">
  <dimension ref="A1:I30"/>
  <sheetViews>
    <sheetView workbookViewId="0">
      <selection activeCell="B1" sqref="B1:G1"/>
    </sheetView>
  </sheetViews>
  <sheetFormatPr defaultColWidth="0" defaultRowHeight="15" zeroHeight="1" x14ac:dyDescent="0.25"/>
  <cols>
    <col min="1" max="2" width="9.140625" customWidth="1"/>
    <col min="3" max="3" width="31.85546875" customWidth="1"/>
    <col min="4" max="4" width="23.7109375" style="36" customWidth="1"/>
    <col min="5" max="5" width="14" customWidth="1"/>
    <col min="6" max="6" width="17.7109375" style="36" customWidth="1"/>
    <col min="7" max="7" width="19.85546875" style="36" customWidth="1"/>
    <col min="8" max="8" width="19.85546875" style="36" hidden="1" customWidth="1"/>
    <col min="9" max="9" width="10.85546875" customWidth="1"/>
    <col min="10" max="16384" width="9.140625" hidden="1"/>
  </cols>
  <sheetData>
    <row r="1" spans="1:9" ht="90.75" customHeight="1" thickBot="1" x14ac:dyDescent="0.3">
      <c r="B1" s="71" t="s">
        <v>25</v>
      </c>
      <c r="C1" s="72"/>
      <c r="D1" s="72"/>
      <c r="E1" s="72"/>
      <c r="F1" s="72"/>
      <c r="G1" s="72"/>
    </row>
    <row r="2" spans="1:9" ht="36" customHeight="1" thickBot="1" x14ac:dyDescent="0.35">
      <c r="A2" s="8"/>
      <c r="B2" s="59" t="s">
        <v>14</v>
      </c>
      <c r="C2" s="60"/>
      <c r="D2" s="60"/>
      <c r="E2" s="60"/>
      <c r="F2" s="60"/>
      <c r="G2" s="61"/>
      <c r="H2" s="34"/>
      <c r="I2" s="2"/>
    </row>
    <row r="3" spans="1:9" ht="15.75" thickBot="1" x14ac:dyDescent="0.3">
      <c r="A3" s="8"/>
      <c r="B3" s="62"/>
      <c r="C3" s="63"/>
      <c r="D3" s="63"/>
      <c r="E3" s="63"/>
      <c r="F3" s="63"/>
      <c r="G3" s="64"/>
      <c r="H3" s="35"/>
      <c r="I3" s="2"/>
    </row>
    <row r="4" spans="1:9" ht="30" customHeight="1" thickBot="1" x14ac:dyDescent="0.3">
      <c r="A4" s="8"/>
      <c r="B4" s="9" t="s">
        <v>1</v>
      </c>
      <c r="C4" s="10" t="s">
        <v>2</v>
      </c>
      <c r="D4" s="37" t="s">
        <v>3</v>
      </c>
      <c r="E4" s="11" t="s">
        <v>4</v>
      </c>
      <c r="F4" s="37" t="s">
        <v>5</v>
      </c>
      <c r="G4" s="48" t="s">
        <v>6</v>
      </c>
      <c r="H4" s="45" t="s">
        <v>13</v>
      </c>
      <c r="I4" s="2"/>
    </row>
    <row r="5" spans="1:9" ht="15.75" thickBot="1" x14ac:dyDescent="0.3">
      <c r="A5" s="8"/>
      <c r="B5" s="65" t="s">
        <v>7</v>
      </c>
      <c r="C5" s="66"/>
      <c r="D5" s="66"/>
      <c r="E5" s="66"/>
      <c r="F5" s="66"/>
      <c r="G5" s="67"/>
      <c r="H5" s="46"/>
      <c r="I5" s="2"/>
    </row>
    <row r="6" spans="1:9" x14ac:dyDescent="0.25">
      <c r="A6" s="8"/>
      <c r="B6" s="27"/>
      <c r="C6" s="30"/>
      <c r="D6" s="24"/>
      <c r="E6" s="17">
        <f>IF(C6="Class 4-5 Truck","40%",IF(C6="Class 6-7 Truck","40%",IF(C6="Class 8 Truck","40%",IF(C6="Drayage Truck Repower","40%",IF(C6="Drayage Truck Replacement","50%",IF(C6="School Bus","25%",IF(C6="Shuttle Bus","40%",IF(C6=0,"0"%,IF(C6="Select One","0"%)))))))))</f>
        <v>0</v>
      </c>
      <c r="F6" s="20" t="str">
        <f>IF(C6="Class 4-5 Truck","$35,200.00",IF(C6="Class 6-7 Truck","$44,000.00",IF(C6="Class 8 Truck","$77,000.00",IF(C6="Drayage Truck Repower","$77,000.00",IF(C6="Drayage Truck Replacement","$123,750.00",IF(C6="School Bus","$24,750.00",IF(C6="Shuttle Bus","$57,200.00",IF(C6=0,"$0.00",IF(C6="Select One","$0.00")))))))))</f>
        <v>$0.00</v>
      </c>
      <c r="G6" s="42">
        <f>MIN(VALUE(F6),VALUE(H6))</f>
        <v>0</v>
      </c>
      <c r="H6" s="39">
        <f>D6*E6</f>
        <v>0</v>
      </c>
      <c r="I6" s="2"/>
    </row>
    <row r="7" spans="1:9" x14ac:dyDescent="0.25">
      <c r="A7" s="8"/>
      <c r="B7" s="28"/>
      <c r="C7" s="31"/>
      <c r="D7" s="25"/>
      <c r="E7" s="18">
        <f t="shared" ref="E7:E10" si="0">IF(C7="Class 4-5 Truck","40%",IF(C7="Class 6-7 Truck","40%",IF(C7="Class 8 Truck","40%",IF(C7="Drayage Truck Repower","40%",IF(C7="Drayage Truck Replacement","50%",IF(C7="School Bus","25%",IF(C7="Shuttle Bus","40%",IF(C7=0,"0"%,IF(C7="Select One","0"%)))))))))</f>
        <v>0</v>
      </c>
      <c r="F7" s="21" t="str">
        <f t="shared" ref="F7:F10" si="1">IF(C7="Class 4-5 Truck","$35,200.00",IF(C7="Class 6-7 Truck","$44,000.00",IF(C7="Class 8 Truck","$77,000.00",IF(C7="Drayage Truck Repower","$77,000.00",IF(C7="Drayage Truck Replacement","$123,750.00",IF(C7="School Bus","$24,750.00",IF(C7="Shuttle Bus","$57,200.00",IF(C7=0,"$0.00",IF(C7="Select One","$0.00")))))))))</f>
        <v>$0.00</v>
      </c>
      <c r="G7" s="43">
        <f t="shared" ref="G7:G10" si="2">MIN(VALUE(F7),VALUE(H7))</f>
        <v>0</v>
      </c>
      <c r="H7" s="40">
        <f t="shared" ref="H7:H10" si="3">D7*E7</f>
        <v>0</v>
      </c>
      <c r="I7" s="38"/>
    </row>
    <row r="8" spans="1:9" x14ac:dyDescent="0.25">
      <c r="A8" s="8"/>
      <c r="B8" s="28"/>
      <c r="C8" s="31"/>
      <c r="D8" s="25"/>
      <c r="E8" s="18">
        <f t="shared" si="0"/>
        <v>0</v>
      </c>
      <c r="F8" s="21" t="str">
        <f t="shared" si="1"/>
        <v>$0.00</v>
      </c>
      <c r="G8" s="43">
        <f t="shared" si="2"/>
        <v>0</v>
      </c>
      <c r="H8" s="40">
        <f t="shared" si="3"/>
        <v>0</v>
      </c>
      <c r="I8" s="2"/>
    </row>
    <row r="9" spans="1:9" x14ac:dyDescent="0.25">
      <c r="A9" s="8"/>
      <c r="B9" s="28"/>
      <c r="C9" s="31"/>
      <c r="D9" s="25"/>
      <c r="E9" s="18">
        <f t="shared" si="0"/>
        <v>0</v>
      </c>
      <c r="F9" s="21" t="str">
        <f t="shared" si="1"/>
        <v>$0.00</v>
      </c>
      <c r="G9" s="43">
        <f t="shared" si="2"/>
        <v>0</v>
      </c>
      <c r="H9" s="40">
        <f t="shared" si="3"/>
        <v>0</v>
      </c>
      <c r="I9" s="2"/>
    </row>
    <row r="10" spans="1:9" ht="15.75" thickBot="1" x14ac:dyDescent="0.3">
      <c r="A10" s="8"/>
      <c r="B10" s="29"/>
      <c r="C10" s="32"/>
      <c r="D10" s="26"/>
      <c r="E10" s="19">
        <f t="shared" si="0"/>
        <v>0</v>
      </c>
      <c r="F10" s="22" t="str">
        <f t="shared" si="1"/>
        <v>$0.00</v>
      </c>
      <c r="G10" s="44">
        <f t="shared" si="2"/>
        <v>0</v>
      </c>
      <c r="H10" s="41">
        <f t="shared" si="3"/>
        <v>0</v>
      </c>
      <c r="I10" s="2"/>
    </row>
    <row r="11" spans="1:9" ht="15.75" thickBot="1" x14ac:dyDescent="0.3">
      <c r="A11" s="8"/>
      <c r="B11" s="68" t="s">
        <v>8</v>
      </c>
      <c r="C11" s="69"/>
      <c r="D11" s="69"/>
      <c r="E11" s="69"/>
      <c r="F11" s="69"/>
      <c r="G11" s="70"/>
      <c r="H11" s="47"/>
      <c r="I11" s="2"/>
    </row>
    <row r="12" spans="1:9" x14ac:dyDescent="0.25">
      <c r="A12" s="8"/>
      <c r="B12" s="27"/>
      <c r="C12" s="30"/>
      <c r="D12" s="24"/>
      <c r="E12" s="17">
        <f>IF(C12="Class 4-5 Truck","50%",IF(C12="Class 6-7 Truck","50%",IF(C12="Class 8 Truck","50%",IF(C12="Drayage Truck Repower","50%",IF(C12="Drayage Truck Replacement","50%",IF(C12="School Bus","25%",IF(C12="Shuttle Bus","40%",IF(C12=0,"0"%,IF(C12="Select One","0"%,IF(C12="Transit Bus","100%"))))))))))</f>
        <v>0</v>
      </c>
      <c r="F12" s="20" t="str">
        <f>IF(C12="Class 4-5 Truck","$55,000.00",IF(C12="Class 6-7 Truck","$82,500.00",IF(C12="Class 8 Truck","$123,750.00",IF(C12="Drayage Truck Repower","$77,000.00",IF(C12="Drayage Truck Replacement","$123,500.00",IF(C12="School Bus","$30,250.00",IF(C12="Shuttle Bus","$66,000.00",IF(C12="Transit Bus","$110,000.00", IF(C12=0,"$0.00",IF(C12="Select One","$0.00"))))))))))</f>
        <v>$0.00</v>
      </c>
      <c r="G12" s="42">
        <f>MIN(VALUE(F12),VALUE(H12))</f>
        <v>0</v>
      </c>
      <c r="H12" s="39">
        <f>D12*E12</f>
        <v>0</v>
      </c>
      <c r="I12" s="2"/>
    </row>
    <row r="13" spans="1:9" x14ac:dyDescent="0.25">
      <c r="A13" s="8"/>
      <c r="B13" s="28"/>
      <c r="C13" s="31"/>
      <c r="D13" s="25"/>
      <c r="E13" s="18">
        <f t="shared" ref="E13:E16" si="4">IF(C13="Class 4-5 Truck","50%",IF(C13="Class 6-7 Truck","50%",IF(C13="Class 8 Truck","50%",IF(C13="Drayage Truck Repower","50%",IF(C13="Drayage Truck Replacement","50%",IF(C13="School Bus","25%",IF(C13="Shuttle Bus","40%",IF(C13=0,"0"%,IF(C13="Select One","0"%,IF(C13="Transit Bus","100%"))))))))))</f>
        <v>0</v>
      </c>
      <c r="F13" s="21" t="str">
        <f t="shared" ref="F13:F16" si="5">IF(C13="Class 4-5 Truck","$55,000.00",IF(C13="Class 6-7 Truck","$82,500.00",IF(C13="Class 8 Truck","$123,750.00",IF(C13="Drayage Truck Repower","$77,000.00",IF(C13="Drayage Truck Replacement","$123,500.00",IF(C13="School Bus","$30,250.00",IF(C13="Shuttle Bus","$66,000.00",IF(C13="Transit Bus","$110,000.00", IF(C13=0,"$0.00",IF(C13="Select One","$0.00"))))))))))</f>
        <v>$0.00</v>
      </c>
      <c r="G13" s="43">
        <f t="shared" ref="G13:G16" si="6">MIN(VALUE(F13),VALUE(H13))</f>
        <v>0</v>
      </c>
      <c r="H13" s="40">
        <f t="shared" ref="H13:H16" si="7">D13*E13</f>
        <v>0</v>
      </c>
      <c r="I13" s="2"/>
    </row>
    <row r="14" spans="1:9" x14ac:dyDescent="0.25">
      <c r="A14" s="8"/>
      <c r="B14" s="28"/>
      <c r="C14" s="31"/>
      <c r="D14" s="25"/>
      <c r="E14" s="18">
        <f t="shared" si="4"/>
        <v>0</v>
      </c>
      <c r="F14" s="21" t="str">
        <f t="shared" si="5"/>
        <v>$0.00</v>
      </c>
      <c r="G14" s="43">
        <f t="shared" si="6"/>
        <v>0</v>
      </c>
      <c r="H14" s="40">
        <f t="shared" si="7"/>
        <v>0</v>
      </c>
      <c r="I14" s="2"/>
    </row>
    <row r="15" spans="1:9" x14ac:dyDescent="0.25">
      <c r="A15" s="8"/>
      <c r="B15" s="28"/>
      <c r="C15" s="31"/>
      <c r="D15" s="25"/>
      <c r="E15" s="18">
        <f t="shared" si="4"/>
        <v>0</v>
      </c>
      <c r="F15" s="21" t="str">
        <f t="shared" si="5"/>
        <v>$0.00</v>
      </c>
      <c r="G15" s="43">
        <f t="shared" si="6"/>
        <v>0</v>
      </c>
      <c r="H15" s="40">
        <f t="shared" si="7"/>
        <v>0</v>
      </c>
      <c r="I15" s="2"/>
    </row>
    <row r="16" spans="1:9" ht="15.75" thickBot="1" x14ac:dyDescent="0.3">
      <c r="A16" s="8"/>
      <c r="B16" s="29"/>
      <c r="C16" s="32"/>
      <c r="D16" s="26"/>
      <c r="E16" s="19">
        <f t="shared" si="4"/>
        <v>0</v>
      </c>
      <c r="F16" s="22" t="str">
        <f t="shared" si="5"/>
        <v>$0.00</v>
      </c>
      <c r="G16" s="44">
        <f t="shared" si="6"/>
        <v>0</v>
      </c>
      <c r="H16" s="41">
        <f t="shared" si="7"/>
        <v>0</v>
      </c>
      <c r="I16" s="2"/>
    </row>
    <row r="17" spans="1:9" ht="15.75" thickBot="1" x14ac:dyDescent="0.3">
      <c r="A17" s="8"/>
      <c r="B17" s="68" t="s">
        <v>9</v>
      </c>
      <c r="C17" s="69"/>
      <c r="D17" s="69"/>
      <c r="E17" s="69"/>
      <c r="F17" s="69"/>
      <c r="G17" s="70"/>
      <c r="H17" s="47"/>
      <c r="I17" s="2"/>
    </row>
    <row r="18" spans="1:9" x14ac:dyDescent="0.25">
      <c r="A18" s="8"/>
      <c r="B18" s="27"/>
      <c r="C18" s="30"/>
      <c r="D18" s="24"/>
      <c r="E18" s="17" t="str">
        <f>IF(C18="Class 4-5 Truck","60%",IF(C18="Class 6-7 Truck","60%",IF(C18="Class 8 Truck","60%",IF(C18="Drayage Truck","60%",IF(C18="School Bus","60%",IF(C18="Shuttle Bus","60%",IF(C18="Short Range Transit Bus","100%",IF(C18="Long Range Transit Bus","50%",IF(C18=0,"0%",IF(C18="Select One","0%"))))))))))</f>
        <v>0%</v>
      </c>
      <c r="F18" s="20" t="str">
        <f>IF(C18="Class 4-5 Truck","$108,000.00",IF(C18="Class 6-7 Truck","$126,000.00",IF(C18="Class 8 Truck","$180,000.00",IF(C18="Drayage Truck","$180,000.00",IF(C18="School Bus","$150,000.00",IF(C18="Shuttle Bus","$121,200.00",IF(C18="Short Range Transit Bus","$100,000.00",IF(C18="Long Range Transit Bus","$250,000.00",IF(C18=0,"$0.00",IF(C18="Select One","$0.00"))))))))))</f>
        <v>$0.00</v>
      </c>
      <c r="G18" s="42">
        <f>MIN(VALUE(F18),VALUE(H18))</f>
        <v>0</v>
      </c>
      <c r="H18" s="39">
        <f>D18*E18</f>
        <v>0</v>
      </c>
      <c r="I18" s="2"/>
    </row>
    <row r="19" spans="1:9" x14ac:dyDescent="0.25">
      <c r="A19" s="8"/>
      <c r="B19" s="28"/>
      <c r="C19" s="31"/>
      <c r="D19" s="25"/>
      <c r="E19" s="18" t="str">
        <f t="shared" ref="E19:E21" si="8">IF(C19="Class 4-5 Truck","60%",IF(C19="Class 6-7 Truck","60%",IF(C19="Class 8 Truck","60%",IF(C19="Drayage Truck","60%",IF(C19="School Bus","60%",IF(C19="Shuttle Bus","60%",IF(C19="Short Range Transit Bus","100%",IF(C19="Long Range Transit Bus","50%",IF(C19=0,"0%",IF(C19="Select One","0%"))))))))))</f>
        <v>0%</v>
      </c>
      <c r="F19" s="21" t="str">
        <f t="shared" ref="F19:F22" si="9">IF(C19="Class 4-5 Truck","$108,000.00",IF(C19="Class 6-7 Truck","$126,000.00",IF(C19="Class 8 Truck","$180,000.00",IF(C19="Drayage Truck","$180,000.00",IF(C19="School Bus","$150,000.00",IF(C19="Shuttle Bus","$121,200.00",IF(C19="Short Range Transit Bus","$100,000.00",IF(C19="Long Range Transit Bus","$250,000.00",IF(C19=0,"$0.00",IF(C19="Select One","$0.00"))))))))))</f>
        <v>$0.00</v>
      </c>
      <c r="G19" s="43">
        <f t="shared" ref="G19:G22" si="10">MIN(VALUE(F19),VALUE(H19))</f>
        <v>0</v>
      </c>
      <c r="H19" s="40">
        <f t="shared" ref="H19:H22" si="11">D19*E19</f>
        <v>0</v>
      </c>
      <c r="I19" s="2"/>
    </row>
    <row r="20" spans="1:9" x14ac:dyDescent="0.25">
      <c r="A20" s="8"/>
      <c r="B20" s="28"/>
      <c r="C20" s="31"/>
      <c r="D20" s="25"/>
      <c r="E20" s="18" t="str">
        <f t="shared" si="8"/>
        <v>0%</v>
      </c>
      <c r="F20" s="21" t="str">
        <f t="shared" si="9"/>
        <v>$0.00</v>
      </c>
      <c r="G20" s="43">
        <f t="shared" si="10"/>
        <v>0</v>
      </c>
      <c r="H20" s="40">
        <f t="shared" si="11"/>
        <v>0</v>
      </c>
      <c r="I20" s="2"/>
    </row>
    <row r="21" spans="1:9" x14ac:dyDescent="0.25">
      <c r="A21" s="8"/>
      <c r="B21" s="28"/>
      <c r="C21" s="31"/>
      <c r="D21" s="25"/>
      <c r="E21" s="18" t="str">
        <f t="shared" si="8"/>
        <v>0%</v>
      </c>
      <c r="F21" s="21" t="str">
        <f t="shared" si="9"/>
        <v>$0.00</v>
      </c>
      <c r="G21" s="43">
        <f t="shared" si="10"/>
        <v>0</v>
      </c>
      <c r="H21" s="40">
        <f t="shared" si="11"/>
        <v>0</v>
      </c>
      <c r="I21" s="2"/>
    </row>
    <row r="22" spans="1:9" ht="15.75" thickBot="1" x14ac:dyDescent="0.3">
      <c r="A22" s="8"/>
      <c r="B22" s="29"/>
      <c r="C22" s="32"/>
      <c r="D22" s="26"/>
      <c r="E22" s="19" t="str">
        <f>IF(C22="Class 4-5 Truck","60%",IF(C22="Class 6-7 Truck","60%",IF(C22="Class 8 Truck","60%",IF(C22="Drayage Truck","60%",IF(C22="School Bus","60%",IF(C22="Shuttle Bus","60%",IF(C22="Short Range Transit Bus","100%",IF(C22="Long Range Transit Bus","50%",IF(C22=0,"0%",IF(C22="Select One","0%"))))))))))</f>
        <v>0%</v>
      </c>
      <c r="F22" s="22" t="str">
        <f t="shared" si="9"/>
        <v>$0.00</v>
      </c>
      <c r="G22" s="44">
        <f t="shared" si="10"/>
        <v>0</v>
      </c>
      <c r="H22" s="41">
        <f t="shared" si="11"/>
        <v>0</v>
      </c>
      <c r="I22" s="2"/>
    </row>
    <row r="23" spans="1:9" ht="15.75" thickBot="1" x14ac:dyDescent="0.3">
      <c r="A23" s="8"/>
      <c r="B23" s="68" t="s">
        <v>10</v>
      </c>
      <c r="C23" s="69"/>
      <c r="D23" s="69"/>
      <c r="E23" s="69"/>
      <c r="F23" s="69"/>
      <c r="G23" s="70"/>
      <c r="H23" s="47"/>
      <c r="I23" s="2"/>
    </row>
    <row r="24" spans="1:9" x14ac:dyDescent="0.25">
      <c r="A24" s="8"/>
      <c r="B24" s="27"/>
      <c r="C24" s="30"/>
      <c r="D24" s="24"/>
      <c r="E24" s="17" t="str">
        <f>IF(C24="Class 4-5 Truck","60%",IF(C24="Class 6-7 Truck","60%",IF(C24="Class 8 Truck","60%",IF(C24="Drayage Truck","60%",IF(C24="School Bus","60%",IF(C24="Shuttle Bus","60%",IF(C24="Short Range Transit Bus","100%",IF(C24="Long Range Transit Bus","50%",IF(C24=0,"0%",IF(C24="Select One","0%"))))))))))</f>
        <v>0%</v>
      </c>
      <c r="F24" s="20" t="str">
        <f>IF(C24="Class 4-5 Truck","$114,000.00",IF(C24="Class 6-7 Truck","$132,000.00",IF(C24="Class 8 Truck","$186,000.00",IF(C24="Drayage Truck","$186,000.00",IF(C24="School Bus","$156,000.00",IF(C24="Shuttle Bus","$127,200.00",IF(C24="Short Range Transit Bus","$150,000.00",IF(C24="Long Range Transit Bus","$250,000.00",IF(C24=0,"$0.00",IF(C24="Select One","$0.00"))))))))))</f>
        <v>$0.00</v>
      </c>
      <c r="G24" s="42">
        <f>MIN(VALUE(F24),VALUE(H24))</f>
        <v>0</v>
      </c>
      <c r="H24" s="39">
        <f>D24*E24</f>
        <v>0</v>
      </c>
      <c r="I24" s="2"/>
    </row>
    <row r="25" spans="1:9" x14ac:dyDescent="0.25">
      <c r="A25" s="8"/>
      <c r="B25" s="28"/>
      <c r="C25" s="31"/>
      <c r="D25" s="25"/>
      <c r="E25" s="18" t="str">
        <f t="shared" ref="E25:E28" si="12">IF(C25="Class 4-5 Truck","60%",IF(C25="Class 6-7 Truck","60%",IF(C25="Class 8 Truck","60%",IF(C25="Drayage Truck","60%",IF(C25="School Bus","60%",IF(C25="Shuttle Bus","60%",IF(C25="Short Range Transit Bus","100%",IF(C25="Long Range Transit Bus","50%",IF(C25=0,"0%",IF(C25="Select One","0%"))))))))))</f>
        <v>0%</v>
      </c>
      <c r="F25" s="21" t="str">
        <f t="shared" ref="F25:F28" si="13">IF(C25="Class 4-5 Truck","$114,000.00",IF(C25="Class 6-7 Truck","$132,000.00",IF(C25="Class 8 Truck","$186,000.00",IF(C25="Drayage Truck","$186,000.00",IF(C25="School Bus","$156,000.00",IF(C25="Shuttle Bus","$127,200.00",IF(C25="Short Range Transit Bus","$150,000.00",IF(C25="Long Range Transit Bus","$250,000.00",IF(C25=0,"$0.00",IF(C25="Select One","$0.00"))))))))))</f>
        <v>$0.00</v>
      </c>
      <c r="G25" s="43">
        <f t="shared" ref="G25:G28" si="14">MIN(VALUE(F25),VALUE(H25))</f>
        <v>0</v>
      </c>
      <c r="H25" s="40">
        <f t="shared" ref="H25:H28" si="15">D25*E25</f>
        <v>0</v>
      </c>
      <c r="I25" s="2"/>
    </row>
    <row r="26" spans="1:9" x14ac:dyDescent="0.25">
      <c r="A26" s="8"/>
      <c r="B26" s="28"/>
      <c r="C26" s="31"/>
      <c r="D26" s="25"/>
      <c r="E26" s="18" t="str">
        <f t="shared" si="12"/>
        <v>0%</v>
      </c>
      <c r="F26" s="21" t="str">
        <f t="shared" si="13"/>
        <v>$0.00</v>
      </c>
      <c r="G26" s="43">
        <f t="shared" si="14"/>
        <v>0</v>
      </c>
      <c r="H26" s="40">
        <f t="shared" si="15"/>
        <v>0</v>
      </c>
      <c r="I26" s="2"/>
    </row>
    <row r="27" spans="1:9" x14ac:dyDescent="0.25">
      <c r="A27" s="8"/>
      <c r="B27" s="28"/>
      <c r="C27" s="31"/>
      <c r="D27" s="25"/>
      <c r="E27" s="18" t="str">
        <f t="shared" si="12"/>
        <v>0%</v>
      </c>
      <c r="F27" s="21" t="str">
        <f t="shared" si="13"/>
        <v>$0.00</v>
      </c>
      <c r="G27" s="43">
        <f t="shared" si="14"/>
        <v>0</v>
      </c>
      <c r="H27" s="40">
        <f t="shared" si="15"/>
        <v>0</v>
      </c>
      <c r="I27" s="2"/>
    </row>
    <row r="28" spans="1:9" ht="15.75" thickBot="1" x14ac:dyDescent="0.3">
      <c r="A28" s="8"/>
      <c r="B28" s="29"/>
      <c r="C28" s="32"/>
      <c r="D28" s="26"/>
      <c r="E28" s="19" t="str">
        <f t="shared" si="12"/>
        <v>0%</v>
      </c>
      <c r="F28" s="22" t="str">
        <f t="shared" si="13"/>
        <v>$0.00</v>
      </c>
      <c r="G28" s="44">
        <f t="shared" si="14"/>
        <v>0</v>
      </c>
      <c r="H28" s="41">
        <f t="shared" si="15"/>
        <v>0</v>
      </c>
      <c r="I28" s="2"/>
    </row>
    <row r="29" spans="1:9" ht="19.5" thickBot="1" x14ac:dyDescent="0.35">
      <c r="A29" s="12"/>
      <c r="B29" s="56" t="s">
        <v>11</v>
      </c>
      <c r="C29" s="57"/>
      <c r="D29" s="57"/>
      <c r="E29" s="57"/>
      <c r="F29" s="58"/>
      <c r="G29" s="23">
        <f>MIN((SUM(G6+G7+G8+G9+G10+G12+G13+G14+G15+G16+G18+G19+G20+G21+G22+G24+G25+G26+G27+G28)),500000)</f>
        <v>0</v>
      </c>
      <c r="H29" s="33"/>
      <c r="I29" s="13"/>
    </row>
    <row r="30" spans="1:9" x14ac:dyDescent="0.25">
      <c r="A30" s="1"/>
      <c r="B30" s="14"/>
      <c r="C30" s="14"/>
      <c r="D30" s="15"/>
      <c r="E30" s="16"/>
      <c r="F30" s="15"/>
      <c r="G30" s="15"/>
      <c r="H30" s="15"/>
      <c r="I30" s="1"/>
    </row>
  </sheetData>
  <mergeCells count="8">
    <mergeCell ref="B1:G1"/>
    <mergeCell ref="B29:F29"/>
    <mergeCell ref="B2:G2"/>
    <mergeCell ref="B3:G3"/>
    <mergeCell ref="B5:G5"/>
    <mergeCell ref="B11:G11"/>
    <mergeCell ref="B17:G17"/>
    <mergeCell ref="B23:G23"/>
  </mergeCells>
  <dataValidations count="4">
    <dataValidation type="list" allowBlank="1" showInputMessage="1" showErrorMessage="1" sqref="C24:C28 C18:C22" xr:uid="{7EAF1D6D-B675-47AA-B3DA-2CC83A7D12F4}">
      <formula1>"Select One, Class 4-5 Truck, Class 6-7 Truck, Class 8 Truck, Drayage Truck, School Bus, Shuttle Bus, Short Range Transit Bus, Long Range Transit Bus"</formula1>
    </dataValidation>
    <dataValidation type="list" allowBlank="1" showInputMessage="1" showErrorMessage="1" sqref="C12:C16" xr:uid="{B960D1D9-2733-4A89-B2E1-78518A1D9C6E}">
      <formula1>"Select One, Class 4-5 Truck, Class 6-7 Truck, Class 8 Truck, Drayage Truck Repower, Drayage Truck Replacement, School Bus, Shuttle Bus, Transit Bus"</formula1>
    </dataValidation>
    <dataValidation type="list" allowBlank="1" showInputMessage="1" showErrorMessage="1" sqref="C6:C10" xr:uid="{9B096C51-1418-4E6A-8575-BA934CCD00D0}">
      <formula1>"Select One, Class 4-5 Truck, Class 6-7 Truck, Class 8 Truck, Drayage Truck Repower, Drayage Truck Replacement, School Bus, Shuttle Bus"</formula1>
    </dataValidation>
    <dataValidation type="list" allowBlank="1" showInputMessage="1" showErrorMessage="1" sqref="B18:B22 B24:B28 B6:B10 B12:B16" xr:uid="{7B08C90C-94B0-4D75-B8D3-A613454F38BA}">
      <formula1>"1, 2, 3, 4, 5"</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97F5B-DF66-4D37-BB85-24F6288BFF98}">
  <dimension ref="A1:I30"/>
  <sheetViews>
    <sheetView workbookViewId="0">
      <selection activeCell="B1" sqref="B1:G1"/>
    </sheetView>
  </sheetViews>
  <sheetFormatPr defaultColWidth="0" defaultRowHeight="15" zeroHeight="1" x14ac:dyDescent="0.25"/>
  <cols>
    <col min="1" max="2" width="9.140625" customWidth="1"/>
    <col min="3" max="3" width="31.85546875" customWidth="1"/>
    <col min="4" max="4" width="23.7109375" style="36" customWidth="1"/>
    <col min="5" max="5" width="14" customWidth="1"/>
    <col min="6" max="6" width="17.7109375" style="36" customWidth="1"/>
    <col min="7" max="7" width="19.85546875" style="36" customWidth="1"/>
    <col min="8" max="8" width="19.85546875" style="36" hidden="1" customWidth="1"/>
    <col min="9" max="9" width="10.85546875" customWidth="1"/>
    <col min="10" max="16384" width="9.140625" hidden="1"/>
  </cols>
  <sheetData>
    <row r="1" spans="1:9" ht="90" customHeight="1" thickBot="1" x14ac:dyDescent="0.3">
      <c r="B1" s="73" t="s">
        <v>26</v>
      </c>
      <c r="C1" s="74"/>
      <c r="D1" s="74"/>
      <c r="E1" s="74"/>
      <c r="F1" s="74"/>
      <c r="G1" s="74"/>
    </row>
    <row r="2" spans="1:9" ht="36" customHeight="1" thickBot="1" x14ac:dyDescent="0.35">
      <c r="A2" s="8"/>
      <c r="B2" s="75" t="s">
        <v>15</v>
      </c>
      <c r="C2" s="76"/>
      <c r="D2" s="76"/>
      <c r="E2" s="76"/>
      <c r="F2" s="76"/>
      <c r="G2" s="77"/>
      <c r="H2" s="34"/>
      <c r="I2" s="2"/>
    </row>
    <row r="3" spans="1:9" ht="15.75" thickBot="1" x14ac:dyDescent="0.3">
      <c r="A3" s="8"/>
      <c r="B3" s="62"/>
      <c r="C3" s="63"/>
      <c r="D3" s="63"/>
      <c r="E3" s="63"/>
      <c r="F3" s="63"/>
      <c r="G3" s="64"/>
      <c r="H3" s="35"/>
      <c r="I3" s="2"/>
    </row>
    <row r="4" spans="1:9" ht="30.75" thickBot="1" x14ac:dyDescent="0.3">
      <c r="A4" s="8"/>
      <c r="B4" s="9" t="s">
        <v>1</v>
      </c>
      <c r="C4" s="10" t="s">
        <v>2</v>
      </c>
      <c r="D4" s="37" t="s">
        <v>3</v>
      </c>
      <c r="E4" s="11" t="s">
        <v>4</v>
      </c>
      <c r="F4" s="37" t="s">
        <v>5</v>
      </c>
      <c r="G4" s="48" t="s">
        <v>6</v>
      </c>
      <c r="H4" s="45" t="s">
        <v>13</v>
      </c>
      <c r="I4" s="2"/>
    </row>
    <row r="5" spans="1:9" ht="15.75" thickBot="1" x14ac:dyDescent="0.3">
      <c r="A5" s="8"/>
      <c r="B5" s="65" t="s">
        <v>7</v>
      </c>
      <c r="C5" s="66"/>
      <c r="D5" s="66"/>
      <c r="E5" s="66"/>
      <c r="F5" s="66"/>
      <c r="G5" s="67"/>
      <c r="H5" s="46"/>
      <c r="I5" s="2"/>
    </row>
    <row r="6" spans="1:9" x14ac:dyDescent="0.25">
      <c r="A6" s="8"/>
      <c r="B6" s="27"/>
      <c r="C6" s="30"/>
      <c r="D6" s="24"/>
      <c r="E6" s="17">
        <v>1</v>
      </c>
      <c r="F6" s="20" t="str">
        <f>IF(C6="Class 4-5 Truck","$88,000.00",IF(C6="Class 6-7 Truck","$110,000.00",IF(C6="Class 8 Truck","$192,500.00",IF(C6="Drayage Truck Repower","$192,500.00",IF(C6="Drayage Truck Replacement","$247,500.00",IF(C6="School Bus","$99,000.00",IF(C6="Shuttle Bus","$143,000.00",IF(C6=0,"$0.00",IF(C6="Select One","$0.00")))))))))</f>
        <v>$0.00</v>
      </c>
      <c r="G6" s="42">
        <f>MIN(VALUE(F6),VALUE(H6))</f>
        <v>0</v>
      </c>
      <c r="H6" s="39">
        <f>D6*E6</f>
        <v>0</v>
      </c>
      <c r="I6" s="2"/>
    </row>
    <row r="7" spans="1:9" x14ac:dyDescent="0.25">
      <c r="A7" s="8"/>
      <c r="B7" s="28"/>
      <c r="C7" s="31"/>
      <c r="D7" s="25"/>
      <c r="E7" s="18">
        <v>1</v>
      </c>
      <c r="F7" s="21" t="str">
        <f t="shared" ref="F7:F10" si="0">IF(C7="Class 4-5 Truck","$88,000.00",IF(C7="Class 6-7 Truck","$110,000.00",IF(C7="Class 8 Truck","$192,500.00",IF(C7="Drayage Truck Repower","$192,500.00",IF(C7="Drayage Truck Replacement","$247,500.00",IF(C7="School Bus","$99,000.00",IF(C7="Shuttle Bus","$143,000.00",IF(C7=0,"$0.00",IF(C7="Select One","$0.00")))))))))</f>
        <v>$0.00</v>
      </c>
      <c r="G7" s="43">
        <f t="shared" ref="G7:G10" si="1">MIN(VALUE(F7),VALUE(H7))</f>
        <v>0</v>
      </c>
      <c r="H7" s="40">
        <f t="shared" ref="H7:H10" si="2">D7*E7</f>
        <v>0</v>
      </c>
      <c r="I7" s="38"/>
    </row>
    <row r="8" spans="1:9" x14ac:dyDescent="0.25">
      <c r="A8" s="8"/>
      <c r="B8" s="28"/>
      <c r="C8" s="31"/>
      <c r="D8" s="25"/>
      <c r="E8" s="18">
        <v>1</v>
      </c>
      <c r="F8" s="21" t="str">
        <f t="shared" si="0"/>
        <v>$0.00</v>
      </c>
      <c r="G8" s="43">
        <f t="shared" si="1"/>
        <v>0</v>
      </c>
      <c r="H8" s="40">
        <f t="shared" si="2"/>
        <v>0</v>
      </c>
      <c r="I8" s="2"/>
    </row>
    <row r="9" spans="1:9" x14ac:dyDescent="0.25">
      <c r="A9" s="8"/>
      <c r="B9" s="28"/>
      <c r="C9" s="31"/>
      <c r="D9" s="25"/>
      <c r="E9" s="18">
        <v>1</v>
      </c>
      <c r="F9" s="21" t="str">
        <f t="shared" si="0"/>
        <v>$0.00</v>
      </c>
      <c r="G9" s="43">
        <f t="shared" si="1"/>
        <v>0</v>
      </c>
      <c r="H9" s="40">
        <f t="shared" si="2"/>
        <v>0</v>
      </c>
      <c r="I9" s="2"/>
    </row>
    <row r="10" spans="1:9" ht="15.75" thickBot="1" x14ac:dyDescent="0.3">
      <c r="A10" s="8"/>
      <c r="B10" s="29"/>
      <c r="C10" s="32"/>
      <c r="D10" s="26"/>
      <c r="E10" s="19">
        <v>1</v>
      </c>
      <c r="F10" s="22" t="str">
        <f t="shared" si="0"/>
        <v>$0.00</v>
      </c>
      <c r="G10" s="44">
        <f t="shared" si="1"/>
        <v>0</v>
      </c>
      <c r="H10" s="41">
        <f t="shared" si="2"/>
        <v>0</v>
      </c>
      <c r="I10" s="2"/>
    </row>
    <row r="11" spans="1:9" ht="15.75" thickBot="1" x14ac:dyDescent="0.3">
      <c r="A11" s="8"/>
      <c r="B11" s="68" t="s">
        <v>8</v>
      </c>
      <c r="C11" s="69"/>
      <c r="D11" s="69"/>
      <c r="E11" s="69"/>
      <c r="F11" s="69"/>
      <c r="G11" s="70"/>
      <c r="H11" s="47"/>
      <c r="I11" s="2"/>
    </row>
    <row r="12" spans="1:9" x14ac:dyDescent="0.25">
      <c r="A12" s="8"/>
      <c r="B12" s="27"/>
      <c r="C12" s="30"/>
      <c r="D12" s="24"/>
      <c r="E12" s="17">
        <v>1</v>
      </c>
      <c r="F12" s="20" t="str">
        <f>IF(C12="Class 4-5 Truck","$110,000.00",IF(C12="Class 6-7 Truck","$165,000.00",IF(C12="Class 8 Truck","$247,500.00",IF(C12="Drayage Truck Repower","$192,500.00",IF(C12="Drayage Truck Replacement","$247,500.00",IF(C12="School Bus","$121,000.00",IF(C12="Shuttle Bus","$165,000.00",IF(C12="Transit Bus","$110,000.00", IF(C12=0,"$0.00",IF(C12="Select One","$0.00"))))))))))</f>
        <v>$0.00</v>
      </c>
      <c r="G12" s="42">
        <f>MIN(VALUE(F12),VALUE(H12))</f>
        <v>0</v>
      </c>
      <c r="H12" s="39">
        <f>D12*E12</f>
        <v>0</v>
      </c>
      <c r="I12" s="2"/>
    </row>
    <row r="13" spans="1:9" x14ac:dyDescent="0.25">
      <c r="A13" s="8"/>
      <c r="B13" s="28"/>
      <c r="C13" s="31"/>
      <c r="D13" s="25"/>
      <c r="E13" s="18">
        <v>1</v>
      </c>
      <c r="F13" s="21" t="str">
        <f t="shared" ref="F13:F16" si="3">IF(C13="Class 4-5 Truck","$110,000.00",IF(C13="Class 6-7 Truck","$165,000.00",IF(C13="Class 8 Truck","$247,500.00",IF(C13="Drayage Truck Repower","$192,500.00",IF(C13="Drayage Truck Replacement","$247,500.00",IF(C13="School Bus","$121,000.00",IF(C13="Shuttle Bus","$165,000.00",IF(C13="Transit Bus","$110,000.00", IF(C13=0,"$0.00",IF(C13="Select One","$0.00"))))))))))</f>
        <v>$0.00</v>
      </c>
      <c r="G13" s="43">
        <f t="shared" ref="G13:G16" si="4">MIN(VALUE(F13),VALUE(H13))</f>
        <v>0</v>
      </c>
      <c r="H13" s="40">
        <f t="shared" ref="H13:H16" si="5">D13*E13</f>
        <v>0</v>
      </c>
      <c r="I13" s="2"/>
    </row>
    <row r="14" spans="1:9" x14ac:dyDescent="0.25">
      <c r="A14" s="8"/>
      <c r="B14" s="28"/>
      <c r="C14" s="31"/>
      <c r="D14" s="25"/>
      <c r="E14" s="18">
        <v>1</v>
      </c>
      <c r="F14" s="21" t="str">
        <f t="shared" si="3"/>
        <v>$0.00</v>
      </c>
      <c r="G14" s="43">
        <f t="shared" si="4"/>
        <v>0</v>
      </c>
      <c r="H14" s="40">
        <f t="shared" si="5"/>
        <v>0</v>
      </c>
      <c r="I14" s="2"/>
    </row>
    <row r="15" spans="1:9" x14ac:dyDescent="0.25">
      <c r="A15" s="8"/>
      <c r="B15" s="28"/>
      <c r="C15" s="31"/>
      <c r="D15" s="25"/>
      <c r="E15" s="18">
        <v>1</v>
      </c>
      <c r="F15" s="21" t="str">
        <f t="shared" si="3"/>
        <v>$0.00</v>
      </c>
      <c r="G15" s="43">
        <f t="shared" si="4"/>
        <v>0</v>
      </c>
      <c r="H15" s="40">
        <f t="shared" si="5"/>
        <v>0</v>
      </c>
      <c r="I15" s="2"/>
    </row>
    <row r="16" spans="1:9" ht="15.75" thickBot="1" x14ac:dyDescent="0.3">
      <c r="A16" s="8"/>
      <c r="B16" s="29"/>
      <c r="C16" s="32"/>
      <c r="D16" s="26"/>
      <c r="E16" s="19">
        <v>1</v>
      </c>
      <c r="F16" s="22" t="str">
        <f t="shared" si="3"/>
        <v>$0.00</v>
      </c>
      <c r="G16" s="44">
        <f t="shared" si="4"/>
        <v>0</v>
      </c>
      <c r="H16" s="41">
        <f t="shared" si="5"/>
        <v>0</v>
      </c>
      <c r="I16" s="2"/>
    </row>
    <row r="17" spans="1:9" ht="15.75" thickBot="1" x14ac:dyDescent="0.3">
      <c r="A17" s="8"/>
      <c r="B17" s="68" t="s">
        <v>9</v>
      </c>
      <c r="C17" s="69"/>
      <c r="D17" s="69"/>
      <c r="E17" s="69"/>
      <c r="F17" s="69"/>
      <c r="G17" s="70"/>
      <c r="H17" s="47"/>
      <c r="I17" s="2"/>
    </row>
    <row r="18" spans="1:9" x14ac:dyDescent="0.25">
      <c r="A18" s="8"/>
      <c r="B18" s="27"/>
      <c r="C18" s="30"/>
      <c r="D18" s="24"/>
      <c r="E18" s="17">
        <v>1</v>
      </c>
      <c r="F18" s="20" t="str">
        <f>IF(C18="Class 4-5 Truck","$180,000.00",IF(C18="Class 6-7 Truck","$210,000.00",IF(C18="Class 8 Truck","$300,000.00",IF(C18="Drayage Truck","$300,000.00",IF(C18="School Bus","$250,000.00",IF(C18="Shuttle Bus","$202,000.00",IF(C18="Short Range Transit Bus","$100,000.00",IF(C18="Long Range Transit Bus","$500,000.00",IF(C18=0,"$0.00",IF(C18="Select One","$0.00"))))))))))</f>
        <v>$0.00</v>
      </c>
      <c r="G18" s="42">
        <f>MIN(VALUE(F18),VALUE(H18))</f>
        <v>0</v>
      </c>
      <c r="H18" s="39">
        <f>D18*E18</f>
        <v>0</v>
      </c>
      <c r="I18" s="2"/>
    </row>
    <row r="19" spans="1:9" x14ac:dyDescent="0.25">
      <c r="A19" s="8"/>
      <c r="B19" s="28"/>
      <c r="C19" s="31"/>
      <c r="D19" s="25"/>
      <c r="E19" s="18">
        <v>1</v>
      </c>
      <c r="F19" s="21" t="str">
        <f t="shared" ref="F19:F22" si="6">IF(C19="Class 4-5 Truck","$180,000.00",IF(C19="Class 6-7 Truck","$210,000.00",IF(C19="Class 8 Truck","$300,000.00",IF(C19="Drayage Truck","$300,000.00",IF(C19="School Bus","$250,000.00",IF(C19="Shuttle Bus","$202,000.00",IF(C19="Short Range Transit Bus","$100,000.00",IF(C19="Long Range Transit Bus","$500,000.00",IF(C19=0,"$0.00",IF(C19="Select One","$0.00"))))))))))</f>
        <v>$0.00</v>
      </c>
      <c r="G19" s="43">
        <f t="shared" ref="G19:G22" si="7">MIN(VALUE(F19),VALUE(H19))</f>
        <v>0</v>
      </c>
      <c r="H19" s="40">
        <f t="shared" ref="H19:H22" si="8">D19*E19</f>
        <v>0</v>
      </c>
      <c r="I19" s="2"/>
    </row>
    <row r="20" spans="1:9" x14ac:dyDescent="0.25">
      <c r="A20" s="8"/>
      <c r="B20" s="28"/>
      <c r="C20" s="31"/>
      <c r="D20" s="25"/>
      <c r="E20" s="18">
        <v>1</v>
      </c>
      <c r="F20" s="21" t="str">
        <f t="shared" si="6"/>
        <v>$0.00</v>
      </c>
      <c r="G20" s="43">
        <f t="shared" si="7"/>
        <v>0</v>
      </c>
      <c r="H20" s="40">
        <f t="shared" si="8"/>
        <v>0</v>
      </c>
      <c r="I20" s="2"/>
    </row>
    <row r="21" spans="1:9" x14ac:dyDescent="0.25">
      <c r="A21" s="8"/>
      <c r="B21" s="28"/>
      <c r="C21" s="31"/>
      <c r="D21" s="25"/>
      <c r="E21" s="18">
        <v>1</v>
      </c>
      <c r="F21" s="21" t="str">
        <f t="shared" si="6"/>
        <v>$0.00</v>
      </c>
      <c r="G21" s="43">
        <f t="shared" si="7"/>
        <v>0</v>
      </c>
      <c r="H21" s="40">
        <f t="shared" si="8"/>
        <v>0</v>
      </c>
      <c r="I21" s="2"/>
    </row>
    <row r="22" spans="1:9" ht="15.75" thickBot="1" x14ac:dyDescent="0.3">
      <c r="A22" s="8"/>
      <c r="B22" s="29"/>
      <c r="C22" s="32"/>
      <c r="D22" s="26"/>
      <c r="E22" s="19">
        <v>1</v>
      </c>
      <c r="F22" s="22" t="str">
        <f t="shared" si="6"/>
        <v>$0.00</v>
      </c>
      <c r="G22" s="44">
        <f t="shared" si="7"/>
        <v>0</v>
      </c>
      <c r="H22" s="41">
        <f t="shared" si="8"/>
        <v>0</v>
      </c>
      <c r="I22" s="2"/>
    </row>
    <row r="23" spans="1:9" ht="15.75" thickBot="1" x14ac:dyDescent="0.3">
      <c r="A23" s="8"/>
      <c r="B23" s="68" t="s">
        <v>10</v>
      </c>
      <c r="C23" s="69"/>
      <c r="D23" s="69"/>
      <c r="E23" s="69"/>
      <c r="F23" s="69"/>
      <c r="G23" s="70"/>
      <c r="H23" s="47"/>
      <c r="I23" s="2"/>
    </row>
    <row r="24" spans="1:9" x14ac:dyDescent="0.25">
      <c r="A24" s="8"/>
      <c r="B24" s="27"/>
      <c r="C24" s="30"/>
      <c r="D24" s="24"/>
      <c r="E24" s="17">
        <v>1</v>
      </c>
      <c r="F24" s="20" t="str">
        <f>IF(C24="Class 4-5 Truck","$190,000.00",IF(C24="Class 6-7 Truck","$220,000.00",IF(C24="Class 8 Truck","$310,000.00",IF(C24="Drayage Truck","$310,000.00",IF(C24="School Bus","$260,000.00",IF(C24="Shuttle Bus","$212,000.00",IF(C24="Short Range Transit Bus","$150,000.00",IF(C24="Long Range Transit Bus","$500,000.00",IF(C24=0,"$0.00",IF(C24="Select One","$0.00"))))))))))</f>
        <v>$0.00</v>
      </c>
      <c r="G24" s="42">
        <f>MIN(VALUE(F24),VALUE(H24))</f>
        <v>0</v>
      </c>
      <c r="H24" s="39">
        <f>D24*E24</f>
        <v>0</v>
      </c>
      <c r="I24" s="2"/>
    </row>
    <row r="25" spans="1:9" x14ac:dyDescent="0.25">
      <c r="A25" s="8"/>
      <c r="B25" s="28"/>
      <c r="C25" s="31"/>
      <c r="D25" s="25"/>
      <c r="E25" s="18">
        <v>1</v>
      </c>
      <c r="F25" s="21" t="str">
        <f t="shared" ref="F25:F28" si="9">IF(C25="Class 4-5 Truck","$190,000.00",IF(C25="Class 6-7 Truck","$220,000.00",IF(C25="Class 8 Truck","$310,000.00",IF(C25="Drayage Truck","$310,000.00",IF(C25="School Bus","$260,000.00",IF(C25="Shuttle Bus","$212,000.00",IF(C25="Short Range Transit Bus","$150,000.00",IF(C25="Long Range Transit Bus","$500,000.00",IF(C25=0,"$0.00",IF(C25="Select One","$0.00"))))))))))</f>
        <v>$0.00</v>
      </c>
      <c r="G25" s="43">
        <f t="shared" ref="G25:G28" si="10">MIN(VALUE(F25),VALUE(H25))</f>
        <v>0</v>
      </c>
      <c r="H25" s="40">
        <f t="shared" ref="H25:H28" si="11">D25*E25</f>
        <v>0</v>
      </c>
      <c r="I25" s="2"/>
    </row>
    <row r="26" spans="1:9" x14ac:dyDescent="0.25">
      <c r="A26" s="8"/>
      <c r="B26" s="28"/>
      <c r="C26" s="31"/>
      <c r="D26" s="25"/>
      <c r="E26" s="18">
        <v>1</v>
      </c>
      <c r="F26" s="21" t="str">
        <f t="shared" si="9"/>
        <v>$0.00</v>
      </c>
      <c r="G26" s="43">
        <f t="shared" si="10"/>
        <v>0</v>
      </c>
      <c r="H26" s="40">
        <f t="shared" si="11"/>
        <v>0</v>
      </c>
      <c r="I26" s="2"/>
    </row>
    <row r="27" spans="1:9" x14ac:dyDescent="0.25">
      <c r="A27" s="8"/>
      <c r="B27" s="28"/>
      <c r="C27" s="31"/>
      <c r="D27" s="25"/>
      <c r="E27" s="18">
        <v>1</v>
      </c>
      <c r="F27" s="21" t="str">
        <f t="shared" si="9"/>
        <v>$0.00</v>
      </c>
      <c r="G27" s="43">
        <f t="shared" si="10"/>
        <v>0</v>
      </c>
      <c r="H27" s="40">
        <f t="shared" si="11"/>
        <v>0</v>
      </c>
      <c r="I27" s="2"/>
    </row>
    <row r="28" spans="1:9" ht="15.75" thickBot="1" x14ac:dyDescent="0.3">
      <c r="A28" s="8"/>
      <c r="B28" s="29"/>
      <c r="C28" s="32"/>
      <c r="D28" s="26"/>
      <c r="E28" s="19">
        <v>1</v>
      </c>
      <c r="F28" s="22" t="str">
        <f t="shared" si="9"/>
        <v>$0.00</v>
      </c>
      <c r="G28" s="44">
        <f t="shared" si="10"/>
        <v>0</v>
      </c>
      <c r="H28" s="41">
        <f t="shared" si="11"/>
        <v>0</v>
      </c>
      <c r="I28" s="2"/>
    </row>
    <row r="29" spans="1:9" ht="19.5" thickBot="1" x14ac:dyDescent="0.35">
      <c r="A29" s="12"/>
      <c r="B29" s="56" t="s">
        <v>11</v>
      </c>
      <c r="C29" s="57"/>
      <c r="D29" s="57"/>
      <c r="E29" s="57"/>
      <c r="F29" s="58"/>
      <c r="G29" s="23">
        <f>MIN((SUM(G6+G7+G8+G9+G10+G12+G13+G14+G15+G16+G18+G19+G20+G21+G22+G24+G25+G26+G27+G28)),500000)</f>
        <v>0</v>
      </c>
      <c r="H29" s="33"/>
      <c r="I29" s="13"/>
    </row>
    <row r="30" spans="1:9" x14ac:dyDescent="0.25">
      <c r="A30" s="1"/>
      <c r="B30" s="14"/>
      <c r="C30" s="14"/>
      <c r="D30" s="15"/>
      <c r="E30" s="16"/>
      <c r="F30" s="15"/>
      <c r="G30" s="15"/>
      <c r="H30" s="15"/>
      <c r="I30" s="1"/>
    </row>
  </sheetData>
  <mergeCells count="8">
    <mergeCell ref="B1:G1"/>
    <mergeCell ref="B29:F29"/>
    <mergeCell ref="B2:G2"/>
    <mergeCell ref="B3:G3"/>
    <mergeCell ref="B5:G5"/>
    <mergeCell ref="B11:G11"/>
    <mergeCell ref="B17:G17"/>
    <mergeCell ref="B23:G23"/>
  </mergeCells>
  <dataValidations count="4">
    <dataValidation type="list" allowBlank="1" showInputMessage="1" showErrorMessage="1" sqref="B18:B22 B24:B28 B6:B10 B12:B16" xr:uid="{2A40095C-030A-4264-9C18-696B5FA202B9}">
      <formula1>"1, 2, 3, 4, 5"</formula1>
    </dataValidation>
    <dataValidation type="list" allowBlank="1" showInputMessage="1" showErrorMessage="1" sqref="C6:C10" xr:uid="{5C98DBDF-6580-44E9-83E2-8EB9906D7202}">
      <formula1>"Select One, Class 4-5 Truck, Class 6-7 Truck, Class 8 Truck, Drayage Truck Repower, Drayage Truck Replacement, School Bus, Shuttle Bus"</formula1>
    </dataValidation>
    <dataValidation type="list" allowBlank="1" showInputMessage="1" showErrorMessage="1" sqref="C12:C16" xr:uid="{A84A59FC-468E-4E0E-9AC0-BA51321334E4}">
      <formula1>"Select One, Class 4-5 Truck, Class 6-7 Truck, Class 8 Truck, Drayage Truck Repower, Drayage Truck Replacement, School Bus, Shuttle Bus, Transit Bus"</formula1>
    </dataValidation>
    <dataValidation type="list" allowBlank="1" showInputMessage="1" showErrorMessage="1" sqref="C24:C28 C18:C22" xr:uid="{EC8E4F3D-B614-4BEF-BB52-20D823E61695}">
      <formula1>"Select One, Class 4-5 Truck, Class 6-7 Truck, Class 8 Truck, Drayage Truck, School Bus, Shuttle Bus, Short Range Transit Bus, Long Range Transit Bus"</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Non-Gov't Rebate Calculator</vt:lpstr>
      <vt:lpstr>Gov't Rebate Calculator</vt:lpstr>
      <vt:lpstr>Gov't-Act 47 Rebate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Trone, Michael ((DEP))</dc:creator>
  <cp:lastModifiedBy>Trone, Michael ((DEP))</cp:lastModifiedBy>
  <dcterms:created xsi:type="dcterms:W3CDTF">2023-10-03T18:08:08Z</dcterms:created>
  <dcterms:modified xsi:type="dcterms:W3CDTF">2023-11-27T13:35:41Z</dcterms:modified>
</cp:coreProperties>
</file>