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360" yWindow="135" windowWidth="9555" windowHeight="9270" firstSheet="2" activeTab="8"/>
  </bookViews>
  <sheets>
    <sheet name="Totals (2)" sheetId="8" r:id="rId1"/>
    <sheet name="Residential CO2FFC" sheetId="1" r:id="rId2"/>
    <sheet name="Commercial CO2FFC" sheetId="2" r:id="rId3"/>
    <sheet name="Transportation CO2FFC" sheetId="3" r:id="rId4"/>
    <sheet name="Electric Power CO2FFC" sheetId="4" r:id="rId5"/>
    <sheet name="Industrial CO2FFC" sheetId="5" r:id="rId6"/>
    <sheet name="Totals" sheetId="6" r:id="rId7"/>
    <sheet name="NG vs. Coal" sheetId="7" r:id="rId8"/>
    <sheet name="Top  10" sheetId="9" r:id="rId9"/>
  </sheets>
  <externalReferences>
    <externalReference r:id="rId10"/>
  </externalReferences>
  <definedNames>
    <definedName name="AsphaltCC">[1]Control!$D$18</definedName>
    <definedName name="AsphaltStore">[1]Control!$D$50</definedName>
    <definedName name="AvBlendCC">[1]Control!$D$44</definedName>
    <definedName name="AvGasCC">[1]Control!$D$19</definedName>
    <definedName name="C_CO2">'[1]List Data'!$K$6</definedName>
    <definedName name="CoalCoeffBlock">'[1]Coal CC'!$E$6:$AJ$527</definedName>
    <definedName name="CoalEff">[1]Control!$D$11</definedName>
    <definedName name="CokeCoalCC">[1]Control!$D$40</definedName>
    <definedName name="CokeCoalStore">[1]Control!$D$63</definedName>
    <definedName name="CommCoalCC">[1]Control!$D$39</definedName>
    <definedName name="ConsumeBlock1">'[1]Default State Energy Data Table'!$A$6:$AH$67</definedName>
    <definedName name="CrudeCC">[1]Control!$D$46</definedName>
    <definedName name="DistillCC">[1]Control!$D$20</definedName>
    <definedName name="DistillStore">[1]Control!$D$51</definedName>
    <definedName name="JFKeroCC">[1]Control!$D$21</definedName>
    <definedName name="JFNaphCC">[1]Control!$D$22</definedName>
    <definedName name="KeroCC">[1]Control!$D$23</definedName>
    <definedName name="lbs_shortt">'[1]List Data'!$K$5</definedName>
    <definedName name="LPGCC">[1]Control!$D$24</definedName>
    <definedName name="LPGEff">[1]Control!$D$14</definedName>
    <definedName name="LPGEUCC">[1]Control!$D$25</definedName>
    <definedName name="LPGStore">[1]Control!$D$52</definedName>
    <definedName name="LubeCC">[1]Control!$D$26</definedName>
    <definedName name="LubeStore">[1]Control!$D$53</definedName>
    <definedName name="MiscCC">[1]Control!$D$29</definedName>
    <definedName name="MiscStore">[1]Control!$D$57</definedName>
    <definedName name="MoBlendCC">[1]Control!$D$45</definedName>
    <definedName name="MotorGasCC">[1]Control!$D$27</definedName>
    <definedName name="NaphCC">[1]Control!$D$30</definedName>
    <definedName name="NaphStore">[1]Control!$D$55</definedName>
    <definedName name="NatGasCC">[1]Control!$D$43</definedName>
    <definedName name="NGCC">[1]Control!$D$43</definedName>
    <definedName name="NGEff">[1]Control!$D$12</definedName>
    <definedName name="NGStore">[1]Control!$D$64</definedName>
    <definedName name="NonEPercent">'[1]Non-Energy Consump.'!$A$63:$AF$88</definedName>
    <definedName name="OtherCoalCC">[1]Control!$D$41</definedName>
    <definedName name="OtherOilCC">[1]Control!$D$31</definedName>
    <definedName name="OtherOilStore">[1]Control!$D$56</definedName>
    <definedName name="pentanesCC">[1]Control!$D$32</definedName>
    <definedName name="PentanesStore">[1]Control!$D$58</definedName>
    <definedName name="PetCokeCC">[1]Control!$D$33</definedName>
    <definedName name="PetCokeStore">[1]Control!$D$59</definedName>
    <definedName name="PetroEff">[1]Control!$D$13</definedName>
    <definedName name="ResCoalCC">[1]Control!$D$38</definedName>
    <definedName name="ResidCC">[1]Control!$D$28</definedName>
    <definedName name="ResidStore">[1]Control!$D$54</definedName>
    <definedName name="Short_Metric">'[1]List Data'!$K$4</definedName>
    <definedName name="SpecialCC">[1]Control!$D$35</definedName>
    <definedName name="SpecialStore">[1]Control!$D$61</definedName>
    <definedName name="StillCC">[1]Control!$D$34</definedName>
    <definedName name="StillStore">[1]Control!$D$60</definedName>
    <definedName name="StorageFactor">'[1]List Data'!$E$19:$F$49</definedName>
    <definedName name="SyntheticNG">[1]SNG!$A$7:$AF$59</definedName>
    <definedName name="UnfinCC">[1]Control!$D$36</definedName>
    <definedName name="UtilityCoalCC">[1]Control!$D$42</definedName>
    <definedName name="VariableCCs">'[1]Variable CC''s'!$A$8:$AF$17</definedName>
    <definedName name="WaxesCC">[1]Control!$D$37</definedName>
    <definedName name="WaxesStore">[1]Control!$D$62</definedName>
  </definedNames>
  <calcPr calcId="145621"/>
</workbook>
</file>

<file path=xl/calcChain.xml><?xml version="1.0" encoding="utf-8"?>
<calcChain xmlns="http://schemas.openxmlformats.org/spreadsheetml/2006/main">
  <c r="C22" i="9" l="1"/>
  <c r="D22" i="9"/>
  <c r="E22" i="9"/>
  <c r="F22" i="9"/>
  <c r="G22" i="9"/>
  <c r="H22" i="9"/>
  <c r="I22" i="9"/>
  <c r="J22" i="9"/>
  <c r="K22" i="9"/>
  <c r="L22" i="9"/>
  <c r="M22" i="9"/>
  <c r="N22" i="9"/>
  <c r="O22" i="9"/>
  <c r="P22" i="9"/>
  <c r="B22" i="9"/>
  <c r="B18" i="9"/>
  <c r="C18" i="9"/>
  <c r="D18" i="9"/>
  <c r="E18" i="9"/>
  <c r="F18" i="9"/>
  <c r="G18" i="9"/>
  <c r="H18" i="9"/>
  <c r="I18" i="9"/>
  <c r="J18" i="9"/>
  <c r="K18" i="9"/>
  <c r="L18" i="9"/>
  <c r="M18" i="9"/>
  <c r="N18" i="9"/>
  <c r="O18" i="9"/>
  <c r="P18" i="9"/>
  <c r="Q16" i="8"/>
  <c r="P16" i="8"/>
  <c r="M16" i="8"/>
  <c r="L16" i="8"/>
  <c r="I16" i="8"/>
  <c r="H16" i="8"/>
  <c r="E16" i="8"/>
  <c r="D16" i="8"/>
  <c r="Q42" i="8"/>
  <c r="P42" i="8"/>
  <c r="O42" i="8"/>
  <c r="O16" i="8" s="1"/>
  <c r="N42" i="8"/>
  <c r="N16" i="8" s="1"/>
  <c r="M42" i="8"/>
  <c r="L42" i="8"/>
  <c r="K42" i="8"/>
  <c r="K16" i="8" s="1"/>
  <c r="J42" i="8"/>
  <c r="J16" i="8" s="1"/>
  <c r="I42" i="8"/>
  <c r="H42" i="8"/>
  <c r="G42" i="8"/>
  <c r="G16" i="8" s="1"/>
  <c r="F42" i="8"/>
  <c r="F16" i="8" s="1"/>
  <c r="E42" i="8"/>
  <c r="D42" i="8"/>
  <c r="C42" i="8"/>
  <c r="C16" i="8" s="1"/>
  <c r="B42" i="8"/>
  <c r="Q8" i="8"/>
  <c r="P8" i="8"/>
  <c r="O8" i="8"/>
  <c r="N8" i="8"/>
  <c r="M8" i="8"/>
  <c r="L8" i="8"/>
  <c r="K8" i="8"/>
  <c r="J8" i="8"/>
  <c r="I8" i="8"/>
  <c r="H8" i="8"/>
  <c r="G8" i="8"/>
  <c r="F8" i="8"/>
  <c r="E8" i="8"/>
  <c r="D8" i="8"/>
  <c r="C8" i="8"/>
  <c r="Q7" i="8"/>
  <c r="P7" i="8"/>
  <c r="O7" i="8"/>
  <c r="N7" i="8"/>
  <c r="M7" i="8"/>
  <c r="L7" i="8"/>
  <c r="K7" i="8"/>
  <c r="J7" i="8"/>
  <c r="I7" i="8"/>
  <c r="H7" i="8"/>
  <c r="G7" i="8"/>
  <c r="F7" i="8"/>
  <c r="E7" i="8"/>
  <c r="D7" i="8"/>
  <c r="C7" i="8"/>
  <c r="Q6" i="8"/>
  <c r="P6" i="8"/>
  <c r="O6" i="8"/>
  <c r="N6" i="8"/>
  <c r="M6" i="8"/>
  <c r="L6" i="8"/>
  <c r="K6" i="8"/>
  <c r="J6" i="8"/>
  <c r="I6" i="8"/>
  <c r="H6" i="8"/>
  <c r="G6" i="8"/>
  <c r="F6" i="8"/>
  <c r="E6" i="8"/>
  <c r="D6" i="8"/>
  <c r="C6" i="8"/>
  <c r="Q5" i="8"/>
  <c r="P5" i="8"/>
  <c r="O5" i="8"/>
  <c r="N5" i="8"/>
  <c r="N10" i="8" s="1"/>
  <c r="M5" i="8"/>
  <c r="L5" i="8"/>
  <c r="K5" i="8"/>
  <c r="J5" i="8"/>
  <c r="J10" i="8" s="1"/>
  <c r="I5" i="8"/>
  <c r="H5" i="8"/>
  <c r="G5" i="8"/>
  <c r="F5" i="8"/>
  <c r="F10" i="8" s="1"/>
  <c r="E5" i="8"/>
  <c r="D5" i="8"/>
  <c r="C5" i="8"/>
  <c r="Q4" i="8"/>
  <c r="Q10" i="8" s="1"/>
  <c r="P4" i="8"/>
  <c r="P10" i="8" s="1"/>
  <c r="O4" i="8"/>
  <c r="O10" i="8" s="1"/>
  <c r="N4" i="8"/>
  <c r="M4" i="8"/>
  <c r="M10" i="8" s="1"/>
  <c r="L4" i="8"/>
  <c r="L10" i="8" s="1"/>
  <c r="K4" i="8"/>
  <c r="K10" i="8" s="1"/>
  <c r="J4" i="8"/>
  <c r="I4" i="8"/>
  <c r="I10" i="8" s="1"/>
  <c r="H4" i="8"/>
  <c r="H10" i="8" s="1"/>
  <c r="G4" i="8"/>
  <c r="G10" i="8" s="1"/>
  <c r="F4" i="8"/>
  <c r="E4" i="8"/>
  <c r="E10" i="8" s="1"/>
  <c r="D4" i="8"/>
  <c r="D10" i="8" s="1"/>
  <c r="C4" i="8"/>
  <c r="C10" i="8" s="1"/>
  <c r="Q3" i="8"/>
  <c r="P3" i="8"/>
  <c r="O3" i="8"/>
  <c r="N3" i="8"/>
  <c r="M3" i="8"/>
  <c r="L3" i="8"/>
  <c r="K3" i="8"/>
  <c r="J3" i="8"/>
  <c r="I3" i="8"/>
  <c r="H3" i="8"/>
  <c r="G3" i="8"/>
  <c r="F3" i="8"/>
  <c r="E3" i="8"/>
  <c r="D3" i="8"/>
  <c r="C3" i="8"/>
  <c r="V32" i="5" l="1"/>
  <c r="W32" i="5"/>
  <c r="X32" i="5"/>
  <c r="Y32" i="5"/>
  <c r="Z32" i="5"/>
  <c r="AA32" i="5"/>
  <c r="AB32" i="5"/>
  <c r="AC32" i="5"/>
  <c r="AD32" i="5"/>
  <c r="AE32" i="5"/>
  <c r="AF32" i="5"/>
  <c r="AG32" i="5"/>
  <c r="AH32" i="5"/>
  <c r="AI32" i="5"/>
  <c r="U32" i="5"/>
  <c r="U9" i="5"/>
  <c r="V9" i="5"/>
  <c r="W9" i="5"/>
  <c r="X9" i="5"/>
  <c r="Y9" i="5"/>
  <c r="Z9" i="5"/>
  <c r="AA9" i="5"/>
  <c r="AB9" i="5"/>
  <c r="AC9" i="5"/>
  <c r="AD9" i="5"/>
  <c r="AE9" i="5"/>
  <c r="AF9" i="5"/>
  <c r="AG9" i="5"/>
  <c r="AH9" i="5"/>
  <c r="AI9" i="5"/>
  <c r="U10" i="5"/>
  <c r="V10" i="5"/>
  <c r="W10" i="5"/>
  <c r="X10" i="5"/>
  <c r="Y10" i="5"/>
  <c r="Z10" i="5"/>
  <c r="AA10" i="5"/>
  <c r="AB10" i="5"/>
  <c r="AC10" i="5"/>
  <c r="AD10" i="5"/>
  <c r="AE10" i="5"/>
  <c r="AF10" i="5"/>
  <c r="AG10" i="5"/>
  <c r="AH10" i="5"/>
  <c r="AI10" i="5"/>
  <c r="U11" i="5"/>
  <c r="V11" i="5"/>
  <c r="W11" i="5"/>
  <c r="X11" i="5"/>
  <c r="Y11" i="5"/>
  <c r="Z11" i="5"/>
  <c r="AA11" i="5"/>
  <c r="AB11" i="5"/>
  <c r="AC11" i="5"/>
  <c r="AD11" i="5"/>
  <c r="AE11" i="5"/>
  <c r="AF11" i="5"/>
  <c r="AG11" i="5"/>
  <c r="AH11" i="5"/>
  <c r="AI11" i="5"/>
  <c r="U12" i="5"/>
  <c r="V12" i="5"/>
  <c r="W12" i="5"/>
  <c r="X12" i="5"/>
  <c r="Y12" i="5"/>
  <c r="Z12" i="5"/>
  <c r="AA12" i="5"/>
  <c r="AB12" i="5"/>
  <c r="AC12" i="5"/>
  <c r="AD12" i="5"/>
  <c r="AE12" i="5"/>
  <c r="AF12" i="5"/>
  <c r="AG12" i="5"/>
  <c r="AH12" i="5"/>
  <c r="AI12" i="5"/>
  <c r="U13" i="5"/>
  <c r="V13" i="5"/>
  <c r="W13" i="5"/>
  <c r="X13" i="5"/>
  <c r="Y13" i="5"/>
  <c r="Z13" i="5"/>
  <c r="AA13" i="5"/>
  <c r="AB13" i="5"/>
  <c r="AC13" i="5"/>
  <c r="AD13" i="5"/>
  <c r="AE13" i="5"/>
  <c r="AF13" i="5"/>
  <c r="AG13" i="5"/>
  <c r="AH13" i="5"/>
  <c r="AI13" i="5"/>
  <c r="U14" i="5"/>
  <c r="V14" i="5"/>
  <c r="W14" i="5"/>
  <c r="X14" i="5"/>
  <c r="Y14" i="5"/>
  <c r="Z14" i="5"/>
  <c r="AA14" i="5"/>
  <c r="AB14" i="5"/>
  <c r="AC14" i="5"/>
  <c r="AD14" i="5"/>
  <c r="AE14" i="5"/>
  <c r="AF14" i="5"/>
  <c r="AG14" i="5"/>
  <c r="AH14" i="5"/>
  <c r="AI14" i="5"/>
  <c r="U15" i="5"/>
  <c r="V15" i="5"/>
  <c r="W15" i="5"/>
  <c r="X15" i="5"/>
  <c r="Y15" i="5"/>
  <c r="Z15" i="5"/>
  <c r="AA15" i="5"/>
  <c r="AB15" i="5"/>
  <c r="AC15" i="5"/>
  <c r="AD15" i="5"/>
  <c r="AE15" i="5"/>
  <c r="AF15" i="5"/>
  <c r="AG15" i="5"/>
  <c r="AH15" i="5"/>
  <c r="AI15" i="5"/>
  <c r="U16" i="5"/>
  <c r="V16" i="5"/>
  <c r="W16" i="5"/>
  <c r="X16" i="5"/>
  <c r="Y16" i="5"/>
  <c r="Z16" i="5"/>
  <c r="AA16" i="5"/>
  <c r="AB16" i="5"/>
  <c r="AC16" i="5"/>
  <c r="AD16" i="5"/>
  <c r="AE16" i="5"/>
  <c r="AF16" i="5"/>
  <c r="AG16" i="5"/>
  <c r="AH16" i="5"/>
  <c r="AI16" i="5"/>
  <c r="U17" i="5"/>
  <c r="V17" i="5"/>
  <c r="W17" i="5"/>
  <c r="X17" i="5"/>
  <c r="Y17" i="5"/>
  <c r="Z17" i="5"/>
  <c r="AA17" i="5"/>
  <c r="AB17" i="5"/>
  <c r="AC17" i="5"/>
  <c r="AD17" i="5"/>
  <c r="AE17" i="5"/>
  <c r="AF17" i="5"/>
  <c r="AG17" i="5"/>
  <c r="AH17" i="5"/>
  <c r="AI17" i="5"/>
  <c r="U18" i="5"/>
  <c r="V18" i="5"/>
  <c r="W18" i="5"/>
  <c r="X18" i="5"/>
  <c r="Y18" i="5"/>
  <c r="Z18" i="5"/>
  <c r="AA18" i="5"/>
  <c r="AB18" i="5"/>
  <c r="AC18" i="5"/>
  <c r="AD18" i="5"/>
  <c r="AE18" i="5"/>
  <c r="AF18" i="5"/>
  <c r="AG18" i="5"/>
  <c r="AH18" i="5"/>
  <c r="AI18" i="5"/>
  <c r="U19" i="5"/>
  <c r="V19" i="5"/>
  <c r="W19" i="5"/>
  <c r="X19" i="5"/>
  <c r="Y19" i="5"/>
  <c r="Z19" i="5"/>
  <c r="AA19" i="5"/>
  <c r="AB19" i="5"/>
  <c r="AC19" i="5"/>
  <c r="AD19" i="5"/>
  <c r="AE19" i="5"/>
  <c r="AF19" i="5"/>
  <c r="AG19" i="5"/>
  <c r="AH19" i="5"/>
  <c r="AI19" i="5"/>
  <c r="U20" i="5"/>
  <c r="V20" i="5"/>
  <c r="W20" i="5"/>
  <c r="X20" i="5"/>
  <c r="Y20" i="5"/>
  <c r="Z20" i="5"/>
  <c r="AA20" i="5"/>
  <c r="AB20" i="5"/>
  <c r="AC20" i="5"/>
  <c r="AD20" i="5"/>
  <c r="AE20" i="5"/>
  <c r="AF20" i="5"/>
  <c r="AG20" i="5"/>
  <c r="AH20" i="5"/>
  <c r="AI20" i="5"/>
  <c r="U21" i="5"/>
  <c r="V21" i="5"/>
  <c r="W21" i="5"/>
  <c r="X21" i="5"/>
  <c r="Y21" i="5"/>
  <c r="Z21" i="5"/>
  <c r="AA21" i="5"/>
  <c r="AB21" i="5"/>
  <c r="AC21" i="5"/>
  <c r="AD21" i="5"/>
  <c r="AE21" i="5"/>
  <c r="AF21" i="5"/>
  <c r="AG21" i="5"/>
  <c r="AH21" i="5"/>
  <c r="AI21" i="5"/>
  <c r="U22" i="5"/>
  <c r="V22" i="5"/>
  <c r="W22" i="5"/>
  <c r="X22" i="5"/>
  <c r="Y22" i="5"/>
  <c r="Z22" i="5"/>
  <c r="AA22" i="5"/>
  <c r="AB22" i="5"/>
  <c r="AC22" i="5"/>
  <c r="AD22" i="5"/>
  <c r="AE22" i="5"/>
  <c r="AF22" i="5"/>
  <c r="AG22" i="5"/>
  <c r="AH22" i="5"/>
  <c r="AI22" i="5"/>
  <c r="U23" i="5"/>
  <c r="V23" i="5"/>
  <c r="W23" i="5"/>
  <c r="X23" i="5"/>
  <c r="Y23" i="5"/>
  <c r="Z23" i="5"/>
  <c r="AA23" i="5"/>
  <c r="AB23" i="5"/>
  <c r="AC23" i="5"/>
  <c r="AD23" i="5"/>
  <c r="AE23" i="5"/>
  <c r="AF23" i="5"/>
  <c r="AG23" i="5"/>
  <c r="AH23" i="5"/>
  <c r="AI23" i="5"/>
  <c r="U24" i="5"/>
  <c r="V24" i="5"/>
  <c r="W24" i="5"/>
  <c r="X24" i="5"/>
  <c r="Y24" i="5"/>
  <c r="Z24" i="5"/>
  <c r="AA24" i="5"/>
  <c r="AB24" i="5"/>
  <c r="AC24" i="5"/>
  <c r="AD24" i="5"/>
  <c r="AE24" i="5"/>
  <c r="AF24" i="5"/>
  <c r="AG24" i="5"/>
  <c r="AH24" i="5"/>
  <c r="AI24" i="5"/>
  <c r="U25" i="5"/>
  <c r="V25" i="5"/>
  <c r="W25" i="5"/>
  <c r="X25" i="5"/>
  <c r="Y25" i="5"/>
  <c r="Z25" i="5"/>
  <c r="AA25" i="5"/>
  <c r="AB25" i="5"/>
  <c r="AC25" i="5"/>
  <c r="AD25" i="5"/>
  <c r="AE25" i="5"/>
  <c r="AF25" i="5"/>
  <c r="AG25" i="5"/>
  <c r="AH25" i="5"/>
  <c r="AI25" i="5"/>
  <c r="U26" i="5"/>
  <c r="V26" i="5"/>
  <c r="W26" i="5"/>
  <c r="X26" i="5"/>
  <c r="Y26" i="5"/>
  <c r="Z26" i="5"/>
  <c r="AA26" i="5"/>
  <c r="AB26" i="5"/>
  <c r="AC26" i="5"/>
  <c r="AD26" i="5"/>
  <c r="AE26" i="5"/>
  <c r="AF26" i="5"/>
  <c r="AG26" i="5"/>
  <c r="AH26" i="5"/>
  <c r="AI26" i="5"/>
  <c r="U27" i="5"/>
  <c r="V27" i="5"/>
  <c r="W27" i="5"/>
  <c r="X27" i="5"/>
  <c r="Y27" i="5"/>
  <c r="Z27" i="5"/>
  <c r="AA27" i="5"/>
  <c r="AB27" i="5"/>
  <c r="AC27" i="5"/>
  <c r="AD27" i="5"/>
  <c r="AE27" i="5"/>
  <c r="AF27" i="5"/>
  <c r="AG27" i="5"/>
  <c r="AH27" i="5"/>
  <c r="AI27" i="5"/>
  <c r="U28" i="5"/>
  <c r="V28" i="5"/>
  <c r="W28" i="5"/>
  <c r="X28" i="5"/>
  <c r="Y28" i="5"/>
  <c r="Z28" i="5"/>
  <c r="AA28" i="5"/>
  <c r="AB28" i="5"/>
  <c r="AC28" i="5"/>
  <c r="AD28" i="5"/>
  <c r="AE28" i="5"/>
  <c r="AF28" i="5"/>
  <c r="AG28" i="5"/>
  <c r="AH28" i="5"/>
  <c r="AI28" i="5"/>
  <c r="U29" i="5"/>
  <c r="V29" i="5"/>
  <c r="W29" i="5"/>
  <c r="X29" i="5"/>
  <c r="Y29" i="5"/>
  <c r="Z29" i="5"/>
  <c r="AA29" i="5"/>
  <c r="AB29" i="5"/>
  <c r="AC29" i="5"/>
  <c r="AD29" i="5"/>
  <c r="AE29" i="5"/>
  <c r="AF29" i="5"/>
  <c r="AG29" i="5"/>
  <c r="AH29" i="5"/>
  <c r="AI29" i="5"/>
  <c r="U30" i="5"/>
  <c r="V30" i="5"/>
  <c r="W30" i="5"/>
  <c r="X30" i="5"/>
  <c r="Y30" i="5"/>
  <c r="Z30" i="5"/>
  <c r="AA30" i="5"/>
  <c r="AB30" i="5"/>
  <c r="AC30" i="5"/>
  <c r="AD30" i="5"/>
  <c r="AE30" i="5"/>
  <c r="AF30" i="5"/>
  <c r="AG30" i="5"/>
  <c r="AH30" i="5"/>
  <c r="AI30" i="5"/>
  <c r="AI8" i="5"/>
  <c r="AH8" i="5"/>
  <c r="AG8" i="5"/>
  <c r="AF8" i="5"/>
  <c r="AE8" i="5"/>
  <c r="AD8" i="5"/>
  <c r="AC8" i="5"/>
  <c r="AB8" i="5"/>
  <c r="AA8" i="5"/>
  <c r="Z8" i="5"/>
  <c r="Y8" i="5"/>
  <c r="X8" i="5"/>
  <c r="W8" i="5"/>
  <c r="V8" i="5"/>
  <c r="U8" i="5"/>
  <c r="T30" i="5"/>
  <c r="T9" i="5"/>
  <c r="T10" i="5"/>
  <c r="T11" i="5"/>
  <c r="T12" i="5"/>
  <c r="T13" i="5"/>
  <c r="T14" i="5"/>
  <c r="T15" i="5"/>
  <c r="T16" i="5"/>
  <c r="T17" i="5"/>
  <c r="T18" i="5"/>
  <c r="T19" i="5"/>
  <c r="T20" i="5"/>
  <c r="T21" i="5"/>
  <c r="T22" i="5"/>
  <c r="T23" i="5"/>
  <c r="T24" i="5"/>
  <c r="T25" i="5"/>
  <c r="T26" i="5"/>
  <c r="T27" i="5"/>
  <c r="T28" i="5"/>
  <c r="T29" i="5"/>
  <c r="T8" i="5"/>
  <c r="P14" i="4"/>
  <c r="Q14" i="4"/>
  <c r="R14" i="4"/>
  <c r="S14" i="4"/>
  <c r="T14" i="4"/>
  <c r="U14" i="4"/>
  <c r="V14" i="4"/>
  <c r="W14" i="4"/>
  <c r="X14" i="4"/>
  <c r="Y14" i="4"/>
  <c r="Z14" i="4"/>
  <c r="AA14" i="4"/>
  <c r="AB14" i="4"/>
  <c r="AC14" i="4"/>
  <c r="O14" i="4"/>
  <c r="O8" i="4"/>
  <c r="P8" i="4"/>
  <c r="Q8" i="4"/>
  <c r="R8" i="4"/>
  <c r="S8" i="4"/>
  <c r="T8" i="4"/>
  <c r="U8" i="4"/>
  <c r="V8" i="4"/>
  <c r="W8" i="4"/>
  <c r="X8" i="4"/>
  <c r="Y8" i="4"/>
  <c r="Z8" i="4"/>
  <c r="AA8" i="4"/>
  <c r="AB8" i="4"/>
  <c r="AC8" i="4"/>
  <c r="O9" i="4"/>
  <c r="P9" i="4"/>
  <c r="Q9" i="4"/>
  <c r="R9" i="4"/>
  <c r="S9" i="4"/>
  <c r="T9" i="4"/>
  <c r="U9" i="4"/>
  <c r="V9" i="4"/>
  <c r="W9" i="4"/>
  <c r="X9" i="4"/>
  <c r="Y9" i="4"/>
  <c r="Z9" i="4"/>
  <c r="AA9" i="4"/>
  <c r="AB9" i="4"/>
  <c r="AC9" i="4"/>
  <c r="O10" i="4"/>
  <c r="P10" i="4"/>
  <c r="Q10" i="4"/>
  <c r="R10" i="4"/>
  <c r="S10" i="4"/>
  <c r="T10" i="4"/>
  <c r="U10" i="4"/>
  <c r="V10" i="4"/>
  <c r="W10" i="4"/>
  <c r="X10" i="4"/>
  <c r="Y10" i="4"/>
  <c r="Z10" i="4"/>
  <c r="AA10" i="4"/>
  <c r="AB10" i="4"/>
  <c r="AC10" i="4"/>
  <c r="O11" i="4"/>
  <c r="P11" i="4"/>
  <c r="Q11" i="4"/>
  <c r="R11" i="4"/>
  <c r="S11" i="4"/>
  <c r="T11" i="4"/>
  <c r="U11" i="4"/>
  <c r="V11" i="4"/>
  <c r="W11" i="4"/>
  <c r="X11" i="4"/>
  <c r="Y11" i="4"/>
  <c r="Z11" i="4"/>
  <c r="AA11" i="4"/>
  <c r="AB11" i="4"/>
  <c r="AC11" i="4"/>
  <c r="O12" i="4"/>
  <c r="P12" i="4"/>
  <c r="Q12" i="4"/>
  <c r="R12" i="4"/>
  <c r="S12" i="4"/>
  <c r="T12" i="4"/>
  <c r="U12" i="4"/>
  <c r="V12" i="4"/>
  <c r="W12" i="4"/>
  <c r="X12" i="4"/>
  <c r="Y12" i="4"/>
  <c r="Z12" i="4"/>
  <c r="AA12" i="4"/>
  <c r="AB12" i="4"/>
  <c r="AC12" i="4"/>
  <c r="AC7" i="4"/>
  <c r="AB7" i="4"/>
  <c r="AA7" i="4"/>
  <c r="Z7" i="4"/>
  <c r="Y7" i="4"/>
  <c r="X7" i="4"/>
  <c r="W7" i="4"/>
  <c r="V7" i="4"/>
  <c r="U7" i="4"/>
  <c r="T7" i="4"/>
  <c r="S7" i="4"/>
  <c r="R7" i="4"/>
  <c r="Q7" i="4"/>
  <c r="P7" i="4"/>
  <c r="O7" i="4"/>
  <c r="D45" i="6"/>
  <c r="E45" i="6"/>
  <c r="F45" i="6"/>
  <c r="G45" i="6"/>
  <c r="H45" i="6"/>
  <c r="I45" i="6"/>
  <c r="J45" i="6"/>
  <c r="K45" i="6"/>
  <c r="L45" i="6"/>
  <c r="M45" i="6"/>
  <c r="N45" i="6"/>
  <c r="O45" i="6"/>
  <c r="P45" i="6"/>
  <c r="Q45" i="6"/>
  <c r="C45" i="6"/>
  <c r="Q43" i="6"/>
  <c r="P43" i="6"/>
  <c r="O43" i="6"/>
  <c r="N43" i="6"/>
  <c r="M43" i="6"/>
  <c r="L43" i="6"/>
  <c r="K43" i="6"/>
  <c r="J43" i="6"/>
  <c r="I43" i="6"/>
  <c r="H43" i="6"/>
  <c r="G43" i="6"/>
  <c r="F43" i="6"/>
  <c r="E43" i="6"/>
  <c r="D43" i="6"/>
  <c r="C43" i="6"/>
  <c r="B43" i="6"/>
  <c r="O7" i="3"/>
  <c r="P7" i="3"/>
  <c r="Q7" i="3"/>
  <c r="R7" i="3"/>
  <c r="S7" i="3"/>
  <c r="T7" i="3"/>
  <c r="U7" i="3"/>
  <c r="V7" i="3"/>
  <c r="W7" i="3"/>
  <c r="X7" i="3"/>
  <c r="Y7" i="3"/>
  <c r="Z7" i="3"/>
  <c r="AA7" i="3"/>
  <c r="AB7" i="3"/>
  <c r="AC7" i="3"/>
  <c r="O8" i="3"/>
  <c r="P8" i="3"/>
  <c r="Q8" i="3"/>
  <c r="R8" i="3"/>
  <c r="S8" i="3"/>
  <c r="T8" i="3"/>
  <c r="U8" i="3"/>
  <c r="V8" i="3"/>
  <c r="W8" i="3"/>
  <c r="X8" i="3"/>
  <c r="Y8" i="3"/>
  <c r="Z8" i="3"/>
  <c r="AA8" i="3"/>
  <c r="AB8" i="3"/>
  <c r="AC8" i="3"/>
  <c r="O9" i="3"/>
  <c r="P9" i="3"/>
  <c r="Q9" i="3"/>
  <c r="R9" i="3"/>
  <c r="S9" i="3"/>
  <c r="T9" i="3"/>
  <c r="U9" i="3"/>
  <c r="V9" i="3"/>
  <c r="W9" i="3"/>
  <c r="X9" i="3"/>
  <c r="Y9" i="3"/>
  <c r="Z9" i="3"/>
  <c r="AA9" i="3"/>
  <c r="AB9" i="3"/>
  <c r="AC9" i="3"/>
  <c r="O10" i="3"/>
  <c r="P10" i="3"/>
  <c r="Q10" i="3"/>
  <c r="R10" i="3"/>
  <c r="S10" i="3"/>
  <c r="T10" i="3"/>
  <c r="U10" i="3"/>
  <c r="V10" i="3"/>
  <c r="W10" i="3"/>
  <c r="X10" i="3"/>
  <c r="Y10" i="3"/>
  <c r="Z10" i="3"/>
  <c r="AA10" i="3"/>
  <c r="AB10" i="3"/>
  <c r="AC10" i="3"/>
  <c r="O11" i="3"/>
  <c r="P11" i="3"/>
  <c r="Q11" i="3"/>
  <c r="R11" i="3"/>
  <c r="S11" i="3"/>
  <c r="T11" i="3"/>
  <c r="U11" i="3"/>
  <c r="V11" i="3"/>
  <c r="W11" i="3"/>
  <c r="X11" i="3"/>
  <c r="Y11" i="3"/>
  <c r="Z11" i="3"/>
  <c r="AA11" i="3"/>
  <c r="AB11" i="3"/>
  <c r="AC11" i="3"/>
  <c r="O12" i="3"/>
  <c r="P12" i="3"/>
  <c r="Q12" i="3"/>
  <c r="R12" i="3"/>
  <c r="S12" i="3"/>
  <c r="T12" i="3"/>
  <c r="U12" i="3"/>
  <c r="V12" i="3"/>
  <c r="W12" i="3"/>
  <c r="X12" i="3"/>
  <c r="Y12" i="3"/>
  <c r="Z12" i="3"/>
  <c r="AA12" i="3"/>
  <c r="AB12" i="3"/>
  <c r="AC12" i="3"/>
  <c r="O13" i="3"/>
  <c r="P13" i="3"/>
  <c r="Q13" i="3"/>
  <c r="R13" i="3"/>
  <c r="S13" i="3"/>
  <c r="T13" i="3"/>
  <c r="U13" i="3"/>
  <c r="V13" i="3"/>
  <c r="W13" i="3"/>
  <c r="X13" i="3"/>
  <c r="Y13" i="3"/>
  <c r="Z13" i="3"/>
  <c r="AA13" i="3"/>
  <c r="AB13" i="3"/>
  <c r="AC13" i="3"/>
  <c r="O14" i="3"/>
  <c r="P14" i="3"/>
  <c r="Q14" i="3"/>
  <c r="R14" i="3"/>
  <c r="S14" i="3"/>
  <c r="T14" i="3"/>
  <c r="U14" i="3"/>
  <c r="V14" i="3"/>
  <c r="W14" i="3"/>
  <c r="X14" i="3"/>
  <c r="Y14" i="3"/>
  <c r="Z14" i="3"/>
  <c r="AA14" i="3"/>
  <c r="AB14" i="3"/>
  <c r="AC14" i="3"/>
  <c r="AC6" i="3"/>
  <c r="AB6" i="3"/>
  <c r="AA6" i="3"/>
  <c r="Z6" i="3"/>
  <c r="Y6" i="3"/>
  <c r="X6" i="3"/>
  <c r="W6" i="3"/>
  <c r="V6" i="3"/>
  <c r="U6" i="3"/>
  <c r="T6" i="3"/>
  <c r="S6" i="3"/>
  <c r="R6" i="3"/>
  <c r="Q6" i="3"/>
  <c r="P6" i="3"/>
  <c r="O6" i="3"/>
  <c r="P17" i="2"/>
  <c r="Q17" i="2"/>
  <c r="R17" i="2"/>
  <c r="S17" i="2"/>
  <c r="T17" i="2"/>
  <c r="U17" i="2"/>
  <c r="V17" i="2"/>
  <c r="W17" i="2"/>
  <c r="X17" i="2"/>
  <c r="Y17" i="2"/>
  <c r="Z17" i="2"/>
  <c r="AA17" i="2"/>
  <c r="AB17" i="2"/>
  <c r="AC17" i="2"/>
  <c r="O17" i="2"/>
  <c r="O9" i="2"/>
  <c r="P9" i="2"/>
  <c r="Q9" i="2"/>
  <c r="R9" i="2"/>
  <c r="S9" i="2"/>
  <c r="T9" i="2"/>
  <c r="U9" i="2"/>
  <c r="V9" i="2"/>
  <c r="W9" i="2"/>
  <c r="X9" i="2"/>
  <c r="Y9" i="2"/>
  <c r="Z9" i="2"/>
  <c r="AA9" i="2"/>
  <c r="AB9" i="2"/>
  <c r="AC9" i="2"/>
  <c r="O10" i="2"/>
  <c r="P10" i="2"/>
  <c r="Q10" i="2"/>
  <c r="R10" i="2"/>
  <c r="S10" i="2"/>
  <c r="T10" i="2"/>
  <c r="U10" i="2"/>
  <c r="V10" i="2"/>
  <c r="W10" i="2"/>
  <c r="X10" i="2"/>
  <c r="Y10" i="2"/>
  <c r="Z10" i="2"/>
  <c r="AA10" i="2"/>
  <c r="AB10" i="2"/>
  <c r="AC10" i="2"/>
  <c r="O11" i="2"/>
  <c r="P11" i="2"/>
  <c r="Q11" i="2"/>
  <c r="R11" i="2"/>
  <c r="S11" i="2"/>
  <c r="T11" i="2"/>
  <c r="U11" i="2"/>
  <c r="V11" i="2"/>
  <c r="W11" i="2"/>
  <c r="X11" i="2"/>
  <c r="Y11" i="2"/>
  <c r="Z11" i="2"/>
  <c r="AA11" i="2"/>
  <c r="AB11" i="2"/>
  <c r="AC11" i="2"/>
  <c r="O12" i="2"/>
  <c r="P12" i="2"/>
  <c r="Q12" i="2"/>
  <c r="R12" i="2"/>
  <c r="S12" i="2"/>
  <c r="T12" i="2"/>
  <c r="U12" i="2"/>
  <c r="V12" i="2"/>
  <c r="W12" i="2"/>
  <c r="X12" i="2"/>
  <c r="Y12" i="2"/>
  <c r="Z12" i="2"/>
  <c r="AA12" i="2"/>
  <c r="AB12" i="2"/>
  <c r="AC12" i="2"/>
  <c r="O13" i="2"/>
  <c r="P13" i="2"/>
  <c r="Q13" i="2"/>
  <c r="R13" i="2"/>
  <c r="S13" i="2"/>
  <c r="T13" i="2"/>
  <c r="U13" i="2"/>
  <c r="V13" i="2"/>
  <c r="W13" i="2"/>
  <c r="X13" i="2"/>
  <c r="Y13" i="2"/>
  <c r="Z13" i="2"/>
  <c r="AA13" i="2"/>
  <c r="AB13" i="2"/>
  <c r="AC13" i="2"/>
  <c r="O14" i="2"/>
  <c r="P14" i="2"/>
  <c r="Q14" i="2"/>
  <c r="R14" i="2"/>
  <c r="S14" i="2"/>
  <c r="T14" i="2"/>
  <c r="U14" i="2"/>
  <c r="V14" i="2"/>
  <c r="W14" i="2"/>
  <c r="X14" i="2"/>
  <c r="Y14" i="2"/>
  <c r="Z14" i="2"/>
  <c r="AA14" i="2"/>
  <c r="AB14" i="2"/>
  <c r="AC14" i="2"/>
  <c r="O15" i="2"/>
  <c r="P15" i="2"/>
  <c r="Q15" i="2"/>
  <c r="R15" i="2"/>
  <c r="S15" i="2"/>
  <c r="T15" i="2"/>
  <c r="U15" i="2"/>
  <c r="V15" i="2"/>
  <c r="W15" i="2"/>
  <c r="X15" i="2"/>
  <c r="Y15" i="2"/>
  <c r="Z15" i="2"/>
  <c r="AA15" i="2"/>
  <c r="AB15" i="2"/>
  <c r="AC15" i="2"/>
  <c r="AC8" i="2"/>
  <c r="AB8" i="2"/>
  <c r="AA8" i="2"/>
  <c r="Z8" i="2"/>
  <c r="Y8" i="2"/>
  <c r="X8" i="2"/>
  <c r="W8" i="2"/>
  <c r="V8" i="2"/>
  <c r="U8" i="2"/>
  <c r="T8" i="2"/>
  <c r="S8" i="2"/>
  <c r="R8" i="2"/>
  <c r="Q8" i="2"/>
  <c r="P8" i="2"/>
  <c r="O8" i="2"/>
  <c r="P15" i="1"/>
  <c r="Q15" i="1"/>
  <c r="R15" i="1"/>
  <c r="S15" i="1"/>
  <c r="T15" i="1"/>
  <c r="U15" i="1"/>
  <c r="V15" i="1"/>
  <c r="W15" i="1"/>
  <c r="X15" i="1"/>
  <c r="Y15" i="1"/>
  <c r="Z15" i="1"/>
  <c r="AA15" i="1"/>
  <c r="AB15" i="1"/>
  <c r="AC15" i="1"/>
  <c r="O15" i="1"/>
  <c r="R9" i="1"/>
  <c r="S9" i="1"/>
  <c r="T9" i="1"/>
  <c r="U9" i="1"/>
  <c r="V9" i="1"/>
  <c r="W9" i="1"/>
  <c r="X9" i="1"/>
  <c r="Y9" i="1"/>
  <c r="Z9" i="1"/>
  <c r="AA9" i="1"/>
  <c r="AB9" i="1"/>
  <c r="AC9" i="1"/>
  <c r="R10" i="1"/>
  <c r="S10" i="1"/>
  <c r="T10" i="1"/>
  <c r="U10" i="1"/>
  <c r="V10" i="1"/>
  <c r="W10" i="1"/>
  <c r="X10" i="1"/>
  <c r="Y10" i="1"/>
  <c r="Z10" i="1"/>
  <c r="AA10" i="1"/>
  <c r="AB10" i="1"/>
  <c r="AC10" i="1"/>
  <c r="R11" i="1"/>
  <c r="S11" i="1"/>
  <c r="T11" i="1"/>
  <c r="U11" i="1"/>
  <c r="V11" i="1"/>
  <c r="W11" i="1"/>
  <c r="X11" i="1"/>
  <c r="Y11" i="1"/>
  <c r="Z11" i="1"/>
  <c r="AA11" i="1"/>
  <c r="AB11" i="1"/>
  <c r="AC11" i="1"/>
  <c r="R12" i="1"/>
  <c r="S12" i="1"/>
  <c r="T12" i="1"/>
  <c r="U12" i="1"/>
  <c r="V12" i="1"/>
  <c r="W12" i="1"/>
  <c r="X12" i="1"/>
  <c r="Y12" i="1"/>
  <c r="Z12" i="1"/>
  <c r="AA12" i="1"/>
  <c r="AB12" i="1"/>
  <c r="AC12" i="1"/>
  <c r="R13" i="1"/>
  <c r="S13" i="1"/>
  <c r="T13" i="1"/>
  <c r="U13" i="1"/>
  <c r="V13" i="1"/>
  <c r="AC8" i="1"/>
  <c r="AB8" i="1"/>
  <c r="AA8" i="1"/>
  <c r="Z8" i="1"/>
  <c r="Y8" i="1"/>
  <c r="X8" i="1"/>
  <c r="W8" i="1"/>
  <c r="V8" i="1"/>
  <c r="U8" i="1"/>
  <c r="T8" i="1"/>
  <c r="S8" i="1"/>
  <c r="R8" i="1"/>
  <c r="Q9" i="1"/>
  <c r="Q10" i="1"/>
  <c r="Q11" i="1"/>
  <c r="Q12" i="1"/>
  <c r="Q13" i="1"/>
  <c r="Q8" i="1"/>
  <c r="P9" i="1"/>
  <c r="P10" i="1"/>
  <c r="P11" i="1"/>
  <c r="P12" i="1"/>
  <c r="P13" i="1"/>
  <c r="P8" i="1"/>
  <c r="O9" i="1"/>
  <c r="O10" i="1"/>
  <c r="O11" i="1"/>
  <c r="O12" i="1"/>
  <c r="O13" i="1"/>
  <c r="O8" i="1"/>
  <c r="T9" i="7" l="1"/>
  <c r="U9" i="7"/>
  <c r="S9" i="7"/>
  <c r="T7" i="7"/>
  <c r="S7" i="7"/>
  <c r="U7" i="7" s="1"/>
  <c r="T6" i="7"/>
  <c r="S6" i="7"/>
  <c r="T5" i="7"/>
  <c r="U5" i="7" s="1"/>
  <c r="S5" i="7"/>
  <c r="U4" i="7"/>
  <c r="U6" i="7"/>
  <c r="T4" i="7"/>
  <c r="S4" i="7"/>
  <c r="U3" i="7"/>
  <c r="T3" i="7"/>
  <c r="S3" i="7"/>
  <c r="H38" i="7"/>
  <c r="N38" i="7" s="1"/>
  <c r="P38" i="7" s="1"/>
  <c r="R38" i="7" s="1"/>
  <c r="H37" i="7"/>
  <c r="N37" i="7" s="1"/>
  <c r="P37" i="7" s="1"/>
  <c r="R37" i="7" s="1"/>
  <c r="H36" i="7"/>
  <c r="N36" i="7" s="1"/>
  <c r="P36" i="7" s="1"/>
  <c r="R36" i="7" s="1"/>
  <c r="H29" i="7"/>
  <c r="J29" i="7" s="1"/>
  <c r="L29" i="7" s="1"/>
  <c r="H28" i="7"/>
  <c r="J28" i="7" s="1"/>
  <c r="L28" i="7" s="1"/>
  <c r="H21" i="7"/>
  <c r="J21" i="7" s="1"/>
  <c r="L21" i="7" s="1"/>
  <c r="H14" i="7"/>
  <c r="J14" i="7" s="1"/>
  <c r="L14" i="7" s="1"/>
  <c r="H13" i="7"/>
  <c r="J13" i="7" s="1"/>
  <c r="L13" i="7" s="1"/>
  <c r="H6" i="7"/>
  <c r="J6" i="7" s="1"/>
  <c r="L6" i="7" s="1"/>
  <c r="J5" i="7"/>
  <c r="L5" i="7" s="1"/>
  <c r="D5" i="6" l="1"/>
  <c r="E5" i="6"/>
  <c r="F5" i="6"/>
  <c r="G5" i="6"/>
  <c r="H5" i="6"/>
  <c r="I5" i="6"/>
  <c r="J5" i="6"/>
  <c r="K5" i="6"/>
  <c r="L5" i="6"/>
  <c r="M5" i="6"/>
  <c r="N5" i="6"/>
  <c r="O5" i="6"/>
  <c r="P5" i="6"/>
  <c r="Q5" i="6"/>
  <c r="D6" i="6"/>
  <c r="E6" i="6"/>
  <c r="F6" i="6"/>
  <c r="G6" i="6"/>
  <c r="H6" i="6"/>
  <c r="I6" i="6"/>
  <c r="J6" i="6"/>
  <c r="K6" i="6"/>
  <c r="L6" i="6"/>
  <c r="M6" i="6"/>
  <c r="N6" i="6"/>
  <c r="O6" i="6"/>
  <c r="P6" i="6"/>
  <c r="Q6" i="6"/>
  <c r="D7" i="6"/>
  <c r="E7" i="6"/>
  <c r="F7" i="6"/>
  <c r="G7" i="6"/>
  <c r="H7" i="6"/>
  <c r="I7" i="6"/>
  <c r="J7" i="6"/>
  <c r="K7" i="6"/>
  <c r="L7" i="6"/>
  <c r="M7" i="6"/>
  <c r="N7" i="6"/>
  <c r="O7" i="6"/>
  <c r="P7" i="6"/>
  <c r="Q7" i="6"/>
  <c r="D8" i="6"/>
  <c r="E8" i="6"/>
  <c r="F8" i="6"/>
  <c r="G8" i="6"/>
  <c r="H8" i="6"/>
  <c r="I8" i="6"/>
  <c r="J8" i="6"/>
  <c r="K8" i="6"/>
  <c r="L8" i="6"/>
  <c r="M8" i="6"/>
  <c r="N8" i="6"/>
  <c r="O8" i="6"/>
  <c r="P8" i="6"/>
  <c r="Q8" i="6"/>
  <c r="C8" i="6"/>
  <c r="C7" i="6"/>
  <c r="C6" i="6"/>
  <c r="C5" i="6"/>
  <c r="D3" i="6"/>
  <c r="E3" i="6"/>
  <c r="F3" i="6"/>
  <c r="G3" i="6"/>
  <c r="H3" i="6"/>
  <c r="I3" i="6"/>
  <c r="J3" i="6"/>
  <c r="K3" i="6"/>
  <c r="L3" i="6"/>
  <c r="M3" i="6"/>
  <c r="N3" i="6"/>
  <c r="O3" i="6"/>
  <c r="P3" i="6"/>
  <c r="Q3" i="6"/>
  <c r="D4" i="6"/>
  <c r="D10" i="6" s="1"/>
  <c r="E4" i="6"/>
  <c r="F4" i="6"/>
  <c r="G4" i="6"/>
  <c r="G10" i="6" s="1"/>
  <c r="H4" i="6"/>
  <c r="H10" i="6" s="1"/>
  <c r="I4" i="6"/>
  <c r="J4" i="6"/>
  <c r="K4" i="6"/>
  <c r="K10" i="6" s="1"/>
  <c r="L4" i="6"/>
  <c r="L10" i="6" s="1"/>
  <c r="M4" i="6"/>
  <c r="N4" i="6"/>
  <c r="O4" i="6"/>
  <c r="O10" i="6" s="1"/>
  <c r="P4" i="6"/>
  <c r="P10" i="6" s="1"/>
  <c r="Q4" i="6"/>
  <c r="C4" i="6"/>
  <c r="C3" i="6"/>
  <c r="AI6" i="5"/>
  <c r="AH6" i="5"/>
  <c r="AG6" i="5"/>
  <c r="AF6" i="5"/>
  <c r="AE6" i="5"/>
  <c r="AD6" i="5"/>
  <c r="AC6" i="5"/>
  <c r="AB6" i="5"/>
  <c r="AA6" i="5"/>
  <c r="Z6" i="5"/>
  <c r="Y6" i="5"/>
  <c r="X6" i="5"/>
  <c r="W6" i="5"/>
  <c r="V6" i="5"/>
  <c r="U6" i="5"/>
  <c r="V5" i="5"/>
  <c r="W5" i="5" s="1"/>
  <c r="X5" i="5" s="1"/>
  <c r="Y5" i="5" s="1"/>
  <c r="Z5" i="5" s="1"/>
  <c r="AA5" i="5" s="1"/>
  <c r="AB5" i="5" s="1"/>
  <c r="AC5" i="5" s="1"/>
  <c r="AD5" i="5" s="1"/>
  <c r="AE5" i="5" s="1"/>
  <c r="AF5" i="5" s="1"/>
  <c r="AG5" i="5" s="1"/>
  <c r="AH5" i="5" s="1"/>
  <c r="AI5" i="5" s="1"/>
  <c r="AC5" i="4"/>
  <c r="AB5" i="4"/>
  <c r="AA5" i="4"/>
  <c r="Z5" i="4"/>
  <c r="Y5" i="4"/>
  <c r="X5" i="4"/>
  <c r="W5" i="4"/>
  <c r="V5" i="4"/>
  <c r="U5" i="4"/>
  <c r="T5" i="4"/>
  <c r="S5" i="4"/>
  <c r="R5" i="4"/>
  <c r="Q5" i="4"/>
  <c r="P5" i="4"/>
  <c r="O5" i="4"/>
  <c r="P4" i="4"/>
  <c r="Q4" i="4" s="1"/>
  <c r="R4" i="4" s="1"/>
  <c r="S4" i="4" s="1"/>
  <c r="T4" i="4" s="1"/>
  <c r="U4" i="4" s="1"/>
  <c r="V4" i="4" s="1"/>
  <c r="W4" i="4" s="1"/>
  <c r="X4" i="4" s="1"/>
  <c r="Y4" i="4" s="1"/>
  <c r="Z4" i="4" s="1"/>
  <c r="AA4" i="4" s="1"/>
  <c r="AB4" i="4" s="1"/>
  <c r="AC4" i="4" s="1"/>
  <c r="AC5" i="3"/>
  <c r="AB5" i="3"/>
  <c r="AA5" i="3"/>
  <c r="Z5" i="3"/>
  <c r="Y5" i="3"/>
  <c r="X5" i="3"/>
  <c r="W5" i="3"/>
  <c r="V5" i="3"/>
  <c r="U5" i="3"/>
  <c r="T5" i="3"/>
  <c r="S5" i="3"/>
  <c r="R5" i="3"/>
  <c r="Q5" i="3"/>
  <c r="P5" i="3"/>
  <c r="O5" i="3"/>
  <c r="R4" i="3"/>
  <c r="S4" i="3" s="1"/>
  <c r="T4" i="3" s="1"/>
  <c r="U4" i="3" s="1"/>
  <c r="V4" i="3" s="1"/>
  <c r="W4" i="3" s="1"/>
  <c r="X4" i="3" s="1"/>
  <c r="Y4" i="3" s="1"/>
  <c r="Z4" i="3" s="1"/>
  <c r="AA4" i="3" s="1"/>
  <c r="AB4" i="3" s="1"/>
  <c r="AC4" i="3" s="1"/>
  <c r="Q4" i="3"/>
  <c r="P4" i="3"/>
  <c r="AC6" i="2"/>
  <c r="AB6" i="2"/>
  <c r="AA6" i="2"/>
  <c r="Z6" i="2"/>
  <c r="Y6" i="2"/>
  <c r="X6" i="2"/>
  <c r="W6" i="2"/>
  <c r="V6" i="2"/>
  <c r="U6" i="2"/>
  <c r="T6" i="2"/>
  <c r="S6" i="2"/>
  <c r="R6" i="2"/>
  <c r="Q6" i="2"/>
  <c r="P6" i="2"/>
  <c r="O6" i="2"/>
  <c r="P5" i="2"/>
  <c r="Q5" i="2" s="1"/>
  <c r="R5" i="2" s="1"/>
  <c r="S5" i="2" s="1"/>
  <c r="T5" i="2" s="1"/>
  <c r="U5" i="2" s="1"/>
  <c r="V5" i="2" s="1"/>
  <c r="W5" i="2" s="1"/>
  <c r="X5" i="2" s="1"/>
  <c r="Y5" i="2" s="1"/>
  <c r="Z5" i="2" s="1"/>
  <c r="AA5" i="2" s="1"/>
  <c r="AB5" i="2" s="1"/>
  <c r="AC5" i="2" s="1"/>
  <c r="N10" i="6" l="1"/>
  <c r="J10" i="6"/>
  <c r="F10" i="6"/>
  <c r="Q10" i="6"/>
  <c r="M10" i="6"/>
  <c r="I10" i="6"/>
  <c r="E10" i="6"/>
  <c r="C10" i="6"/>
  <c r="AC5" i="1"/>
  <c r="AB5" i="1"/>
  <c r="AA5" i="1"/>
  <c r="Z5" i="1"/>
  <c r="Y5" i="1"/>
  <c r="X5" i="1"/>
  <c r="W5" i="1"/>
  <c r="V5" i="1"/>
  <c r="U5" i="1"/>
  <c r="T5" i="1"/>
  <c r="S5" i="1"/>
  <c r="J163" i="1"/>
  <c r="L163" i="1" s="1"/>
  <c r="L162" i="1"/>
  <c r="J162" i="1"/>
  <c r="J161" i="1"/>
  <c r="L161" i="1" s="1"/>
  <c r="L160" i="1"/>
  <c r="J160" i="1"/>
  <c r="J159" i="1"/>
  <c r="L159" i="1" s="1"/>
  <c r="J152" i="1"/>
  <c r="L152" i="1" s="1"/>
  <c r="J151" i="1"/>
  <c r="L151" i="1" s="1"/>
  <c r="J150" i="1"/>
  <c r="L150" i="1" s="1"/>
  <c r="J149" i="1"/>
  <c r="L149" i="1" s="1"/>
  <c r="J148" i="1"/>
  <c r="L148" i="1" s="1"/>
  <c r="J141" i="1"/>
  <c r="L141" i="1" s="1"/>
  <c r="L140" i="1"/>
  <c r="J140" i="1"/>
  <c r="J139" i="1"/>
  <c r="L139" i="1" s="1"/>
  <c r="L138" i="1"/>
  <c r="J138" i="1"/>
  <c r="J137" i="1"/>
  <c r="L137" i="1" s="1"/>
  <c r="J130" i="1"/>
  <c r="L130" i="1" s="1"/>
  <c r="L129" i="1"/>
  <c r="J129" i="1"/>
  <c r="J128" i="1"/>
  <c r="L128" i="1" s="1"/>
  <c r="L127" i="1"/>
  <c r="J127" i="1"/>
  <c r="J126" i="1"/>
  <c r="L126" i="1" s="1"/>
  <c r="J119" i="1"/>
  <c r="L119" i="1" s="1"/>
  <c r="L118" i="1"/>
  <c r="J118" i="1"/>
  <c r="J117" i="1"/>
  <c r="L117" i="1" s="1"/>
  <c r="L116" i="1"/>
  <c r="J116" i="1"/>
  <c r="J115" i="1"/>
  <c r="L115" i="1" s="1"/>
  <c r="J108" i="1"/>
  <c r="L108" i="1" s="1"/>
  <c r="L107" i="1"/>
  <c r="J107" i="1"/>
  <c r="J106" i="1"/>
  <c r="L106" i="1" s="1"/>
  <c r="L105" i="1"/>
  <c r="J105" i="1"/>
  <c r="J104" i="1"/>
  <c r="L104" i="1" s="1"/>
  <c r="J97" i="1"/>
  <c r="L97" i="1" s="1"/>
  <c r="L96" i="1"/>
  <c r="J96" i="1"/>
  <c r="J95" i="1"/>
  <c r="L95" i="1" s="1"/>
  <c r="L94" i="1"/>
  <c r="J94" i="1"/>
  <c r="J93" i="1"/>
  <c r="L93" i="1" s="1"/>
  <c r="J86" i="1"/>
  <c r="L86" i="1" s="1"/>
  <c r="L85" i="1"/>
  <c r="J85" i="1"/>
  <c r="J84" i="1"/>
  <c r="L84" i="1" s="1"/>
  <c r="L83" i="1"/>
  <c r="J83" i="1"/>
  <c r="J82" i="1"/>
  <c r="L82" i="1" s="1"/>
  <c r="J75" i="1"/>
  <c r="L75" i="1" s="1"/>
  <c r="L74" i="1"/>
  <c r="J74" i="1"/>
  <c r="J73" i="1"/>
  <c r="L73" i="1" s="1"/>
  <c r="L72" i="1"/>
  <c r="J72" i="1"/>
  <c r="J71" i="1"/>
  <c r="L71" i="1" s="1"/>
  <c r="J64" i="1"/>
  <c r="L64" i="1" s="1"/>
  <c r="L63" i="1"/>
  <c r="J63" i="1"/>
  <c r="J62" i="1"/>
  <c r="L62" i="1" s="1"/>
  <c r="L61" i="1"/>
  <c r="J61" i="1"/>
  <c r="J60" i="1"/>
  <c r="L60" i="1" s="1"/>
  <c r="J53" i="1"/>
  <c r="L53" i="1" s="1"/>
  <c r="J52" i="1"/>
  <c r="L52" i="1" s="1"/>
  <c r="J51" i="1"/>
  <c r="L51" i="1" s="1"/>
  <c r="J50" i="1"/>
  <c r="L50" i="1" s="1"/>
  <c r="J49" i="1"/>
  <c r="L49" i="1" s="1"/>
  <c r="J42" i="1"/>
  <c r="L42" i="1" s="1"/>
  <c r="L41" i="1"/>
  <c r="J41" i="1"/>
  <c r="J40" i="1"/>
  <c r="L40" i="1" s="1"/>
  <c r="L39" i="1"/>
  <c r="J39" i="1"/>
  <c r="J38" i="1"/>
  <c r="L38" i="1" s="1"/>
  <c r="J31" i="1"/>
  <c r="L31" i="1" s="1"/>
  <c r="J30" i="1"/>
  <c r="L30" i="1" s="1"/>
  <c r="J29" i="1"/>
  <c r="L29" i="1" s="1"/>
  <c r="J28" i="1"/>
  <c r="L28" i="1" s="1"/>
  <c r="J27" i="1"/>
  <c r="L27" i="1" s="1"/>
  <c r="J20" i="1"/>
  <c r="L20" i="1" s="1"/>
  <c r="J19" i="1"/>
  <c r="L19" i="1" s="1"/>
  <c r="J18" i="1"/>
  <c r="L18" i="1" s="1"/>
  <c r="J17" i="1"/>
  <c r="L17" i="1" s="1"/>
  <c r="J16" i="1"/>
  <c r="L16" i="1" s="1"/>
  <c r="L6" i="1"/>
  <c r="L7" i="1"/>
  <c r="L8" i="1"/>
  <c r="L9" i="1"/>
  <c r="L5" i="1"/>
  <c r="J6" i="1"/>
  <c r="J7" i="1"/>
  <c r="J8" i="1"/>
  <c r="J9" i="1"/>
  <c r="J5" i="1"/>
  <c r="S4" i="1"/>
  <c r="T4" i="1"/>
  <c r="U4" i="1" s="1"/>
  <c r="V4" i="1" s="1"/>
  <c r="W4" i="1" s="1"/>
  <c r="Q4" i="1"/>
  <c r="R4" i="1"/>
  <c r="P4" i="1"/>
  <c r="P419" i="5"/>
  <c r="R419" i="5" s="1"/>
  <c r="R418" i="5"/>
  <c r="P418" i="5"/>
  <c r="P417" i="5"/>
  <c r="R417" i="5" s="1"/>
  <c r="R416" i="5"/>
  <c r="P416" i="5"/>
  <c r="P415" i="5"/>
  <c r="R415" i="5" s="1"/>
  <c r="R414" i="5"/>
  <c r="P414" i="5"/>
  <c r="P413" i="5"/>
  <c r="R413" i="5" s="1"/>
  <c r="R412" i="5"/>
  <c r="P412" i="5"/>
  <c r="P411" i="5"/>
  <c r="R411" i="5" s="1"/>
  <c r="R410" i="5"/>
  <c r="P410" i="5"/>
  <c r="P409" i="5"/>
  <c r="R409" i="5" s="1"/>
  <c r="R408" i="5"/>
  <c r="P408" i="5"/>
  <c r="P407" i="5"/>
  <c r="R407" i="5" s="1"/>
  <c r="R406" i="5"/>
  <c r="P406" i="5"/>
  <c r="P405" i="5"/>
  <c r="R405" i="5" s="1"/>
  <c r="R404" i="5"/>
  <c r="P404" i="5"/>
  <c r="P403" i="5"/>
  <c r="R403" i="5" s="1"/>
  <c r="R402" i="5"/>
  <c r="P402" i="5"/>
  <c r="P401" i="5"/>
  <c r="R401" i="5" s="1"/>
  <c r="R400" i="5"/>
  <c r="P400" i="5"/>
  <c r="P399" i="5"/>
  <c r="R399" i="5" s="1"/>
  <c r="R398" i="5"/>
  <c r="P398" i="5"/>
  <c r="P397" i="5"/>
  <c r="R397" i="5" s="1"/>
  <c r="P391" i="5"/>
  <c r="R391" i="5" s="1"/>
  <c r="P390" i="5"/>
  <c r="R390" i="5" s="1"/>
  <c r="P389" i="5"/>
  <c r="R389" i="5" s="1"/>
  <c r="P388" i="5"/>
  <c r="R388" i="5" s="1"/>
  <c r="P387" i="5"/>
  <c r="R387" i="5" s="1"/>
  <c r="P386" i="5"/>
  <c r="R386" i="5" s="1"/>
  <c r="P385" i="5"/>
  <c r="R385" i="5" s="1"/>
  <c r="P384" i="5"/>
  <c r="R384" i="5" s="1"/>
  <c r="P383" i="5"/>
  <c r="R383" i="5" s="1"/>
  <c r="P382" i="5"/>
  <c r="R382" i="5" s="1"/>
  <c r="P381" i="5"/>
  <c r="R381" i="5" s="1"/>
  <c r="P380" i="5"/>
  <c r="R380" i="5" s="1"/>
  <c r="P379" i="5"/>
  <c r="R379" i="5" s="1"/>
  <c r="P378" i="5"/>
  <c r="R378" i="5" s="1"/>
  <c r="P377" i="5"/>
  <c r="R377" i="5" s="1"/>
  <c r="P376" i="5"/>
  <c r="R376" i="5" s="1"/>
  <c r="P375" i="5"/>
  <c r="R375" i="5" s="1"/>
  <c r="P374" i="5"/>
  <c r="R374" i="5" s="1"/>
  <c r="P373" i="5"/>
  <c r="R373" i="5" s="1"/>
  <c r="P372" i="5"/>
  <c r="R372" i="5" s="1"/>
  <c r="P371" i="5"/>
  <c r="R371" i="5" s="1"/>
  <c r="P370" i="5"/>
  <c r="R370" i="5" s="1"/>
  <c r="P369" i="5"/>
  <c r="R369" i="5" s="1"/>
  <c r="P363" i="5"/>
  <c r="R363" i="5" s="1"/>
  <c r="P362" i="5"/>
  <c r="R362" i="5" s="1"/>
  <c r="P361" i="5"/>
  <c r="R361" i="5" s="1"/>
  <c r="P360" i="5"/>
  <c r="R360" i="5" s="1"/>
  <c r="P359" i="5"/>
  <c r="R359" i="5" s="1"/>
  <c r="P358" i="5"/>
  <c r="R358" i="5" s="1"/>
  <c r="P357" i="5"/>
  <c r="R357" i="5" s="1"/>
  <c r="P356" i="5"/>
  <c r="R356" i="5" s="1"/>
  <c r="P355" i="5"/>
  <c r="R355" i="5" s="1"/>
  <c r="P354" i="5"/>
  <c r="R354" i="5" s="1"/>
  <c r="P353" i="5"/>
  <c r="R353" i="5" s="1"/>
  <c r="P352" i="5"/>
  <c r="R352" i="5" s="1"/>
  <c r="P351" i="5"/>
  <c r="R351" i="5" s="1"/>
  <c r="P350" i="5"/>
  <c r="R350" i="5" s="1"/>
  <c r="P349" i="5"/>
  <c r="R349" i="5" s="1"/>
  <c r="P348" i="5"/>
  <c r="R348" i="5" s="1"/>
  <c r="P347" i="5"/>
  <c r="R347" i="5" s="1"/>
  <c r="P346" i="5"/>
  <c r="R346" i="5" s="1"/>
  <c r="P345" i="5"/>
  <c r="R345" i="5" s="1"/>
  <c r="P344" i="5"/>
  <c r="R344" i="5" s="1"/>
  <c r="P343" i="5"/>
  <c r="R343" i="5" s="1"/>
  <c r="P342" i="5"/>
  <c r="R342" i="5" s="1"/>
  <c r="P341" i="5"/>
  <c r="R341" i="5" s="1"/>
  <c r="P335" i="5"/>
  <c r="R335" i="5" s="1"/>
  <c r="P334" i="5"/>
  <c r="R334" i="5" s="1"/>
  <c r="P333" i="5"/>
  <c r="R333" i="5" s="1"/>
  <c r="P332" i="5"/>
  <c r="R332" i="5" s="1"/>
  <c r="P331" i="5"/>
  <c r="R331" i="5" s="1"/>
  <c r="P330" i="5"/>
  <c r="R330" i="5" s="1"/>
  <c r="P329" i="5"/>
  <c r="R329" i="5" s="1"/>
  <c r="P328" i="5"/>
  <c r="R328" i="5" s="1"/>
  <c r="P327" i="5"/>
  <c r="R327" i="5" s="1"/>
  <c r="P326" i="5"/>
  <c r="R326" i="5" s="1"/>
  <c r="P325" i="5"/>
  <c r="R325" i="5" s="1"/>
  <c r="P324" i="5"/>
  <c r="R324" i="5" s="1"/>
  <c r="P323" i="5"/>
  <c r="R323" i="5" s="1"/>
  <c r="P322" i="5"/>
  <c r="R322" i="5" s="1"/>
  <c r="P321" i="5"/>
  <c r="R321" i="5" s="1"/>
  <c r="P320" i="5"/>
  <c r="R320" i="5" s="1"/>
  <c r="P319" i="5"/>
  <c r="R319" i="5" s="1"/>
  <c r="P318" i="5"/>
  <c r="R318" i="5" s="1"/>
  <c r="P317" i="5"/>
  <c r="R317" i="5" s="1"/>
  <c r="P316" i="5"/>
  <c r="R316" i="5" s="1"/>
  <c r="P315" i="5"/>
  <c r="R315" i="5" s="1"/>
  <c r="P314" i="5"/>
  <c r="R314" i="5" s="1"/>
  <c r="P313" i="5"/>
  <c r="R313" i="5" s="1"/>
  <c r="P307" i="5"/>
  <c r="R307" i="5" s="1"/>
  <c r="R306" i="5"/>
  <c r="P306" i="5"/>
  <c r="P305" i="5"/>
  <c r="R305" i="5" s="1"/>
  <c r="R304" i="5"/>
  <c r="P304" i="5"/>
  <c r="P303" i="5"/>
  <c r="R303" i="5" s="1"/>
  <c r="R302" i="5"/>
  <c r="P302" i="5"/>
  <c r="P301" i="5"/>
  <c r="R301" i="5" s="1"/>
  <c r="R300" i="5"/>
  <c r="P300" i="5"/>
  <c r="P299" i="5"/>
  <c r="R299" i="5" s="1"/>
  <c r="R298" i="5"/>
  <c r="P298" i="5"/>
  <c r="P297" i="5"/>
  <c r="R297" i="5" s="1"/>
  <c r="R296" i="5"/>
  <c r="P296" i="5"/>
  <c r="P295" i="5"/>
  <c r="R295" i="5" s="1"/>
  <c r="R294" i="5"/>
  <c r="P294" i="5"/>
  <c r="P293" i="5"/>
  <c r="R293" i="5" s="1"/>
  <c r="R292" i="5"/>
  <c r="P292" i="5"/>
  <c r="P291" i="5"/>
  <c r="R291" i="5" s="1"/>
  <c r="R290" i="5"/>
  <c r="P290" i="5"/>
  <c r="P289" i="5"/>
  <c r="R289" i="5" s="1"/>
  <c r="R288" i="5"/>
  <c r="P288" i="5"/>
  <c r="P287" i="5"/>
  <c r="R287" i="5" s="1"/>
  <c r="R286" i="5"/>
  <c r="P286" i="5"/>
  <c r="P285" i="5"/>
  <c r="R285" i="5" s="1"/>
  <c r="P279" i="5"/>
  <c r="R279" i="5" s="1"/>
  <c r="R278" i="5"/>
  <c r="P278" i="5"/>
  <c r="P277" i="5"/>
  <c r="R277" i="5" s="1"/>
  <c r="R276" i="5"/>
  <c r="P276" i="5"/>
  <c r="P275" i="5"/>
  <c r="R275" i="5" s="1"/>
  <c r="R274" i="5"/>
  <c r="P274" i="5"/>
  <c r="P273" i="5"/>
  <c r="R273" i="5" s="1"/>
  <c r="R272" i="5"/>
  <c r="P272" i="5"/>
  <c r="P271" i="5"/>
  <c r="R271" i="5" s="1"/>
  <c r="R270" i="5"/>
  <c r="P270" i="5"/>
  <c r="P269" i="5"/>
  <c r="R269" i="5" s="1"/>
  <c r="R268" i="5"/>
  <c r="P268" i="5"/>
  <c r="P267" i="5"/>
  <c r="R267" i="5" s="1"/>
  <c r="R266" i="5"/>
  <c r="P266" i="5"/>
  <c r="P265" i="5"/>
  <c r="R265" i="5" s="1"/>
  <c r="R264" i="5"/>
  <c r="P264" i="5"/>
  <c r="P263" i="5"/>
  <c r="R263" i="5" s="1"/>
  <c r="R262" i="5"/>
  <c r="P262" i="5"/>
  <c r="P261" i="5"/>
  <c r="R261" i="5" s="1"/>
  <c r="R260" i="5"/>
  <c r="P260" i="5"/>
  <c r="P259" i="5"/>
  <c r="R259" i="5" s="1"/>
  <c r="R258" i="5"/>
  <c r="P258" i="5"/>
  <c r="P257" i="5"/>
  <c r="R257" i="5" s="1"/>
  <c r="P251" i="5"/>
  <c r="R251" i="5" s="1"/>
  <c r="P250" i="5"/>
  <c r="R250" i="5" s="1"/>
  <c r="P249" i="5"/>
  <c r="R249" i="5" s="1"/>
  <c r="P248" i="5"/>
  <c r="R248" i="5" s="1"/>
  <c r="P247" i="5"/>
  <c r="R247" i="5" s="1"/>
  <c r="P246" i="5"/>
  <c r="R246" i="5" s="1"/>
  <c r="P245" i="5"/>
  <c r="R245" i="5" s="1"/>
  <c r="P244" i="5"/>
  <c r="R244" i="5" s="1"/>
  <c r="P243" i="5"/>
  <c r="R243" i="5" s="1"/>
  <c r="P242" i="5"/>
  <c r="R242" i="5" s="1"/>
  <c r="P241" i="5"/>
  <c r="R241" i="5" s="1"/>
  <c r="P240" i="5"/>
  <c r="R240" i="5" s="1"/>
  <c r="P239" i="5"/>
  <c r="R239" i="5" s="1"/>
  <c r="P238" i="5"/>
  <c r="R238" i="5" s="1"/>
  <c r="P237" i="5"/>
  <c r="R237" i="5" s="1"/>
  <c r="P236" i="5"/>
  <c r="R236" i="5" s="1"/>
  <c r="P235" i="5"/>
  <c r="R235" i="5" s="1"/>
  <c r="P234" i="5"/>
  <c r="R234" i="5" s="1"/>
  <c r="P233" i="5"/>
  <c r="R233" i="5" s="1"/>
  <c r="P232" i="5"/>
  <c r="R232" i="5" s="1"/>
  <c r="P231" i="5"/>
  <c r="R231" i="5" s="1"/>
  <c r="P230" i="5"/>
  <c r="R230" i="5" s="1"/>
  <c r="P229" i="5"/>
  <c r="R229" i="5" s="1"/>
  <c r="P223" i="5"/>
  <c r="R223" i="5" s="1"/>
  <c r="R222" i="5"/>
  <c r="P222" i="5"/>
  <c r="P221" i="5"/>
  <c r="R221" i="5" s="1"/>
  <c r="R220" i="5"/>
  <c r="P220" i="5"/>
  <c r="P219" i="5"/>
  <c r="R219" i="5" s="1"/>
  <c r="R218" i="5"/>
  <c r="P218" i="5"/>
  <c r="P217" i="5"/>
  <c r="R217" i="5" s="1"/>
  <c r="R216" i="5"/>
  <c r="P216" i="5"/>
  <c r="P215" i="5"/>
  <c r="R215" i="5" s="1"/>
  <c r="R214" i="5"/>
  <c r="P214" i="5"/>
  <c r="P213" i="5"/>
  <c r="R213" i="5" s="1"/>
  <c r="R212" i="5"/>
  <c r="P212" i="5"/>
  <c r="P211" i="5"/>
  <c r="R211" i="5" s="1"/>
  <c r="R210" i="5"/>
  <c r="P210" i="5"/>
  <c r="P209" i="5"/>
  <c r="R209" i="5" s="1"/>
  <c r="R208" i="5"/>
  <c r="P208" i="5"/>
  <c r="P207" i="5"/>
  <c r="R207" i="5" s="1"/>
  <c r="R206" i="5"/>
  <c r="P206" i="5"/>
  <c r="P205" i="5"/>
  <c r="R205" i="5" s="1"/>
  <c r="R204" i="5"/>
  <c r="P204" i="5"/>
  <c r="P203" i="5"/>
  <c r="R203" i="5" s="1"/>
  <c r="R202" i="5"/>
  <c r="P202" i="5"/>
  <c r="P201" i="5"/>
  <c r="R201" i="5" s="1"/>
  <c r="P195" i="5"/>
  <c r="R195" i="5" s="1"/>
  <c r="R194" i="5"/>
  <c r="P194" i="5"/>
  <c r="P193" i="5"/>
  <c r="R193" i="5" s="1"/>
  <c r="R192" i="5"/>
  <c r="P192" i="5"/>
  <c r="P191" i="5"/>
  <c r="R191" i="5" s="1"/>
  <c r="R190" i="5"/>
  <c r="P190" i="5"/>
  <c r="P189" i="5"/>
  <c r="R189" i="5" s="1"/>
  <c r="R188" i="5"/>
  <c r="P188" i="5"/>
  <c r="P187" i="5"/>
  <c r="R187" i="5" s="1"/>
  <c r="R186" i="5"/>
  <c r="P186" i="5"/>
  <c r="P185" i="5"/>
  <c r="R185" i="5" s="1"/>
  <c r="R184" i="5"/>
  <c r="P184" i="5"/>
  <c r="P183" i="5"/>
  <c r="R183" i="5" s="1"/>
  <c r="R182" i="5"/>
  <c r="P182" i="5"/>
  <c r="P181" i="5"/>
  <c r="R181" i="5" s="1"/>
  <c r="R180" i="5"/>
  <c r="P180" i="5"/>
  <c r="P179" i="5"/>
  <c r="R179" i="5" s="1"/>
  <c r="R178" i="5"/>
  <c r="P178" i="5"/>
  <c r="P177" i="5"/>
  <c r="R177" i="5" s="1"/>
  <c r="R176" i="5"/>
  <c r="P176" i="5"/>
  <c r="P175" i="5"/>
  <c r="R175" i="5" s="1"/>
  <c r="R174" i="5"/>
  <c r="P174" i="5"/>
  <c r="P173" i="5"/>
  <c r="R173" i="5" s="1"/>
  <c r="P167" i="5"/>
  <c r="R167" i="5" s="1"/>
  <c r="R166" i="5"/>
  <c r="P166" i="5"/>
  <c r="P165" i="5"/>
  <c r="R165" i="5" s="1"/>
  <c r="R164" i="5"/>
  <c r="P164" i="5"/>
  <c r="P163" i="5"/>
  <c r="R163" i="5" s="1"/>
  <c r="R162" i="5"/>
  <c r="P162" i="5"/>
  <c r="P161" i="5"/>
  <c r="R161" i="5" s="1"/>
  <c r="R160" i="5"/>
  <c r="P160" i="5"/>
  <c r="P159" i="5"/>
  <c r="R159" i="5" s="1"/>
  <c r="R158" i="5"/>
  <c r="P158" i="5"/>
  <c r="P157" i="5"/>
  <c r="R157" i="5" s="1"/>
  <c r="R156" i="5"/>
  <c r="P156" i="5"/>
  <c r="P155" i="5"/>
  <c r="R155" i="5" s="1"/>
  <c r="R154" i="5"/>
  <c r="P154" i="5"/>
  <c r="P153" i="5"/>
  <c r="R153" i="5" s="1"/>
  <c r="R152" i="5"/>
  <c r="P152" i="5"/>
  <c r="P151" i="5"/>
  <c r="R151" i="5" s="1"/>
  <c r="R150" i="5"/>
  <c r="P150" i="5"/>
  <c r="P149" i="5"/>
  <c r="R149" i="5" s="1"/>
  <c r="R148" i="5"/>
  <c r="P148" i="5"/>
  <c r="P147" i="5"/>
  <c r="R147" i="5" s="1"/>
  <c r="R146" i="5"/>
  <c r="P146" i="5"/>
  <c r="P145" i="5"/>
  <c r="R145" i="5" s="1"/>
  <c r="P139" i="5"/>
  <c r="R139" i="5" s="1"/>
  <c r="P138" i="5"/>
  <c r="R138" i="5" s="1"/>
  <c r="P137" i="5"/>
  <c r="R137" i="5" s="1"/>
  <c r="P136" i="5"/>
  <c r="R136" i="5" s="1"/>
  <c r="P135" i="5"/>
  <c r="R135" i="5" s="1"/>
  <c r="P134" i="5"/>
  <c r="R134" i="5" s="1"/>
  <c r="P133" i="5"/>
  <c r="R133" i="5" s="1"/>
  <c r="P132" i="5"/>
  <c r="R132" i="5" s="1"/>
  <c r="P131" i="5"/>
  <c r="R131" i="5" s="1"/>
  <c r="P130" i="5"/>
  <c r="R130" i="5" s="1"/>
  <c r="P129" i="5"/>
  <c r="R129" i="5" s="1"/>
  <c r="P128" i="5"/>
  <c r="R128" i="5" s="1"/>
  <c r="P127" i="5"/>
  <c r="R127" i="5" s="1"/>
  <c r="P126" i="5"/>
  <c r="R126" i="5" s="1"/>
  <c r="P125" i="5"/>
  <c r="R125" i="5" s="1"/>
  <c r="P124" i="5"/>
  <c r="R124" i="5" s="1"/>
  <c r="P123" i="5"/>
  <c r="R123" i="5" s="1"/>
  <c r="P122" i="5"/>
  <c r="R122" i="5" s="1"/>
  <c r="P121" i="5"/>
  <c r="R121" i="5" s="1"/>
  <c r="P120" i="5"/>
  <c r="R120" i="5" s="1"/>
  <c r="P119" i="5"/>
  <c r="R119" i="5" s="1"/>
  <c r="P118" i="5"/>
  <c r="R118" i="5" s="1"/>
  <c r="P117" i="5"/>
  <c r="R117" i="5" s="1"/>
  <c r="P111" i="5"/>
  <c r="R111" i="5" s="1"/>
  <c r="R110" i="5"/>
  <c r="P110" i="5"/>
  <c r="P109" i="5"/>
  <c r="R109" i="5" s="1"/>
  <c r="R108" i="5"/>
  <c r="P108" i="5"/>
  <c r="P107" i="5"/>
  <c r="R107" i="5" s="1"/>
  <c r="R106" i="5"/>
  <c r="P106" i="5"/>
  <c r="P105" i="5"/>
  <c r="R105" i="5" s="1"/>
  <c r="R104" i="5"/>
  <c r="P104" i="5"/>
  <c r="P103" i="5"/>
  <c r="R103" i="5" s="1"/>
  <c r="R102" i="5"/>
  <c r="P102" i="5"/>
  <c r="P101" i="5"/>
  <c r="R101" i="5" s="1"/>
  <c r="R100" i="5"/>
  <c r="P100" i="5"/>
  <c r="P99" i="5"/>
  <c r="R99" i="5" s="1"/>
  <c r="R98" i="5"/>
  <c r="P98" i="5"/>
  <c r="P97" i="5"/>
  <c r="R97" i="5" s="1"/>
  <c r="R96" i="5"/>
  <c r="P96" i="5"/>
  <c r="P95" i="5"/>
  <c r="R95" i="5" s="1"/>
  <c r="R94" i="5"/>
  <c r="P94" i="5"/>
  <c r="P93" i="5"/>
  <c r="R93" i="5" s="1"/>
  <c r="R92" i="5"/>
  <c r="P92" i="5"/>
  <c r="P91" i="5"/>
  <c r="R91" i="5" s="1"/>
  <c r="R90" i="5"/>
  <c r="P90" i="5"/>
  <c r="P89" i="5"/>
  <c r="R89" i="5" s="1"/>
  <c r="P83" i="5"/>
  <c r="R83" i="5" s="1"/>
  <c r="R82" i="5"/>
  <c r="P82" i="5"/>
  <c r="P81" i="5"/>
  <c r="R81" i="5" s="1"/>
  <c r="R80" i="5"/>
  <c r="P80" i="5"/>
  <c r="P79" i="5"/>
  <c r="R79" i="5" s="1"/>
  <c r="R78" i="5"/>
  <c r="P78" i="5"/>
  <c r="P77" i="5"/>
  <c r="R77" i="5" s="1"/>
  <c r="R76" i="5"/>
  <c r="P76" i="5"/>
  <c r="P75" i="5"/>
  <c r="R75" i="5" s="1"/>
  <c r="R74" i="5"/>
  <c r="P74" i="5"/>
  <c r="P73" i="5"/>
  <c r="R73" i="5" s="1"/>
  <c r="R72" i="5"/>
  <c r="P72" i="5"/>
  <c r="P71" i="5"/>
  <c r="R71" i="5" s="1"/>
  <c r="R70" i="5"/>
  <c r="P70" i="5"/>
  <c r="P69" i="5"/>
  <c r="R69" i="5" s="1"/>
  <c r="R68" i="5"/>
  <c r="P68" i="5"/>
  <c r="P67" i="5"/>
  <c r="R67" i="5" s="1"/>
  <c r="R66" i="5"/>
  <c r="P66" i="5"/>
  <c r="P65" i="5"/>
  <c r="R65" i="5" s="1"/>
  <c r="R64" i="5"/>
  <c r="P64" i="5"/>
  <c r="P63" i="5"/>
  <c r="R63" i="5" s="1"/>
  <c r="R62" i="5"/>
  <c r="P62" i="5"/>
  <c r="P61" i="5"/>
  <c r="R61" i="5" s="1"/>
  <c r="P55" i="5"/>
  <c r="R55" i="5" s="1"/>
  <c r="R54" i="5"/>
  <c r="P54" i="5"/>
  <c r="P53" i="5"/>
  <c r="R53" i="5" s="1"/>
  <c r="R52" i="5"/>
  <c r="P52" i="5"/>
  <c r="P51" i="5"/>
  <c r="R51" i="5" s="1"/>
  <c r="R50" i="5"/>
  <c r="P50" i="5"/>
  <c r="P49" i="5"/>
  <c r="R49" i="5" s="1"/>
  <c r="R48" i="5"/>
  <c r="P48" i="5"/>
  <c r="P47" i="5"/>
  <c r="R47" i="5" s="1"/>
  <c r="R46" i="5"/>
  <c r="P46" i="5"/>
  <c r="P45" i="5"/>
  <c r="R45" i="5" s="1"/>
  <c r="R44" i="5"/>
  <c r="P44" i="5"/>
  <c r="P43" i="5"/>
  <c r="R43" i="5" s="1"/>
  <c r="R42" i="5"/>
  <c r="P42" i="5"/>
  <c r="P41" i="5"/>
  <c r="R41" i="5" s="1"/>
  <c r="R40" i="5"/>
  <c r="P40" i="5"/>
  <c r="P39" i="5"/>
  <c r="R39" i="5" s="1"/>
  <c r="R38" i="5"/>
  <c r="P38" i="5"/>
  <c r="P37" i="5"/>
  <c r="R37" i="5" s="1"/>
  <c r="R36" i="5"/>
  <c r="P36" i="5"/>
  <c r="P35" i="5"/>
  <c r="R35" i="5" s="1"/>
  <c r="R34" i="5"/>
  <c r="P34" i="5"/>
  <c r="P33" i="5"/>
  <c r="R33" i="5" s="1"/>
  <c r="R6" i="5"/>
  <c r="R7" i="5"/>
  <c r="R8" i="5"/>
  <c r="R9" i="5"/>
  <c r="R10" i="5"/>
  <c r="R11" i="5"/>
  <c r="R12" i="5"/>
  <c r="R13" i="5"/>
  <c r="R14" i="5"/>
  <c r="R15" i="5"/>
  <c r="R16" i="5"/>
  <c r="R17" i="5"/>
  <c r="R18" i="5"/>
  <c r="R19" i="5"/>
  <c r="R20" i="5"/>
  <c r="R21" i="5"/>
  <c r="R22" i="5"/>
  <c r="R23" i="5"/>
  <c r="R24" i="5"/>
  <c r="R25" i="5"/>
  <c r="R26" i="5"/>
  <c r="R27" i="5"/>
  <c r="R5" i="5"/>
  <c r="P6" i="5"/>
  <c r="P7" i="5"/>
  <c r="P8" i="5"/>
  <c r="P9" i="5"/>
  <c r="P10" i="5"/>
  <c r="P11" i="5"/>
  <c r="P12" i="5"/>
  <c r="P13" i="5"/>
  <c r="P14" i="5"/>
  <c r="P15" i="5"/>
  <c r="P16" i="5"/>
  <c r="P17" i="5"/>
  <c r="P18" i="5"/>
  <c r="P19" i="5"/>
  <c r="P20" i="5"/>
  <c r="P21" i="5"/>
  <c r="P22" i="5"/>
  <c r="P23" i="5"/>
  <c r="P24" i="5"/>
  <c r="P25" i="5"/>
  <c r="P26" i="5"/>
  <c r="P27" i="5"/>
  <c r="P5" i="5"/>
  <c r="N419" i="5"/>
  <c r="N418" i="5"/>
  <c r="N417" i="5"/>
  <c r="N416" i="5"/>
  <c r="N415" i="5"/>
  <c r="N414" i="5"/>
  <c r="N413" i="5"/>
  <c r="N412" i="5"/>
  <c r="N411" i="5"/>
  <c r="N410" i="5"/>
  <c r="N409" i="5"/>
  <c r="N408" i="5"/>
  <c r="N407" i="5"/>
  <c r="N406" i="5"/>
  <c r="N405" i="5"/>
  <c r="N404" i="5"/>
  <c r="N403" i="5"/>
  <c r="N402" i="5"/>
  <c r="N401" i="5"/>
  <c r="N400" i="5"/>
  <c r="N399" i="5"/>
  <c r="N398" i="5"/>
  <c r="N397" i="5"/>
  <c r="N391" i="5"/>
  <c r="N390" i="5"/>
  <c r="N389" i="5"/>
  <c r="N388" i="5"/>
  <c r="N387" i="5"/>
  <c r="N386" i="5"/>
  <c r="N385" i="5"/>
  <c r="N384" i="5"/>
  <c r="N383" i="5"/>
  <c r="N382" i="5"/>
  <c r="N381" i="5"/>
  <c r="N380" i="5"/>
  <c r="N379" i="5"/>
  <c r="N378" i="5"/>
  <c r="N377" i="5"/>
  <c r="N376" i="5"/>
  <c r="N375" i="5"/>
  <c r="N374" i="5"/>
  <c r="N373" i="5"/>
  <c r="N372" i="5"/>
  <c r="N371" i="5"/>
  <c r="N370" i="5"/>
  <c r="N369" i="5"/>
  <c r="N363" i="5"/>
  <c r="N362" i="5"/>
  <c r="N361" i="5"/>
  <c r="N360" i="5"/>
  <c r="N359" i="5"/>
  <c r="N358" i="5"/>
  <c r="N357" i="5"/>
  <c r="N356" i="5"/>
  <c r="N355" i="5"/>
  <c r="N354" i="5"/>
  <c r="N353" i="5"/>
  <c r="N352" i="5"/>
  <c r="N351" i="5"/>
  <c r="N350" i="5"/>
  <c r="N349" i="5"/>
  <c r="N348" i="5"/>
  <c r="N347" i="5"/>
  <c r="N346" i="5"/>
  <c r="N345" i="5"/>
  <c r="N344" i="5"/>
  <c r="N343" i="5"/>
  <c r="N342" i="5"/>
  <c r="N341" i="5"/>
  <c r="N335" i="5"/>
  <c r="N334" i="5"/>
  <c r="N333" i="5"/>
  <c r="N332" i="5"/>
  <c r="N331" i="5"/>
  <c r="N330" i="5"/>
  <c r="N329" i="5"/>
  <c r="N328" i="5"/>
  <c r="N327" i="5"/>
  <c r="N326" i="5"/>
  <c r="N325" i="5"/>
  <c r="N324" i="5"/>
  <c r="N323" i="5"/>
  <c r="N322" i="5"/>
  <c r="N321" i="5"/>
  <c r="N320" i="5"/>
  <c r="N319" i="5"/>
  <c r="N318" i="5"/>
  <c r="N317" i="5"/>
  <c r="N316" i="5"/>
  <c r="N315" i="5"/>
  <c r="N314" i="5"/>
  <c r="N313" i="5"/>
  <c r="N307" i="5"/>
  <c r="N306" i="5"/>
  <c r="N305" i="5"/>
  <c r="N304" i="5"/>
  <c r="N303" i="5"/>
  <c r="N302" i="5"/>
  <c r="N301" i="5"/>
  <c r="N300" i="5"/>
  <c r="N299" i="5"/>
  <c r="N298" i="5"/>
  <c r="N297" i="5"/>
  <c r="N296" i="5"/>
  <c r="N295" i="5"/>
  <c r="N294" i="5"/>
  <c r="N293" i="5"/>
  <c r="N292" i="5"/>
  <c r="N291" i="5"/>
  <c r="N290" i="5"/>
  <c r="N289" i="5"/>
  <c r="N288" i="5"/>
  <c r="N287" i="5"/>
  <c r="N286" i="5"/>
  <c r="N285" i="5"/>
  <c r="N279" i="5"/>
  <c r="N278" i="5"/>
  <c r="N277" i="5"/>
  <c r="N276" i="5"/>
  <c r="N275" i="5"/>
  <c r="N274" i="5"/>
  <c r="N273" i="5"/>
  <c r="N272" i="5"/>
  <c r="N271" i="5"/>
  <c r="N270" i="5"/>
  <c r="N269" i="5"/>
  <c r="N268" i="5"/>
  <c r="N267" i="5"/>
  <c r="N266" i="5"/>
  <c r="N265" i="5"/>
  <c r="N264" i="5"/>
  <c r="N263" i="5"/>
  <c r="N262" i="5"/>
  <c r="N261" i="5"/>
  <c r="N260" i="5"/>
  <c r="N259" i="5"/>
  <c r="N258" i="5"/>
  <c r="N257" i="5"/>
  <c r="N251" i="5"/>
  <c r="N250" i="5"/>
  <c r="N249" i="5"/>
  <c r="N248" i="5"/>
  <c r="N247" i="5"/>
  <c r="N246" i="5"/>
  <c r="N245" i="5"/>
  <c r="N244" i="5"/>
  <c r="N243" i="5"/>
  <c r="N242" i="5"/>
  <c r="N241" i="5"/>
  <c r="N240" i="5"/>
  <c r="N239" i="5"/>
  <c r="N238" i="5"/>
  <c r="N237" i="5"/>
  <c r="N236" i="5"/>
  <c r="N235" i="5"/>
  <c r="N234" i="5"/>
  <c r="N233" i="5"/>
  <c r="N232" i="5"/>
  <c r="N231" i="5"/>
  <c r="N230" i="5"/>
  <c r="N229" i="5"/>
  <c r="N223" i="5"/>
  <c r="N222" i="5"/>
  <c r="N221" i="5"/>
  <c r="N220" i="5"/>
  <c r="N219" i="5"/>
  <c r="N218" i="5"/>
  <c r="N217" i="5"/>
  <c r="N216" i="5"/>
  <c r="N215" i="5"/>
  <c r="N214" i="5"/>
  <c r="N213" i="5"/>
  <c r="N212" i="5"/>
  <c r="N211" i="5"/>
  <c r="N210" i="5"/>
  <c r="N209" i="5"/>
  <c r="N208" i="5"/>
  <c r="N207" i="5"/>
  <c r="N206" i="5"/>
  <c r="N205" i="5"/>
  <c r="N204" i="5"/>
  <c r="N203" i="5"/>
  <c r="N202" i="5"/>
  <c r="N201" i="5"/>
  <c r="N195" i="5"/>
  <c r="N194" i="5"/>
  <c r="N193" i="5"/>
  <c r="N192" i="5"/>
  <c r="N191" i="5"/>
  <c r="N190" i="5"/>
  <c r="N189" i="5"/>
  <c r="N188" i="5"/>
  <c r="N187" i="5"/>
  <c r="N186" i="5"/>
  <c r="N185" i="5"/>
  <c r="N184" i="5"/>
  <c r="N183" i="5"/>
  <c r="N182" i="5"/>
  <c r="N181" i="5"/>
  <c r="N180" i="5"/>
  <c r="N179" i="5"/>
  <c r="N178" i="5"/>
  <c r="N177" i="5"/>
  <c r="N176" i="5"/>
  <c r="N175" i="5"/>
  <c r="N174" i="5"/>
  <c r="N173" i="5"/>
  <c r="N167" i="5"/>
  <c r="N166" i="5"/>
  <c r="N165" i="5"/>
  <c r="N164" i="5"/>
  <c r="N163" i="5"/>
  <c r="N162" i="5"/>
  <c r="N161" i="5"/>
  <c r="N160" i="5"/>
  <c r="N159" i="5"/>
  <c r="N158" i="5"/>
  <c r="N157" i="5"/>
  <c r="N156" i="5"/>
  <c r="N155" i="5"/>
  <c r="N154" i="5"/>
  <c r="N153" i="5"/>
  <c r="N152" i="5"/>
  <c r="N151" i="5"/>
  <c r="N150" i="5"/>
  <c r="N149" i="5"/>
  <c r="N148" i="5"/>
  <c r="N147" i="5"/>
  <c r="N146" i="5"/>
  <c r="N145" i="5"/>
  <c r="N139" i="5"/>
  <c r="N138" i="5"/>
  <c r="N137" i="5"/>
  <c r="N136" i="5"/>
  <c r="N135" i="5"/>
  <c r="N134" i="5"/>
  <c r="N133" i="5"/>
  <c r="N132" i="5"/>
  <c r="N131" i="5"/>
  <c r="N130" i="5"/>
  <c r="N129" i="5"/>
  <c r="N128" i="5"/>
  <c r="N127" i="5"/>
  <c r="N126" i="5"/>
  <c r="N125" i="5"/>
  <c r="N124" i="5"/>
  <c r="N123" i="5"/>
  <c r="N122" i="5"/>
  <c r="N121" i="5"/>
  <c r="N120" i="5"/>
  <c r="N119" i="5"/>
  <c r="N118" i="5"/>
  <c r="N117" i="5"/>
  <c r="N111" i="5"/>
  <c r="N110" i="5"/>
  <c r="N109" i="5"/>
  <c r="N108" i="5"/>
  <c r="N107" i="5"/>
  <c r="N106" i="5"/>
  <c r="N105" i="5"/>
  <c r="N104" i="5"/>
  <c r="N103" i="5"/>
  <c r="N102" i="5"/>
  <c r="N101" i="5"/>
  <c r="N100" i="5"/>
  <c r="N99" i="5"/>
  <c r="N98" i="5"/>
  <c r="N97" i="5"/>
  <c r="N96" i="5"/>
  <c r="N95" i="5"/>
  <c r="N94" i="5"/>
  <c r="N93" i="5"/>
  <c r="N92" i="5"/>
  <c r="N91" i="5"/>
  <c r="N90" i="5"/>
  <c r="N89" i="5"/>
  <c r="N83" i="5"/>
  <c r="N82" i="5"/>
  <c r="N81" i="5"/>
  <c r="N80" i="5"/>
  <c r="N79" i="5"/>
  <c r="N78" i="5"/>
  <c r="N77" i="5"/>
  <c r="N76" i="5"/>
  <c r="N75" i="5"/>
  <c r="N74" i="5"/>
  <c r="N73" i="5"/>
  <c r="N72" i="5"/>
  <c r="N71" i="5"/>
  <c r="N70" i="5"/>
  <c r="N69" i="5"/>
  <c r="N68" i="5"/>
  <c r="N67" i="5"/>
  <c r="N66" i="5"/>
  <c r="N65" i="5"/>
  <c r="N64" i="5"/>
  <c r="N63" i="5"/>
  <c r="N62" i="5"/>
  <c r="N61" i="5"/>
  <c r="N55" i="5"/>
  <c r="N54" i="5"/>
  <c r="N53" i="5"/>
  <c r="N52" i="5"/>
  <c r="N51" i="5"/>
  <c r="N50" i="5"/>
  <c r="N49" i="5"/>
  <c r="N48" i="5"/>
  <c r="N47" i="5"/>
  <c r="N46" i="5"/>
  <c r="N45" i="5"/>
  <c r="N44" i="5"/>
  <c r="N43" i="5"/>
  <c r="N42" i="5"/>
  <c r="N41" i="5"/>
  <c r="N40" i="5"/>
  <c r="N39" i="5"/>
  <c r="N38" i="5"/>
  <c r="N37" i="5"/>
  <c r="N36" i="5"/>
  <c r="N35" i="5"/>
  <c r="N34" i="5"/>
  <c r="N33" i="5"/>
  <c r="N6" i="5"/>
  <c r="N7" i="5"/>
  <c r="N8" i="5"/>
  <c r="N9" i="5"/>
  <c r="N10" i="5"/>
  <c r="N11" i="5"/>
  <c r="N12" i="5"/>
  <c r="N13" i="5"/>
  <c r="N14" i="5"/>
  <c r="N15" i="5"/>
  <c r="N16" i="5"/>
  <c r="N17" i="5"/>
  <c r="N18" i="5"/>
  <c r="N19" i="5"/>
  <c r="N20" i="5"/>
  <c r="N21" i="5"/>
  <c r="N22" i="5"/>
  <c r="N23" i="5"/>
  <c r="N24" i="5"/>
  <c r="N25" i="5"/>
  <c r="N26" i="5"/>
  <c r="N27" i="5"/>
  <c r="N5" i="5"/>
  <c r="X4" i="1" l="1"/>
  <c r="Y4" i="1" s="1"/>
  <c r="Z4" i="1" s="1"/>
  <c r="AA4" i="1" s="1"/>
  <c r="AB4" i="1" s="1"/>
  <c r="AC4" i="1" s="1"/>
  <c r="H418" i="5"/>
  <c r="H417" i="5"/>
  <c r="H416" i="5"/>
  <c r="H415" i="5"/>
  <c r="H414" i="5"/>
  <c r="H413" i="5"/>
  <c r="H411" i="5"/>
  <c r="H410" i="5"/>
  <c r="H408" i="5"/>
  <c r="H407" i="5"/>
  <c r="H406" i="5"/>
  <c r="H405" i="5"/>
  <c r="H402" i="5"/>
  <c r="H400" i="5"/>
  <c r="H399" i="5"/>
  <c r="H398" i="5"/>
  <c r="H397" i="5"/>
  <c r="H390" i="5"/>
  <c r="H389" i="5"/>
  <c r="H388" i="5"/>
  <c r="H387" i="5"/>
  <c r="H386" i="5"/>
  <c r="H385" i="5"/>
  <c r="H383" i="5"/>
  <c r="H382" i="5"/>
  <c r="H380" i="5"/>
  <c r="H379" i="5"/>
  <c r="H378" i="5"/>
  <c r="H377" i="5"/>
  <c r="H374" i="5"/>
  <c r="H372" i="5"/>
  <c r="H371" i="5"/>
  <c r="H370" i="5"/>
  <c r="H369" i="5"/>
  <c r="H362" i="5"/>
  <c r="H361" i="5"/>
  <c r="H360" i="5"/>
  <c r="H359" i="5"/>
  <c r="H358" i="5"/>
  <c r="H357" i="5"/>
  <c r="H355" i="5"/>
  <c r="H354" i="5"/>
  <c r="H352" i="5"/>
  <c r="H351" i="5"/>
  <c r="H350" i="5"/>
  <c r="H349" i="5"/>
  <c r="H346" i="5"/>
  <c r="H344" i="5"/>
  <c r="H343" i="5"/>
  <c r="H342" i="5"/>
  <c r="H341" i="5"/>
  <c r="H334" i="5"/>
  <c r="H333" i="5"/>
  <c r="H332" i="5"/>
  <c r="H331" i="5"/>
  <c r="H330" i="5"/>
  <c r="H329" i="5"/>
  <c r="H327" i="5"/>
  <c r="H326" i="5"/>
  <c r="H324" i="5"/>
  <c r="H323" i="5"/>
  <c r="H322" i="5"/>
  <c r="H321" i="5"/>
  <c r="H318" i="5"/>
  <c r="H316" i="5"/>
  <c r="H315" i="5"/>
  <c r="H314" i="5"/>
  <c r="H313" i="5"/>
  <c r="H306" i="5"/>
  <c r="H305" i="5"/>
  <c r="H304" i="5"/>
  <c r="H303" i="5"/>
  <c r="H302" i="5"/>
  <c r="H301" i="5"/>
  <c r="H299" i="5"/>
  <c r="H298" i="5"/>
  <c r="H296" i="5"/>
  <c r="H295" i="5"/>
  <c r="H294" i="5"/>
  <c r="H293" i="5"/>
  <c r="H290" i="5"/>
  <c r="H288" i="5"/>
  <c r="H287" i="5"/>
  <c r="H286" i="5"/>
  <c r="H285" i="5"/>
  <c r="H278" i="5"/>
  <c r="H277" i="5"/>
  <c r="H276" i="5"/>
  <c r="H275" i="5"/>
  <c r="H274" i="5"/>
  <c r="H273" i="5"/>
  <c r="H271" i="5"/>
  <c r="H270" i="5"/>
  <c r="H268" i="5"/>
  <c r="H267" i="5"/>
  <c r="H266" i="5"/>
  <c r="H265" i="5"/>
  <c r="H262" i="5"/>
  <c r="H260" i="5"/>
  <c r="H259" i="5"/>
  <c r="H258" i="5"/>
  <c r="H257" i="5"/>
  <c r="H250" i="5"/>
  <c r="H249" i="5"/>
  <c r="H248" i="5"/>
  <c r="H247" i="5"/>
  <c r="H246" i="5"/>
  <c r="H245" i="5"/>
  <c r="H243" i="5"/>
  <c r="H242" i="5"/>
  <c r="H240" i="5"/>
  <c r="H239" i="5"/>
  <c r="H238" i="5"/>
  <c r="H237" i="5"/>
  <c r="H234" i="5"/>
  <c r="H232" i="5"/>
  <c r="H231" i="5"/>
  <c r="H230" i="5"/>
  <c r="H229" i="5"/>
  <c r="H222" i="5"/>
  <c r="H221" i="5"/>
  <c r="H220" i="5"/>
  <c r="H219" i="5"/>
  <c r="H218" i="5"/>
  <c r="H217" i="5"/>
  <c r="H215" i="5"/>
  <c r="H214" i="5"/>
  <c r="H212" i="5"/>
  <c r="H211" i="5"/>
  <c r="H210" i="5"/>
  <c r="H209" i="5"/>
  <c r="H206" i="5"/>
  <c r="H204" i="5"/>
  <c r="H203" i="5"/>
  <c r="H202" i="5"/>
  <c r="H201" i="5"/>
  <c r="H194" i="5"/>
  <c r="H193" i="5"/>
  <c r="H192" i="5"/>
  <c r="H191" i="5"/>
  <c r="H190" i="5"/>
  <c r="H189" i="5"/>
  <c r="H187" i="5"/>
  <c r="H186" i="5"/>
  <c r="H184" i="5"/>
  <c r="H183" i="5"/>
  <c r="H182" i="5"/>
  <c r="H181" i="5"/>
  <c r="H178" i="5"/>
  <c r="H176" i="5"/>
  <c r="H175" i="5"/>
  <c r="H174" i="5"/>
  <c r="H173" i="5"/>
  <c r="H166" i="5"/>
  <c r="H165" i="5"/>
  <c r="H164" i="5"/>
  <c r="H163" i="5"/>
  <c r="H162" i="5"/>
  <c r="H161" i="5"/>
  <c r="H159" i="5"/>
  <c r="H158" i="5"/>
  <c r="H156" i="5"/>
  <c r="H155" i="5"/>
  <c r="H154" i="5"/>
  <c r="H153" i="5"/>
  <c r="H150" i="5"/>
  <c r="H148" i="5"/>
  <c r="H147" i="5"/>
  <c r="H146" i="5"/>
  <c r="H145" i="5"/>
  <c r="H138" i="5"/>
  <c r="H137" i="5"/>
  <c r="H136" i="5"/>
  <c r="H135" i="5"/>
  <c r="H134" i="5"/>
  <c r="H133" i="5"/>
  <c r="H131" i="5"/>
  <c r="H130" i="5"/>
  <c r="H128" i="5"/>
  <c r="H127" i="5"/>
  <c r="H126" i="5"/>
  <c r="H125" i="5"/>
  <c r="H122" i="5"/>
  <c r="H120" i="5"/>
  <c r="H119" i="5"/>
  <c r="H118" i="5"/>
  <c r="H117" i="5"/>
  <c r="H110" i="5"/>
  <c r="H109" i="5"/>
  <c r="H108" i="5"/>
  <c r="H107" i="5"/>
  <c r="H106" i="5"/>
  <c r="H105" i="5"/>
  <c r="H103" i="5"/>
  <c r="H102" i="5"/>
  <c r="H100" i="5"/>
  <c r="H99" i="5"/>
  <c r="H98" i="5"/>
  <c r="H97" i="5"/>
  <c r="H94" i="5"/>
  <c r="H92" i="5"/>
  <c r="H91" i="5"/>
  <c r="H90" i="5"/>
  <c r="H89" i="5"/>
  <c r="H82" i="5"/>
  <c r="H81" i="5"/>
  <c r="H80" i="5"/>
  <c r="H79" i="5"/>
  <c r="H78" i="5"/>
  <c r="H77" i="5"/>
  <c r="H75" i="5"/>
  <c r="H74" i="5"/>
  <c r="H72" i="5"/>
  <c r="H71" i="5"/>
  <c r="H70" i="5"/>
  <c r="H69" i="5"/>
  <c r="H66" i="5"/>
  <c r="H64" i="5"/>
  <c r="H63" i="5"/>
  <c r="H62" i="5"/>
  <c r="H61" i="5"/>
  <c r="H54" i="5"/>
  <c r="H53" i="5"/>
  <c r="H52" i="5"/>
  <c r="H51" i="5"/>
  <c r="H50" i="5"/>
  <c r="H49" i="5"/>
  <c r="H47" i="5"/>
  <c r="H46" i="5"/>
  <c r="H44" i="5"/>
  <c r="H43" i="5"/>
  <c r="H42" i="5"/>
  <c r="H41" i="5"/>
  <c r="H38" i="5"/>
  <c r="H36" i="5"/>
  <c r="H35" i="5"/>
  <c r="H34" i="5"/>
  <c r="H33" i="5"/>
  <c r="H26" i="5"/>
  <c r="H25" i="5"/>
  <c r="H24" i="5"/>
  <c r="H23" i="5"/>
  <c r="H22" i="5"/>
  <c r="H21" i="5"/>
  <c r="H19" i="5"/>
  <c r="H18" i="5"/>
  <c r="H16" i="5"/>
  <c r="H15" i="5"/>
  <c r="H14" i="5"/>
  <c r="H13" i="5"/>
  <c r="H10" i="5"/>
  <c r="H8" i="5"/>
  <c r="H7" i="5"/>
  <c r="H6" i="5"/>
  <c r="H5" i="5"/>
  <c r="H10" i="4" l="1"/>
  <c r="J10" i="4"/>
  <c r="L10" i="4" s="1"/>
  <c r="H16" i="4"/>
  <c r="J16" i="4" s="1"/>
  <c r="L16" i="4" s="1"/>
  <c r="H17" i="4"/>
  <c r="J17" i="4" s="1"/>
  <c r="L17" i="4" s="1"/>
  <c r="H18" i="4"/>
  <c r="J18" i="4" s="1"/>
  <c r="L18" i="4" s="1"/>
  <c r="H19" i="4"/>
  <c r="J19" i="4"/>
  <c r="L19" i="4" s="1"/>
  <c r="H20" i="4"/>
  <c r="J20" i="4" s="1"/>
  <c r="L20" i="4" s="1"/>
  <c r="H21" i="4"/>
  <c r="J21" i="4" s="1"/>
  <c r="L21" i="4" s="1"/>
  <c r="H27" i="4"/>
  <c r="J27" i="4"/>
  <c r="L27" i="4"/>
  <c r="H28" i="4"/>
  <c r="J28" i="4" s="1"/>
  <c r="L28" i="4" s="1"/>
  <c r="H29" i="4"/>
  <c r="J29" i="4" s="1"/>
  <c r="L29" i="4" s="1"/>
  <c r="H30" i="4"/>
  <c r="J30" i="4"/>
  <c r="L30" i="4" s="1"/>
  <c r="H31" i="4"/>
  <c r="J31" i="4"/>
  <c r="L31" i="4"/>
  <c r="H32" i="4"/>
  <c r="J32" i="4" s="1"/>
  <c r="L32" i="4" s="1"/>
  <c r="H38" i="4"/>
  <c r="J38" i="4"/>
  <c r="L38" i="4" s="1"/>
  <c r="H39" i="4"/>
  <c r="J39" i="4"/>
  <c r="L39" i="4"/>
  <c r="H40" i="4"/>
  <c r="J40" i="4" s="1"/>
  <c r="L40" i="4" s="1"/>
  <c r="H41" i="4"/>
  <c r="J41" i="4" s="1"/>
  <c r="L41" i="4" s="1"/>
  <c r="H42" i="4"/>
  <c r="J42" i="4"/>
  <c r="L42" i="4" s="1"/>
  <c r="H43" i="4"/>
  <c r="J43" i="4"/>
  <c r="L43" i="4"/>
  <c r="H49" i="4"/>
  <c r="J49" i="4" s="1"/>
  <c r="L49" i="4" s="1"/>
  <c r="H50" i="4"/>
  <c r="J50" i="4"/>
  <c r="L50" i="4" s="1"/>
  <c r="H51" i="4"/>
  <c r="J51" i="4"/>
  <c r="L51" i="4"/>
  <c r="H52" i="4"/>
  <c r="J52" i="4" s="1"/>
  <c r="L52" i="4" s="1"/>
  <c r="H53" i="4"/>
  <c r="J53" i="4" s="1"/>
  <c r="L53" i="4" s="1"/>
  <c r="H54" i="4"/>
  <c r="J54" i="4"/>
  <c r="L54" i="4" s="1"/>
  <c r="H60" i="4"/>
  <c r="J60" i="4" s="1"/>
  <c r="L60" i="4" s="1"/>
  <c r="H61" i="4"/>
  <c r="J61" i="4" s="1"/>
  <c r="L61" i="4" s="1"/>
  <c r="H62" i="4"/>
  <c r="J62" i="4"/>
  <c r="L62" i="4" s="1"/>
  <c r="H63" i="4"/>
  <c r="J63" i="4"/>
  <c r="L63" i="4"/>
  <c r="H64" i="4"/>
  <c r="J64" i="4" s="1"/>
  <c r="L64" i="4" s="1"/>
  <c r="H65" i="4"/>
  <c r="J65" i="4" s="1"/>
  <c r="L65" i="4" s="1"/>
  <c r="H71" i="4"/>
  <c r="J71" i="4"/>
  <c r="L71" i="4"/>
  <c r="H72" i="4"/>
  <c r="J72" i="4" s="1"/>
  <c r="L72" i="4" s="1"/>
  <c r="H73" i="4"/>
  <c r="J73" i="4" s="1"/>
  <c r="L73" i="4" s="1"/>
  <c r="H74" i="4"/>
  <c r="J74" i="4"/>
  <c r="L74" i="4" s="1"/>
  <c r="H75" i="4"/>
  <c r="J75" i="4"/>
  <c r="L75" i="4"/>
  <c r="H76" i="4"/>
  <c r="J76" i="4" s="1"/>
  <c r="L76" i="4" s="1"/>
  <c r="H82" i="4"/>
  <c r="J82" i="4"/>
  <c r="L82" i="4" s="1"/>
  <c r="H83" i="4"/>
  <c r="J83" i="4"/>
  <c r="L83" i="4"/>
  <c r="H84" i="4"/>
  <c r="J84" i="4" s="1"/>
  <c r="L84" i="4" s="1"/>
  <c r="H85" i="4"/>
  <c r="J85" i="4" s="1"/>
  <c r="L85" i="4" s="1"/>
  <c r="H86" i="4"/>
  <c r="J86" i="4"/>
  <c r="L86" i="4" s="1"/>
  <c r="H87" i="4"/>
  <c r="J87" i="4"/>
  <c r="L87" i="4"/>
  <c r="H93" i="4"/>
  <c r="J93" i="4" s="1"/>
  <c r="L93" i="4" s="1"/>
  <c r="H94" i="4"/>
  <c r="J94" i="4"/>
  <c r="L94" i="4" s="1"/>
  <c r="H95" i="4"/>
  <c r="J95" i="4"/>
  <c r="L95" i="4"/>
  <c r="H96" i="4"/>
  <c r="J96" i="4" s="1"/>
  <c r="L96" i="4" s="1"/>
  <c r="H97" i="4"/>
  <c r="J97" i="4" s="1"/>
  <c r="L97" i="4" s="1"/>
  <c r="H98" i="4"/>
  <c r="J98" i="4"/>
  <c r="L98" i="4" s="1"/>
  <c r="H104" i="4"/>
  <c r="J104" i="4" s="1"/>
  <c r="L104" i="4" s="1"/>
  <c r="H105" i="4"/>
  <c r="J105" i="4" s="1"/>
  <c r="L105" i="4" s="1"/>
  <c r="H106" i="4"/>
  <c r="J106" i="4"/>
  <c r="L106" i="4" s="1"/>
  <c r="H107" i="4"/>
  <c r="J107" i="4"/>
  <c r="L107" i="4"/>
  <c r="H108" i="4"/>
  <c r="J108" i="4" s="1"/>
  <c r="L108" i="4" s="1"/>
  <c r="H109" i="4"/>
  <c r="J109" i="4" s="1"/>
  <c r="L109" i="4" s="1"/>
  <c r="H115" i="4"/>
  <c r="J115" i="4"/>
  <c r="L115" i="4"/>
  <c r="H116" i="4"/>
  <c r="J116" i="4" s="1"/>
  <c r="L116" i="4" s="1"/>
  <c r="H117" i="4"/>
  <c r="J117" i="4" s="1"/>
  <c r="L117" i="4" s="1"/>
  <c r="H118" i="4"/>
  <c r="J118" i="4"/>
  <c r="L118" i="4" s="1"/>
  <c r="H119" i="4"/>
  <c r="J119" i="4"/>
  <c r="L119" i="4"/>
  <c r="H120" i="4"/>
  <c r="J120" i="4" s="1"/>
  <c r="L120" i="4" s="1"/>
  <c r="H126" i="4"/>
  <c r="J126" i="4"/>
  <c r="L126" i="4" s="1"/>
  <c r="H127" i="4"/>
  <c r="J127" i="4"/>
  <c r="L127" i="4"/>
  <c r="H128" i="4"/>
  <c r="J128" i="4" s="1"/>
  <c r="L128" i="4" s="1"/>
  <c r="H129" i="4"/>
  <c r="J129" i="4" s="1"/>
  <c r="L129" i="4" s="1"/>
  <c r="H130" i="4"/>
  <c r="J130" i="4"/>
  <c r="L130" i="4" s="1"/>
  <c r="H131" i="4"/>
  <c r="J131" i="4"/>
  <c r="L131" i="4"/>
  <c r="H137" i="4"/>
  <c r="J137" i="4" s="1"/>
  <c r="L137" i="4" s="1"/>
  <c r="H138" i="4"/>
  <c r="J138" i="4"/>
  <c r="L138" i="4" s="1"/>
  <c r="H139" i="4"/>
  <c r="J139" i="4"/>
  <c r="L139" i="4"/>
  <c r="H140" i="4"/>
  <c r="J140" i="4" s="1"/>
  <c r="L140" i="4" s="1"/>
  <c r="H141" i="4"/>
  <c r="J141" i="4" s="1"/>
  <c r="L141" i="4" s="1"/>
  <c r="H142" i="4"/>
  <c r="J142" i="4"/>
  <c r="L142" i="4" s="1"/>
  <c r="H148" i="4"/>
  <c r="J148" i="4" s="1"/>
  <c r="L148" i="4" s="1"/>
  <c r="H149" i="4"/>
  <c r="J149" i="4" s="1"/>
  <c r="L149" i="4" s="1"/>
  <c r="H150" i="4"/>
  <c r="J150" i="4"/>
  <c r="L150" i="4" s="1"/>
  <c r="H151" i="4"/>
  <c r="J151" i="4"/>
  <c r="L151" i="4"/>
  <c r="H152" i="4"/>
  <c r="J152" i="4" s="1"/>
  <c r="L152" i="4" s="1"/>
  <c r="H153" i="4"/>
  <c r="J153" i="4" s="1"/>
  <c r="L153" i="4" s="1"/>
  <c r="H159" i="4"/>
  <c r="J159" i="4"/>
  <c r="L159" i="4"/>
  <c r="H160" i="4"/>
  <c r="J160" i="4" s="1"/>
  <c r="L160" i="4" s="1"/>
  <c r="H161" i="4"/>
  <c r="J161" i="4" s="1"/>
  <c r="L161" i="4" s="1"/>
  <c r="H162" i="4"/>
  <c r="J162" i="4"/>
  <c r="L162" i="4" s="1"/>
  <c r="H163" i="4"/>
  <c r="J163" i="4"/>
  <c r="L163" i="4"/>
  <c r="H164" i="4"/>
  <c r="J164" i="4" s="1"/>
  <c r="L164" i="4" s="1"/>
  <c r="H6" i="4"/>
  <c r="J6" i="4"/>
  <c r="L6" i="4" s="1"/>
  <c r="H7" i="4"/>
  <c r="J7" i="4"/>
  <c r="L7" i="4"/>
  <c r="H8" i="4"/>
  <c r="J8" i="4" s="1"/>
  <c r="L8" i="4" s="1"/>
  <c r="H9" i="4"/>
  <c r="J9" i="4" s="1"/>
  <c r="L9" i="4" s="1"/>
  <c r="L5" i="4"/>
  <c r="J5" i="4"/>
  <c r="H5" i="4"/>
  <c r="R284" i="3"/>
  <c r="P284" i="3"/>
  <c r="N284" i="3"/>
  <c r="H284" i="3"/>
  <c r="R265" i="3"/>
  <c r="P265" i="3"/>
  <c r="N265" i="3"/>
  <c r="H265" i="3"/>
  <c r="R246" i="3"/>
  <c r="P246" i="3"/>
  <c r="N246" i="3"/>
  <c r="H246" i="3"/>
  <c r="R227" i="3"/>
  <c r="P227" i="3"/>
  <c r="N227" i="3"/>
  <c r="H227" i="3"/>
  <c r="R208" i="3"/>
  <c r="P208" i="3"/>
  <c r="N208" i="3"/>
  <c r="H208" i="3"/>
  <c r="R189" i="3"/>
  <c r="P189" i="3"/>
  <c r="N189" i="3"/>
  <c r="H189" i="3"/>
  <c r="R170" i="3"/>
  <c r="P170" i="3"/>
  <c r="N170" i="3"/>
  <c r="H170" i="3"/>
  <c r="R151" i="3"/>
  <c r="P151" i="3"/>
  <c r="N151" i="3"/>
  <c r="H151" i="3"/>
  <c r="R132" i="3"/>
  <c r="P132" i="3"/>
  <c r="N132" i="3"/>
  <c r="H132" i="3"/>
  <c r="R113" i="3"/>
  <c r="P113" i="3"/>
  <c r="N113" i="3"/>
  <c r="H113" i="3"/>
  <c r="R94" i="3"/>
  <c r="P94" i="3"/>
  <c r="N94" i="3"/>
  <c r="H94" i="3"/>
  <c r="R75" i="3"/>
  <c r="P75" i="3"/>
  <c r="N75" i="3"/>
  <c r="H75" i="3"/>
  <c r="R56" i="3"/>
  <c r="P56" i="3"/>
  <c r="N56" i="3"/>
  <c r="H56" i="3"/>
  <c r="R37" i="3"/>
  <c r="P37" i="3"/>
  <c r="N37" i="3"/>
  <c r="H37" i="3"/>
  <c r="R18" i="3"/>
  <c r="P18" i="3"/>
  <c r="N18" i="3"/>
  <c r="H18" i="3"/>
  <c r="D284" i="3"/>
  <c r="J272" i="3"/>
  <c r="L272" i="3"/>
  <c r="J273" i="3"/>
  <c r="L273" i="3"/>
  <c r="J274" i="3"/>
  <c r="L274" i="3"/>
  <c r="J275" i="3"/>
  <c r="L275" i="3"/>
  <c r="J276" i="3"/>
  <c r="L276" i="3"/>
  <c r="J277" i="3"/>
  <c r="L277" i="3"/>
  <c r="J278" i="3"/>
  <c r="L278" i="3"/>
  <c r="L271" i="3"/>
  <c r="J271" i="3"/>
  <c r="J253" i="3"/>
  <c r="L253" i="3"/>
  <c r="J254" i="3"/>
  <c r="L254" i="3" s="1"/>
  <c r="J255" i="3"/>
  <c r="L255" i="3"/>
  <c r="J256" i="3"/>
  <c r="L256" i="3" s="1"/>
  <c r="J257" i="3"/>
  <c r="L257" i="3"/>
  <c r="J258" i="3"/>
  <c r="L258" i="3"/>
  <c r="J259" i="3"/>
  <c r="L259" i="3"/>
  <c r="L252" i="3"/>
  <c r="J252" i="3"/>
  <c r="J234" i="3"/>
  <c r="L234" i="3" s="1"/>
  <c r="J235" i="3"/>
  <c r="L235" i="3"/>
  <c r="J236" i="3"/>
  <c r="L236" i="3" s="1"/>
  <c r="J237" i="3"/>
  <c r="L237" i="3"/>
  <c r="J238" i="3"/>
  <c r="L238" i="3" s="1"/>
  <c r="J239" i="3"/>
  <c r="L239" i="3"/>
  <c r="J240" i="3"/>
  <c r="L240" i="3" s="1"/>
  <c r="L233" i="3"/>
  <c r="J233" i="3"/>
  <c r="J215" i="3"/>
  <c r="L215" i="3"/>
  <c r="J216" i="3"/>
  <c r="L216" i="3" s="1"/>
  <c r="J217" i="3"/>
  <c r="L217" i="3"/>
  <c r="J218" i="3"/>
  <c r="L218" i="3" s="1"/>
  <c r="J219" i="3"/>
  <c r="L219" i="3"/>
  <c r="J220" i="3"/>
  <c r="L220" i="3" s="1"/>
  <c r="J221" i="3"/>
  <c r="L221" i="3"/>
  <c r="L214" i="3"/>
  <c r="J214" i="3"/>
  <c r="J196" i="3"/>
  <c r="L196" i="3"/>
  <c r="J197" i="3"/>
  <c r="L197" i="3"/>
  <c r="J198" i="3"/>
  <c r="L198" i="3"/>
  <c r="J199" i="3"/>
  <c r="L199" i="3"/>
  <c r="J200" i="3"/>
  <c r="L200" i="3"/>
  <c r="J201" i="3"/>
  <c r="L201" i="3"/>
  <c r="J202" i="3"/>
  <c r="L202" i="3"/>
  <c r="J203" i="3"/>
  <c r="L203" i="3"/>
  <c r="L195" i="3"/>
  <c r="J195" i="3"/>
  <c r="J177" i="3"/>
  <c r="L177" i="3"/>
  <c r="J178" i="3"/>
  <c r="L178" i="3" s="1"/>
  <c r="J179" i="3"/>
  <c r="L179" i="3"/>
  <c r="J180" i="3"/>
  <c r="L180" i="3" s="1"/>
  <c r="J181" i="3"/>
  <c r="L181" i="3"/>
  <c r="J182" i="3"/>
  <c r="L182" i="3" s="1"/>
  <c r="J183" i="3"/>
  <c r="L183" i="3"/>
  <c r="J184" i="3"/>
  <c r="L184" i="3" s="1"/>
  <c r="L176" i="3"/>
  <c r="J176" i="3"/>
  <c r="J158" i="3"/>
  <c r="L158" i="3"/>
  <c r="J159" i="3"/>
  <c r="L159" i="3" s="1"/>
  <c r="J160" i="3"/>
  <c r="L160" i="3"/>
  <c r="J161" i="3"/>
  <c r="L161" i="3" s="1"/>
  <c r="J162" i="3"/>
  <c r="L162" i="3"/>
  <c r="J163" i="3"/>
  <c r="L163" i="3" s="1"/>
  <c r="J164" i="3"/>
  <c r="L164" i="3"/>
  <c r="L157" i="3"/>
  <c r="J157" i="3"/>
  <c r="J139" i="3"/>
  <c r="L139" i="3"/>
  <c r="J140" i="3"/>
  <c r="L140" i="3" s="1"/>
  <c r="J141" i="3"/>
  <c r="L141" i="3"/>
  <c r="J142" i="3"/>
  <c r="L142" i="3" s="1"/>
  <c r="J143" i="3"/>
  <c r="L143" i="3"/>
  <c r="J144" i="3"/>
  <c r="L144" i="3" s="1"/>
  <c r="J145" i="3"/>
  <c r="L145" i="3"/>
  <c r="L138" i="3"/>
  <c r="J138" i="3"/>
  <c r="J120" i="3"/>
  <c r="L120" i="3"/>
  <c r="J121" i="3"/>
  <c r="L121" i="3" s="1"/>
  <c r="J122" i="3"/>
  <c r="L122" i="3"/>
  <c r="J123" i="3"/>
  <c r="L123" i="3" s="1"/>
  <c r="J124" i="3"/>
  <c r="L124" i="3"/>
  <c r="J125" i="3"/>
  <c r="L125" i="3" s="1"/>
  <c r="J126" i="3"/>
  <c r="L126" i="3"/>
  <c r="L119" i="3"/>
  <c r="J119" i="3"/>
  <c r="J101" i="3"/>
  <c r="L101" i="3"/>
  <c r="J102" i="3"/>
  <c r="L102" i="3" s="1"/>
  <c r="J103" i="3"/>
  <c r="L103" i="3"/>
  <c r="J104" i="3"/>
  <c r="L104" i="3" s="1"/>
  <c r="J105" i="3"/>
  <c r="L105" i="3"/>
  <c r="J106" i="3"/>
  <c r="L106" i="3" s="1"/>
  <c r="J107" i="3"/>
  <c r="L107" i="3"/>
  <c r="J108" i="3"/>
  <c r="L108" i="3" s="1"/>
  <c r="L100" i="3"/>
  <c r="J100" i="3"/>
  <c r="J82" i="3"/>
  <c r="L82" i="3"/>
  <c r="J83" i="3"/>
  <c r="L83" i="3" s="1"/>
  <c r="J84" i="3"/>
  <c r="L84" i="3"/>
  <c r="J85" i="3"/>
  <c r="L85" i="3" s="1"/>
  <c r="J86" i="3"/>
  <c r="L86" i="3"/>
  <c r="J87" i="3"/>
  <c r="L87" i="3" s="1"/>
  <c r="J88" i="3"/>
  <c r="L88" i="3"/>
  <c r="J89" i="3"/>
  <c r="L89" i="3" s="1"/>
  <c r="L81" i="3"/>
  <c r="J81" i="3"/>
  <c r="J63" i="3"/>
  <c r="L63" i="3"/>
  <c r="J64" i="3"/>
  <c r="L64" i="3" s="1"/>
  <c r="J65" i="3"/>
  <c r="L65" i="3"/>
  <c r="J66" i="3"/>
  <c r="L66" i="3" s="1"/>
  <c r="J67" i="3"/>
  <c r="L67" i="3"/>
  <c r="J68" i="3"/>
  <c r="L68" i="3" s="1"/>
  <c r="J69" i="3"/>
  <c r="L69" i="3"/>
  <c r="J70" i="3"/>
  <c r="L70" i="3" s="1"/>
  <c r="L62" i="3"/>
  <c r="J62" i="3"/>
  <c r="J44" i="3"/>
  <c r="L44" i="3"/>
  <c r="J45" i="3"/>
  <c r="L45" i="3" s="1"/>
  <c r="J46" i="3"/>
  <c r="L46" i="3"/>
  <c r="J47" i="3"/>
  <c r="L47" i="3" s="1"/>
  <c r="J48" i="3"/>
  <c r="L48" i="3"/>
  <c r="J49" i="3"/>
  <c r="L49" i="3" s="1"/>
  <c r="J50" i="3"/>
  <c r="L50" i="3"/>
  <c r="L43" i="3"/>
  <c r="J43" i="3"/>
  <c r="J25" i="3"/>
  <c r="L25" i="3" s="1"/>
  <c r="J26" i="3"/>
  <c r="L26" i="3" s="1"/>
  <c r="J27" i="3"/>
  <c r="L27" i="3" s="1"/>
  <c r="J28" i="3"/>
  <c r="L28" i="3" s="1"/>
  <c r="J29" i="3"/>
  <c r="L29" i="3" s="1"/>
  <c r="J30" i="3"/>
  <c r="L30" i="3" s="1"/>
  <c r="J31" i="3"/>
  <c r="L31" i="3" s="1"/>
  <c r="L24" i="3"/>
  <c r="J24" i="3"/>
  <c r="J6" i="3"/>
  <c r="L6" i="3"/>
  <c r="J7" i="3"/>
  <c r="L7" i="3" s="1"/>
  <c r="J8" i="3"/>
  <c r="L8" i="3"/>
  <c r="J9" i="3"/>
  <c r="L9" i="3" s="1"/>
  <c r="J10" i="3"/>
  <c r="L10" i="3"/>
  <c r="J11" i="3"/>
  <c r="L11" i="3" s="1"/>
  <c r="J12" i="3"/>
  <c r="L12" i="3"/>
  <c r="J13" i="3"/>
  <c r="L13" i="3" s="1"/>
  <c r="L5" i="3"/>
  <c r="J5" i="3"/>
  <c r="H272" i="3"/>
  <c r="H273" i="3"/>
  <c r="H274" i="3"/>
  <c r="H275" i="3"/>
  <c r="H276" i="3"/>
  <c r="H277" i="3"/>
  <c r="H278" i="3"/>
  <c r="H271" i="3"/>
  <c r="H253" i="3"/>
  <c r="H254" i="3"/>
  <c r="H255" i="3"/>
  <c r="H256" i="3"/>
  <c r="H257" i="3"/>
  <c r="H258" i="3"/>
  <c r="H259" i="3"/>
  <c r="H252" i="3"/>
  <c r="H234" i="3"/>
  <c r="H235" i="3"/>
  <c r="H236" i="3"/>
  <c r="H237" i="3"/>
  <c r="H238" i="3"/>
  <c r="H239" i="3"/>
  <c r="H240" i="3"/>
  <c r="H233" i="3"/>
  <c r="H215" i="3"/>
  <c r="H216" i="3"/>
  <c r="H217" i="3"/>
  <c r="H218" i="3"/>
  <c r="H219" i="3"/>
  <c r="H220" i="3"/>
  <c r="H221" i="3"/>
  <c r="H222" i="3"/>
  <c r="H214" i="3"/>
  <c r="H196" i="3"/>
  <c r="H197" i="3"/>
  <c r="H198" i="3"/>
  <c r="H199" i="3"/>
  <c r="H200" i="3"/>
  <c r="H201" i="3"/>
  <c r="H202" i="3"/>
  <c r="H195" i="3"/>
  <c r="H177" i="3"/>
  <c r="H178" i="3"/>
  <c r="H179" i="3"/>
  <c r="H180" i="3"/>
  <c r="H181" i="3"/>
  <c r="H182" i="3"/>
  <c r="H183" i="3"/>
  <c r="H176" i="3"/>
  <c r="H158" i="3"/>
  <c r="H159" i="3"/>
  <c r="H160" i="3"/>
  <c r="H161" i="3"/>
  <c r="H162" i="3"/>
  <c r="H163" i="3"/>
  <c r="H164" i="3"/>
  <c r="H157" i="3"/>
  <c r="H139" i="3"/>
  <c r="H140" i="3"/>
  <c r="H141" i="3"/>
  <c r="H142" i="3"/>
  <c r="H143" i="3"/>
  <c r="H144" i="3"/>
  <c r="H145" i="3"/>
  <c r="H138" i="3"/>
  <c r="H120" i="3"/>
  <c r="H121" i="3"/>
  <c r="H122" i="3"/>
  <c r="H123" i="3"/>
  <c r="H124" i="3"/>
  <c r="H125" i="3"/>
  <c r="H126" i="3"/>
  <c r="H119" i="3"/>
  <c r="H101" i="3"/>
  <c r="H102" i="3"/>
  <c r="H103" i="3"/>
  <c r="H104" i="3"/>
  <c r="H105" i="3"/>
  <c r="H106" i="3"/>
  <c r="H107" i="3"/>
  <c r="H100" i="3"/>
  <c r="H82" i="3"/>
  <c r="H83" i="3"/>
  <c r="H84" i="3"/>
  <c r="H85" i="3"/>
  <c r="H86" i="3"/>
  <c r="H87" i="3"/>
  <c r="H88" i="3"/>
  <c r="H81" i="3"/>
  <c r="H64" i="3"/>
  <c r="H65" i="3"/>
  <c r="H66" i="3"/>
  <c r="H67" i="3"/>
  <c r="H68" i="3"/>
  <c r="H69" i="3"/>
  <c r="H63" i="3"/>
  <c r="H62" i="3"/>
  <c r="H45" i="3"/>
  <c r="H46" i="3"/>
  <c r="H47" i="3"/>
  <c r="H48" i="3"/>
  <c r="H49" i="3"/>
  <c r="H50" i="3"/>
  <c r="H44" i="3"/>
  <c r="H43" i="3"/>
  <c r="H26" i="3"/>
  <c r="H27" i="3"/>
  <c r="H28" i="3"/>
  <c r="H29" i="3"/>
  <c r="H30" i="3"/>
  <c r="H31" i="3"/>
  <c r="H25" i="3"/>
  <c r="H24" i="3"/>
  <c r="H7" i="3"/>
  <c r="H8" i="3"/>
  <c r="H9" i="3"/>
  <c r="H10" i="3"/>
  <c r="H11" i="3"/>
  <c r="H12" i="3"/>
  <c r="H6" i="3"/>
  <c r="H5" i="3"/>
  <c r="H7" i="2"/>
  <c r="J7" i="2"/>
  <c r="L7" i="2" s="1"/>
  <c r="H8" i="2"/>
  <c r="J8" i="2"/>
  <c r="L8" i="2"/>
  <c r="H9" i="2"/>
  <c r="J9" i="2" s="1"/>
  <c r="L9" i="2" s="1"/>
  <c r="H10" i="2"/>
  <c r="J10" i="2" s="1"/>
  <c r="L10" i="2" s="1"/>
  <c r="H11" i="2"/>
  <c r="J11" i="2"/>
  <c r="L11" i="2" s="1"/>
  <c r="H12" i="2"/>
  <c r="J12" i="2"/>
  <c r="L12" i="2"/>
  <c r="H18" i="2"/>
  <c r="J18" i="2"/>
  <c r="L18" i="2" s="1"/>
  <c r="H19" i="2"/>
  <c r="J19" i="2"/>
  <c r="L19" i="2"/>
  <c r="H20" i="2"/>
  <c r="J20" i="2" s="1"/>
  <c r="L20" i="2" s="1"/>
  <c r="H21" i="2"/>
  <c r="J21" i="2" s="1"/>
  <c r="L21" i="2" s="1"/>
  <c r="H22" i="2"/>
  <c r="J22" i="2"/>
  <c r="L22" i="2" s="1"/>
  <c r="H23" i="2"/>
  <c r="J23" i="2"/>
  <c r="L23" i="2"/>
  <c r="H24" i="2"/>
  <c r="J24" i="2" s="1"/>
  <c r="L24" i="2" s="1"/>
  <c r="H25" i="2"/>
  <c r="J25" i="2" s="1"/>
  <c r="L25" i="2" s="1"/>
  <c r="H31" i="2"/>
  <c r="J31" i="2"/>
  <c r="L31" i="2"/>
  <c r="H32" i="2"/>
  <c r="J32" i="2" s="1"/>
  <c r="L32" i="2" s="1"/>
  <c r="H33" i="2"/>
  <c r="J33" i="2" s="1"/>
  <c r="L33" i="2" s="1"/>
  <c r="H34" i="2"/>
  <c r="J34" i="2"/>
  <c r="L34" i="2" s="1"/>
  <c r="H35" i="2"/>
  <c r="J35" i="2"/>
  <c r="L35" i="2"/>
  <c r="H36" i="2"/>
  <c r="J36" i="2" s="1"/>
  <c r="L36" i="2" s="1"/>
  <c r="H37" i="2"/>
  <c r="J37" i="2" s="1"/>
  <c r="L37" i="2" s="1"/>
  <c r="H38" i="2"/>
  <c r="J38" i="2"/>
  <c r="L38" i="2" s="1"/>
  <c r="H44" i="2"/>
  <c r="J44" i="2"/>
  <c r="L44" i="2"/>
  <c r="H45" i="2"/>
  <c r="J45" i="2" s="1"/>
  <c r="L45" i="2" s="1"/>
  <c r="H46" i="2"/>
  <c r="J46" i="2"/>
  <c r="L46" i="2" s="1"/>
  <c r="H47" i="2"/>
  <c r="J47" i="2"/>
  <c r="L47" i="2"/>
  <c r="H48" i="2"/>
  <c r="J48" i="2"/>
  <c r="L48" i="2"/>
  <c r="H49" i="2"/>
  <c r="J49" i="2" s="1"/>
  <c r="L49" i="2" s="1"/>
  <c r="H50" i="2"/>
  <c r="J50" i="2"/>
  <c r="L50" i="2" s="1"/>
  <c r="H51" i="2"/>
  <c r="J51" i="2"/>
  <c r="L51" i="2"/>
  <c r="H57" i="2"/>
  <c r="J57" i="2" s="1"/>
  <c r="L57" i="2" s="1"/>
  <c r="H58" i="2"/>
  <c r="J58" i="2"/>
  <c r="L58" i="2" s="1"/>
  <c r="H59" i="2"/>
  <c r="J59" i="2"/>
  <c r="L59" i="2"/>
  <c r="H60" i="2"/>
  <c r="J60" i="2"/>
  <c r="L60" i="2"/>
  <c r="H61" i="2"/>
  <c r="J61" i="2" s="1"/>
  <c r="L61" i="2" s="1"/>
  <c r="H62" i="2"/>
  <c r="J62" i="2"/>
  <c r="L62" i="2" s="1"/>
  <c r="H63" i="2"/>
  <c r="J63" i="2"/>
  <c r="L63" i="2"/>
  <c r="H64" i="2"/>
  <c r="J64" i="2"/>
  <c r="L64" i="2"/>
  <c r="H70" i="2"/>
  <c r="J70" i="2"/>
  <c r="L70" i="2" s="1"/>
  <c r="H71" i="2"/>
  <c r="J71" i="2"/>
  <c r="L71" i="2"/>
  <c r="H72" i="2"/>
  <c r="J72" i="2"/>
  <c r="L72" i="2"/>
  <c r="H73" i="2"/>
  <c r="J73" i="2" s="1"/>
  <c r="L73" i="2" s="1"/>
  <c r="H74" i="2"/>
  <c r="J74" i="2"/>
  <c r="L74" i="2" s="1"/>
  <c r="H75" i="2"/>
  <c r="J75" i="2"/>
  <c r="L75" i="2"/>
  <c r="H76" i="2"/>
  <c r="J76" i="2"/>
  <c r="L76" i="2"/>
  <c r="H77" i="2"/>
  <c r="J77" i="2" s="1"/>
  <c r="L77" i="2" s="1"/>
  <c r="H83" i="2"/>
  <c r="J83" i="2"/>
  <c r="L83" i="2"/>
  <c r="H84" i="2"/>
  <c r="J84" i="2"/>
  <c r="L84" i="2"/>
  <c r="H85" i="2"/>
  <c r="J85" i="2" s="1"/>
  <c r="L85" i="2" s="1"/>
  <c r="H86" i="2"/>
  <c r="J86" i="2"/>
  <c r="L86" i="2" s="1"/>
  <c r="H87" i="2"/>
  <c r="J87" i="2"/>
  <c r="L87" i="2"/>
  <c r="H88" i="2"/>
  <c r="J88" i="2"/>
  <c r="L88" i="2"/>
  <c r="H89" i="2"/>
  <c r="J89" i="2" s="1"/>
  <c r="L89" i="2" s="1"/>
  <c r="H90" i="2"/>
  <c r="J90" i="2"/>
  <c r="L90" i="2" s="1"/>
  <c r="H96" i="2"/>
  <c r="J96" i="2"/>
  <c r="L96" i="2"/>
  <c r="H97" i="2"/>
  <c r="J97" i="2" s="1"/>
  <c r="L97" i="2" s="1"/>
  <c r="H98" i="2"/>
  <c r="J98" i="2"/>
  <c r="L98" i="2" s="1"/>
  <c r="H99" i="2"/>
  <c r="J99" i="2"/>
  <c r="L99" i="2"/>
  <c r="H100" i="2"/>
  <c r="J100" i="2"/>
  <c r="L100" i="2"/>
  <c r="H101" i="2"/>
  <c r="J101" i="2" s="1"/>
  <c r="L101" i="2" s="1"/>
  <c r="H102" i="2"/>
  <c r="J102" i="2"/>
  <c r="L102" i="2" s="1"/>
  <c r="H103" i="2"/>
  <c r="J103" i="2"/>
  <c r="L103" i="2"/>
  <c r="H109" i="2"/>
  <c r="J109" i="2" s="1"/>
  <c r="L109" i="2" s="1"/>
  <c r="H110" i="2"/>
  <c r="J110" i="2"/>
  <c r="L110" i="2" s="1"/>
  <c r="H111" i="2"/>
  <c r="J111" i="2"/>
  <c r="L111" i="2"/>
  <c r="H112" i="2"/>
  <c r="J112" i="2"/>
  <c r="L112" i="2"/>
  <c r="H113" i="2"/>
  <c r="J113" i="2" s="1"/>
  <c r="L113" i="2" s="1"/>
  <c r="H114" i="2"/>
  <c r="J114" i="2"/>
  <c r="L114" i="2" s="1"/>
  <c r="H115" i="2"/>
  <c r="J115" i="2"/>
  <c r="L115" i="2"/>
  <c r="H116" i="2"/>
  <c r="J116" i="2"/>
  <c r="L116" i="2"/>
  <c r="H122" i="2"/>
  <c r="J122" i="2"/>
  <c r="L122" i="2" s="1"/>
  <c r="H123" i="2"/>
  <c r="J123" i="2"/>
  <c r="L123" i="2"/>
  <c r="H124" i="2"/>
  <c r="J124" i="2"/>
  <c r="L124" i="2"/>
  <c r="H125" i="2"/>
  <c r="J125" i="2" s="1"/>
  <c r="L125" i="2" s="1"/>
  <c r="H126" i="2"/>
  <c r="J126" i="2" s="1"/>
  <c r="L126" i="2" s="1"/>
  <c r="H127" i="2"/>
  <c r="J127" i="2"/>
  <c r="L127" i="2"/>
  <c r="H128" i="2"/>
  <c r="J128" i="2"/>
  <c r="L128" i="2"/>
  <c r="H129" i="2"/>
  <c r="J129" i="2" s="1"/>
  <c r="L129" i="2" s="1"/>
  <c r="H135" i="2"/>
  <c r="J135" i="2"/>
  <c r="L135" i="2" s="1"/>
  <c r="H136" i="2"/>
  <c r="J136" i="2"/>
  <c r="L136" i="2"/>
  <c r="H137" i="2"/>
  <c r="J137" i="2" s="1"/>
  <c r="L137" i="2" s="1"/>
  <c r="H138" i="2"/>
  <c r="J138" i="2"/>
  <c r="L138" i="2" s="1"/>
  <c r="H139" i="2"/>
  <c r="J139" i="2"/>
  <c r="L139" i="2"/>
  <c r="H140" i="2"/>
  <c r="J140" i="2"/>
  <c r="L140" i="2"/>
  <c r="H141" i="2"/>
  <c r="J141" i="2" s="1"/>
  <c r="L141" i="2" s="1"/>
  <c r="H142" i="2"/>
  <c r="J142" i="2"/>
  <c r="L142" i="2" s="1"/>
  <c r="H148" i="2"/>
  <c r="J148" i="2"/>
  <c r="L148" i="2"/>
  <c r="H149" i="2"/>
  <c r="J149" i="2" s="1"/>
  <c r="L149" i="2" s="1"/>
  <c r="H150" i="2"/>
  <c r="J150" i="2"/>
  <c r="L150" i="2" s="1"/>
  <c r="H151" i="2"/>
  <c r="J151" i="2"/>
  <c r="L151" i="2" s="1"/>
  <c r="H152" i="2"/>
  <c r="J152" i="2"/>
  <c r="L152" i="2"/>
  <c r="H153" i="2"/>
  <c r="J153" i="2" s="1"/>
  <c r="L153" i="2" s="1"/>
  <c r="H154" i="2"/>
  <c r="J154" i="2"/>
  <c r="L154" i="2" s="1"/>
  <c r="H155" i="2"/>
  <c r="J155" i="2"/>
  <c r="L155" i="2"/>
  <c r="H161" i="2"/>
  <c r="J161" i="2" s="1"/>
  <c r="L161" i="2" s="1"/>
  <c r="H162" i="2"/>
  <c r="J162" i="2" s="1"/>
  <c r="L162" i="2" s="1"/>
  <c r="H163" i="2"/>
  <c r="J163" i="2"/>
  <c r="L163" i="2"/>
  <c r="H164" i="2"/>
  <c r="J164" i="2"/>
  <c r="L164" i="2"/>
  <c r="H165" i="2"/>
  <c r="J165" i="2" s="1"/>
  <c r="L165" i="2" s="1"/>
  <c r="H166" i="2"/>
  <c r="J166" i="2"/>
  <c r="L166" i="2" s="1"/>
  <c r="H167" i="2"/>
  <c r="J167" i="2"/>
  <c r="L167" i="2" s="1"/>
  <c r="H168" i="2"/>
  <c r="J168" i="2"/>
  <c r="L168" i="2"/>
  <c r="H174" i="2"/>
  <c r="J174" i="2"/>
  <c r="L174" i="2" s="1"/>
  <c r="H175" i="2"/>
  <c r="J175" i="2"/>
  <c r="L175" i="2" s="1"/>
  <c r="H176" i="2"/>
  <c r="J176" i="2"/>
  <c r="L176" i="2"/>
  <c r="H177" i="2"/>
  <c r="J177" i="2" s="1"/>
  <c r="L177" i="2"/>
  <c r="H178" i="2"/>
  <c r="J178" i="2" s="1"/>
  <c r="L178" i="2" s="1"/>
  <c r="H179" i="2"/>
  <c r="J179" i="2"/>
  <c r="L179" i="2" s="1"/>
  <c r="H180" i="2"/>
  <c r="J180" i="2"/>
  <c r="L180" i="2"/>
  <c r="H181" i="2"/>
  <c r="J181" i="2" s="1"/>
  <c r="L181" i="2" s="1"/>
  <c r="H187" i="2"/>
  <c r="J187" i="2"/>
  <c r="L187" i="2" s="1"/>
  <c r="H188" i="2"/>
  <c r="J188" i="2"/>
  <c r="L188" i="2"/>
  <c r="H189" i="2"/>
  <c r="J189" i="2" s="1"/>
  <c r="L189" i="2" s="1"/>
  <c r="H190" i="2"/>
  <c r="J190" i="2" s="1"/>
  <c r="L190" i="2" s="1"/>
  <c r="H191" i="2"/>
  <c r="J191" i="2"/>
  <c r="L191" i="2" s="1"/>
  <c r="H192" i="2"/>
  <c r="J192" i="2"/>
  <c r="L192" i="2"/>
  <c r="H193" i="2"/>
  <c r="J193" i="2" s="1"/>
  <c r="L193" i="2" s="1"/>
  <c r="L6" i="2"/>
  <c r="L5" i="2"/>
  <c r="J6" i="2"/>
  <c r="J5" i="2"/>
  <c r="H6" i="2"/>
  <c r="H5" i="2"/>
  <c r="J98" i="1"/>
  <c r="L98" i="1" s="1"/>
  <c r="J109" i="1"/>
  <c r="L109" i="1" s="1"/>
  <c r="J120" i="1"/>
  <c r="L120" i="1" s="1"/>
  <c r="J131" i="1"/>
  <c r="L131" i="1" s="1"/>
  <c r="J142" i="1"/>
  <c r="L142" i="1" s="1"/>
  <c r="J153" i="1"/>
  <c r="L153" i="1" s="1"/>
  <c r="J164" i="1"/>
  <c r="L164" i="1" s="1"/>
  <c r="H161" i="1"/>
  <c r="H162" i="1"/>
  <c r="H163" i="1"/>
  <c r="H160" i="1"/>
  <c r="H150" i="1"/>
  <c r="H151" i="1"/>
  <c r="H152" i="1"/>
  <c r="H149" i="1"/>
  <c r="H139" i="1"/>
  <c r="H140" i="1"/>
  <c r="H141" i="1"/>
  <c r="H138" i="1"/>
  <c r="H128" i="1"/>
  <c r="H129" i="1"/>
  <c r="H130" i="1"/>
  <c r="H127" i="1"/>
  <c r="H117" i="1"/>
  <c r="H118" i="1"/>
  <c r="H119" i="1"/>
  <c r="H116" i="1"/>
  <c r="H106" i="1"/>
  <c r="H107" i="1"/>
  <c r="H108" i="1"/>
  <c r="H105" i="1"/>
  <c r="H95" i="1"/>
  <c r="H96" i="1"/>
  <c r="H97" i="1"/>
  <c r="H94" i="1"/>
  <c r="H83" i="1"/>
  <c r="H84" i="1"/>
  <c r="H85" i="1"/>
  <c r="H86" i="1"/>
  <c r="H82" i="1"/>
  <c r="H72" i="1"/>
  <c r="H73" i="1"/>
  <c r="H74" i="1"/>
  <c r="H75" i="1"/>
  <c r="H71" i="1"/>
  <c r="H61" i="1"/>
  <c r="H62" i="1"/>
  <c r="H63" i="1"/>
  <c r="H64" i="1"/>
  <c r="H60" i="1"/>
  <c r="H50" i="1"/>
  <c r="H51" i="1"/>
  <c r="H52" i="1"/>
  <c r="H53" i="1"/>
  <c r="H49" i="1"/>
  <c r="H39" i="1"/>
  <c r="H40" i="1"/>
  <c r="H41" i="1"/>
  <c r="H42" i="1"/>
  <c r="H38" i="1"/>
  <c r="H28" i="1"/>
  <c r="H29" i="1"/>
  <c r="H30" i="1"/>
  <c r="H31" i="1"/>
  <c r="H27" i="1"/>
  <c r="H17" i="1"/>
  <c r="H18" i="1"/>
  <c r="H19" i="1"/>
  <c r="H20" i="1"/>
  <c r="H16" i="1"/>
  <c r="H7" i="1"/>
  <c r="H8" i="1"/>
  <c r="H9" i="1"/>
  <c r="H10" i="1"/>
  <c r="H6" i="1"/>
  <c r="H5" i="1"/>
  <c r="O5" i="1" l="1"/>
  <c r="P5" i="1"/>
  <c r="Q5" i="1"/>
  <c r="R5" i="1"/>
</calcChain>
</file>

<file path=xl/comments1.xml><?xml version="1.0" encoding="utf-8"?>
<comments xmlns="http://schemas.openxmlformats.org/spreadsheetml/2006/main">
  <authors>
    <author>Beth Moore</author>
    <author>Philip Groth</author>
  </authors>
  <commentList>
    <comment ref="H3" authorId="0">
      <text>
        <r>
          <rPr>
            <sz val="8"/>
            <color indexed="81"/>
            <rFont val="Tahoma"/>
            <family val="2"/>
          </rPr>
          <t xml:space="preserve">Billion Btus are converted to short tons of carbon by multiplying by the emission factor, combustion efficiency, 1,000 million/billion, and 0.0005 lbs/short ton.
</t>
        </r>
      </text>
    </comment>
    <comment ref="J3" authorId="1">
      <text>
        <r>
          <rPr>
            <sz val="8"/>
            <color indexed="81"/>
            <rFont val="Tahoma"/>
            <family val="2"/>
          </rPr>
          <t>Short tons carbon are converted to MMTCE by multiplying by a conversion factor (0.9072 metric tons/short ton) and dividing by 1,000,000.</t>
        </r>
      </text>
    </comment>
    <comment ref="L3"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14" authorId="0">
      <text>
        <r>
          <rPr>
            <sz val="8"/>
            <color indexed="81"/>
            <rFont val="Tahoma"/>
            <family val="2"/>
          </rPr>
          <t xml:space="preserve">Billion Btus are converted to short tons of carbon by multiplying by the emission factor, combustion efficiency, 1,000 million/billion, and 0.0005 lbs/short ton.
</t>
        </r>
      </text>
    </comment>
    <comment ref="J14" authorId="1">
      <text>
        <r>
          <rPr>
            <sz val="8"/>
            <color indexed="81"/>
            <rFont val="Tahoma"/>
            <family val="2"/>
          </rPr>
          <t>Short tons carbon are converted to MMTCE by multiplying by a conversion factor (0.9072 metric tons/short ton) and dividing by 1,000,000.</t>
        </r>
      </text>
    </comment>
    <comment ref="L14"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25" authorId="0">
      <text>
        <r>
          <rPr>
            <sz val="8"/>
            <color indexed="81"/>
            <rFont val="Tahoma"/>
            <family val="2"/>
          </rPr>
          <t xml:space="preserve">Billion Btus are converted to short tons of carbon by multiplying by the emission factor, combustion efficiency, 1,000 million/billion, and 0.0005 lbs/short ton.
</t>
        </r>
      </text>
    </comment>
    <comment ref="J25" authorId="1">
      <text>
        <r>
          <rPr>
            <sz val="8"/>
            <color indexed="81"/>
            <rFont val="Tahoma"/>
            <family val="2"/>
          </rPr>
          <t>Short tons carbon are converted to MMTCE by multiplying by a conversion factor (0.9072 metric tons/short ton) and dividing by 1,000,000.</t>
        </r>
      </text>
    </comment>
    <comment ref="L25"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36" authorId="0">
      <text>
        <r>
          <rPr>
            <sz val="8"/>
            <color indexed="81"/>
            <rFont val="Tahoma"/>
            <family val="2"/>
          </rPr>
          <t xml:space="preserve">Billion Btus are converted to short tons of carbon by multiplying by the emission factor, combustion efficiency, 1,000 million/billion, and 0.0005 lbs/short ton.
</t>
        </r>
      </text>
    </comment>
    <comment ref="J36" authorId="1">
      <text>
        <r>
          <rPr>
            <sz val="8"/>
            <color indexed="81"/>
            <rFont val="Tahoma"/>
            <family val="2"/>
          </rPr>
          <t>Short tons carbon are converted to MMTCE by multiplying by a conversion factor (0.9072 metric tons/short ton) and dividing by 1,000,000.</t>
        </r>
      </text>
    </comment>
    <comment ref="L36"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47" authorId="0">
      <text>
        <r>
          <rPr>
            <sz val="8"/>
            <color indexed="81"/>
            <rFont val="Tahoma"/>
            <family val="2"/>
          </rPr>
          <t xml:space="preserve">Billion Btus are converted to short tons of carbon by multiplying by the emission factor, combustion efficiency, 1,000 million/billion, and 0.0005 lbs/short ton.
</t>
        </r>
      </text>
    </comment>
    <comment ref="J47" authorId="1">
      <text>
        <r>
          <rPr>
            <sz val="8"/>
            <color indexed="81"/>
            <rFont val="Tahoma"/>
            <family val="2"/>
          </rPr>
          <t>Short tons carbon are converted to MMTCE by multiplying by a conversion factor (0.9072 metric tons/short ton) and dividing by 1,000,000.</t>
        </r>
      </text>
    </comment>
    <comment ref="L47"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58" authorId="0">
      <text>
        <r>
          <rPr>
            <sz val="8"/>
            <color indexed="81"/>
            <rFont val="Tahoma"/>
            <family val="2"/>
          </rPr>
          <t xml:space="preserve">Billion Btus are converted to short tons of carbon by multiplying by the emission factor, combustion efficiency, 1,000 million/billion, and 0.0005 lbs/short ton.
</t>
        </r>
      </text>
    </comment>
    <comment ref="J58" authorId="1">
      <text>
        <r>
          <rPr>
            <sz val="8"/>
            <color indexed="81"/>
            <rFont val="Tahoma"/>
            <family val="2"/>
          </rPr>
          <t>Short tons carbon are converted to MMTCE by multiplying by a conversion factor (0.9072 metric tons/short ton) and dividing by 1,000,000.</t>
        </r>
      </text>
    </comment>
    <comment ref="L58"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69" authorId="0">
      <text>
        <r>
          <rPr>
            <sz val="8"/>
            <color indexed="81"/>
            <rFont val="Tahoma"/>
            <family val="2"/>
          </rPr>
          <t xml:space="preserve">Billion Btus are converted to short tons of carbon by multiplying by the emission factor, combustion efficiency, 1,000 million/billion, and 0.0005 lbs/short ton.
</t>
        </r>
      </text>
    </comment>
    <comment ref="J69" authorId="1">
      <text>
        <r>
          <rPr>
            <sz val="8"/>
            <color indexed="81"/>
            <rFont val="Tahoma"/>
            <family val="2"/>
          </rPr>
          <t>Short tons carbon are converted to MMTCE by multiplying by a conversion factor (0.9072 metric tons/short ton) and dividing by 1,000,000.</t>
        </r>
      </text>
    </comment>
    <comment ref="L69"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80" authorId="0">
      <text>
        <r>
          <rPr>
            <sz val="8"/>
            <color indexed="81"/>
            <rFont val="Tahoma"/>
            <family val="2"/>
          </rPr>
          <t xml:space="preserve">Billion Btus are converted to short tons of carbon by multiplying by the emission factor, combustion efficiency, 1,000 million/billion, and 0.0005 lbs/short ton.
</t>
        </r>
      </text>
    </comment>
    <comment ref="J80" authorId="1">
      <text>
        <r>
          <rPr>
            <sz val="8"/>
            <color indexed="81"/>
            <rFont val="Tahoma"/>
            <family val="2"/>
          </rPr>
          <t>Short tons carbon are converted to MMTCE by multiplying by a conversion factor (0.9072 metric tons/short ton) and dividing by 1,000,000.</t>
        </r>
      </text>
    </comment>
    <comment ref="L80"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91" authorId="0">
      <text>
        <r>
          <rPr>
            <sz val="8"/>
            <color indexed="81"/>
            <rFont val="Tahoma"/>
            <family val="2"/>
          </rPr>
          <t xml:space="preserve">Billion Btus are converted to short tons of carbon by multiplying by the emission factor, combustion efficiency, 1,000 million/billion, and 0.0005 lbs/short ton.
</t>
        </r>
      </text>
    </comment>
    <comment ref="J91" authorId="1">
      <text>
        <r>
          <rPr>
            <sz val="8"/>
            <color indexed="81"/>
            <rFont val="Tahoma"/>
            <family val="2"/>
          </rPr>
          <t>Short tons carbon are converted to MMTCE by multiplying by a conversion factor (0.9072 metric tons/short ton) and dividing by 1,000,000.</t>
        </r>
      </text>
    </comment>
    <comment ref="L91"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102" authorId="0">
      <text>
        <r>
          <rPr>
            <sz val="8"/>
            <color indexed="81"/>
            <rFont val="Tahoma"/>
            <family val="2"/>
          </rPr>
          <t xml:space="preserve">Billion Btus are converted to short tons of carbon by multiplying by the emission factor, combustion efficiency, 1,000 million/billion, and 0.0005 lbs/short ton.
</t>
        </r>
      </text>
    </comment>
    <comment ref="J102" authorId="1">
      <text>
        <r>
          <rPr>
            <sz val="8"/>
            <color indexed="81"/>
            <rFont val="Tahoma"/>
            <family val="2"/>
          </rPr>
          <t>Short tons carbon are converted to MMTCE by multiplying by a conversion factor (0.9072 metric tons/short ton) and dividing by 1,000,000.</t>
        </r>
      </text>
    </comment>
    <comment ref="L102"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113" authorId="0">
      <text>
        <r>
          <rPr>
            <sz val="8"/>
            <color indexed="81"/>
            <rFont val="Tahoma"/>
            <family val="2"/>
          </rPr>
          <t xml:space="preserve">Billion Btus are converted to short tons of carbon by multiplying by the emission factor, combustion efficiency, 1,000 million/billion, and 0.0005 lbs/short ton.
</t>
        </r>
      </text>
    </comment>
    <comment ref="J113" authorId="1">
      <text>
        <r>
          <rPr>
            <sz val="8"/>
            <color indexed="81"/>
            <rFont val="Tahoma"/>
            <family val="2"/>
          </rPr>
          <t>Short tons carbon are converted to MMTCE by multiplying by a conversion factor (0.9072 metric tons/short ton) and dividing by 1,000,000.</t>
        </r>
      </text>
    </comment>
    <comment ref="L113"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124" authorId="0">
      <text>
        <r>
          <rPr>
            <sz val="8"/>
            <color indexed="81"/>
            <rFont val="Tahoma"/>
            <family val="2"/>
          </rPr>
          <t xml:space="preserve">Billion Btus are converted to short tons of carbon by multiplying by the emission factor, combustion efficiency, 1,000 million/billion, and 0.0005 lbs/short ton.
</t>
        </r>
      </text>
    </comment>
    <comment ref="J124" authorId="1">
      <text>
        <r>
          <rPr>
            <sz val="8"/>
            <color indexed="81"/>
            <rFont val="Tahoma"/>
            <family val="2"/>
          </rPr>
          <t>Short tons carbon are converted to MMTCE by multiplying by a conversion factor (0.9072 metric tons/short ton) and dividing by 1,000,000.</t>
        </r>
      </text>
    </comment>
    <comment ref="L124"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135" authorId="0">
      <text>
        <r>
          <rPr>
            <sz val="8"/>
            <color indexed="81"/>
            <rFont val="Tahoma"/>
            <family val="2"/>
          </rPr>
          <t xml:space="preserve">Billion Btus are converted to short tons of carbon by multiplying by the emission factor, combustion efficiency, 1,000 million/billion, and 0.0005 lbs/short ton.
</t>
        </r>
      </text>
    </comment>
    <comment ref="J135" authorId="1">
      <text>
        <r>
          <rPr>
            <sz val="8"/>
            <color indexed="81"/>
            <rFont val="Tahoma"/>
            <family val="2"/>
          </rPr>
          <t>Short tons carbon are converted to MMTCE by multiplying by a conversion factor (0.9072 metric tons/short ton) and dividing by 1,000,000.</t>
        </r>
      </text>
    </comment>
    <comment ref="L135"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146" authorId="0">
      <text>
        <r>
          <rPr>
            <sz val="8"/>
            <color indexed="81"/>
            <rFont val="Tahoma"/>
            <family val="2"/>
          </rPr>
          <t xml:space="preserve">Billion Btus are converted to short tons of carbon by multiplying by the emission factor, combustion efficiency, 1,000 million/billion, and 0.0005 lbs/short ton.
</t>
        </r>
      </text>
    </comment>
    <comment ref="J146" authorId="1">
      <text>
        <r>
          <rPr>
            <sz val="8"/>
            <color indexed="81"/>
            <rFont val="Tahoma"/>
            <family val="2"/>
          </rPr>
          <t>Short tons carbon are converted to MMTCE by multiplying by a conversion factor (0.9072 metric tons/short ton) and dividing by 1,000,000.</t>
        </r>
      </text>
    </comment>
    <comment ref="L146"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157" authorId="0">
      <text>
        <r>
          <rPr>
            <sz val="8"/>
            <color indexed="81"/>
            <rFont val="Tahoma"/>
            <family val="2"/>
          </rPr>
          <t xml:space="preserve">Billion Btus are converted to short tons of carbon by multiplying by the emission factor, combustion efficiency, 1,000 million/billion, and 0.0005 lbs/short ton.
</t>
        </r>
      </text>
    </comment>
    <comment ref="J157" authorId="1">
      <text>
        <r>
          <rPr>
            <sz val="8"/>
            <color indexed="81"/>
            <rFont val="Tahoma"/>
            <family val="2"/>
          </rPr>
          <t>Short tons carbon are converted to MMTCE by multiplying by a conversion factor (0.9072 metric tons/short ton) and dividing by 1,000,000.</t>
        </r>
      </text>
    </comment>
    <comment ref="L157"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List>
</comments>
</file>

<file path=xl/comments2.xml><?xml version="1.0" encoding="utf-8"?>
<comments xmlns="http://schemas.openxmlformats.org/spreadsheetml/2006/main">
  <authors>
    <author>Beth Moore</author>
    <author>Philip Groth</author>
  </authors>
  <commentList>
    <comment ref="H3" authorId="0">
      <text>
        <r>
          <rPr>
            <sz val="8"/>
            <color indexed="81"/>
            <rFont val="Tahoma"/>
            <family val="2"/>
          </rPr>
          <t xml:space="preserve">Billion Btus are converted to short tons of carbon by multiplying by the emission factor, combustion efficiency, 1,000 million/billion, and 0.0005 lbs/short ton.
</t>
        </r>
      </text>
    </comment>
    <comment ref="J3" authorId="1">
      <text>
        <r>
          <rPr>
            <sz val="8"/>
            <color indexed="81"/>
            <rFont val="Tahoma"/>
            <family val="2"/>
          </rPr>
          <t>Short tons carbon are converted to MMTCE by multiplying by a conversion factor (0.9072 metric tons/short ton) and dividing by 1,000,000.</t>
        </r>
      </text>
    </comment>
    <comment ref="L3"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16" authorId="0">
      <text>
        <r>
          <rPr>
            <sz val="8"/>
            <color indexed="81"/>
            <rFont val="Tahoma"/>
            <family val="2"/>
          </rPr>
          <t xml:space="preserve">Billion Btus are converted to short tons of carbon by multiplying by the emission factor, combustion efficiency, 1,000 million/billion, and 0.0005 lbs/short ton.
</t>
        </r>
      </text>
    </comment>
    <comment ref="J16" authorId="1">
      <text>
        <r>
          <rPr>
            <sz val="8"/>
            <color indexed="81"/>
            <rFont val="Tahoma"/>
            <family val="2"/>
          </rPr>
          <t>Short tons carbon are converted to MMTCE by multiplying by a conversion factor (0.9072 metric tons/short ton) and dividing by 1,000,000.</t>
        </r>
      </text>
    </comment>
    <comment ref="L16"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29" authorId="0">
      <text>
        <r>
          <rPr>
            <sz val="8"/>
            <color indexed="81"/>
            <rFont val="Tahoma"/>
            <family val="2"/>
          </rPr>
          <t xml:space="preserve">Billion Btus are converted to short tons of carbon by multiplying by the emission factor, combustion efficiency, 1,000 million/billion, and 0.0005 lbs/short ton.
</t>
        </r>
      </text>
    </comment>
    <comment ref="J29" authorId="1">
      <text>
        <r>
          <rPr>
            <sz val="8"/>
            <color indexed="81"/>
            <rFont val="Tahoma"/>
            <family val="2"/>
          </rPr>
          <t>Short tons carbon are converted to MMTCE by multiplying by a conversion factor (0.9072 metric tons/short ton) and dividing by 1,000,000.</t>
        </r>
      </text>
    </comment>
    <comment ref="L29"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42" authorId="0">
      <text>
        <r>
          <rPr>
            <sz val="8"/>
            <color indexed="81"/>
            <rFont val="Tahoma"/>
            <family val="2"/>
          </rPr>
          <t xml:space="preserve">Billion Btus are converted to short tons of carbon by multiplying by the emission factor, combustion efficiency, 1,000 million/billion, and 0.0005 lbs/short ton.
</t>
        </r>
      </text>
    </comment>
    <comment ref="J42" authorId="1">
      <text>
        <r>
          <rPr>
            <sz val="8"/>
            <color indexed="81"/>
            <rFont val="Tahoma"/>
            <family val="2"/>
          </rPr>
          <t>Short tons carbon are converted to MMTCE by multiplying by a conversion factor (0.9072 metric tons/short ton) and dividing by 1,000,000.</t>
        </r>
      </text>
    </comment>
    <comment ref="L42"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55" authorId="0">
      <text>
        <r>
          <rPr>
            <sz val="8"/>
            <color indexed="81"/>
            <rFont val="Tahoma"/>
            <family val="2"/>
          </rPr>
          <t xml:space="preserve">Billion Btus are converted to short tons of carbon by multiplying by the emission factor, combustion efficiency, 1,000 million/billion, and 0.0005 lbs/short ton.
</t>
        </r>
      </text>
    </comment>
    <comment ref="J55" authorId="1">
      <text>
        <r>
          <rPr>
            <sz val="8"/>
            <color indexed="81"/>
            <rFont val="Tahoma"/>
            <family val="2"/>
          </rPr>
          <t>Short tons carbon are converted to MMTCE by multiplying by a conversion factor (0.9072 metric tons/short ton) and dividing by 1,000,000.</t>
        </r>
      </text>
    </comment>
    <comment ref="L55"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68" authorId="0">
      <text>
        <r>
          <rPr>
            <sz val="8"/>
            <color indexed="81"/>
            <rFont val="Tahoma"/>
            <family val="2"/>
          </rPr>
          <t xml:space="preserve">Billion Btus are converted to short tons of carbon by multiplying by the emission factor, combustion efficiency, 1,000 million/billion, and 0.0005 lbs/short ton.
</t>
        </r>
      </text>
    </comment>
    <comment ref="J68" authorId="1">
      <text>
        <r>
          <rPr>
            <sz val="8"/>
            <color indexed="81"/>
            <rFont val="Tahoma"/>
            <family val="2"/>
          </rPr>
          <t>Short tons carbon are converted to MMTCE by multiplying by a conversion factor (0.9072 metric tons/short ton) and dividing by 1,000,000.</t>
        </r>
      </text>
    </comment>
    <comment ref="L68"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81" authorId="0">
      <text>
        <r>
          <rPr>
            <sz val="8"/>
            <color indexed="81"/>
            <rFont val="Tahoma"/>
            <family val="2"/>
          </rPr>
          <t xml:space="preserve">Billion Btus are converted to short tons of carbon by multiplying by the emission factor, combustion efficiency, 1,000 million/billion, and 0.0005 lbs/short ton.
</t>
        </r>
      </text>
    </comment>
    <comment ref="J81" authorId="1">
      <text>
        <r>
          <rPr>
            <sz val="8"/>
            <color indexed="81"/>
            <rFont val="Tahoma"/>
            <family val="2"/>
          </rPr>
          <t>Short tons carbon are converted to MMTCE by multiplying by a conversion factor (0.9072 metric tons/short ton) and dividing by 1,000,000.</t>
        </r>
      </text>
    </comment>
    <comment ref="L81"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94" authorId="0">
      <text>
        <r>
          <rPr>
            <sz val="8"/>
            <color indexed="81"/>
            <rFont val="Tahoma"/>
            <family val="2"/>
          </rPr>
          <t xml:space="preserve">Billion Btus are converted to short tons of carbon by multiplying by the emission factor, combustion efficiency, 1,000 million/billion, and 0.0005 lbs/short ton.
</t>
        </r>
      </text>
    </comment>
    <comment ref="J94" authorId="1">
      <text>
        <r>
          <rPr>
            <sz val="8"/>
            <color indexed="81"/>
            <rFont val="Tahoma"/>
            <family val="2"/>
          </rPr>
          <t>Short tons carbon are converted to MMTCE by multiplying by a conversion factor (0.9072 metric tons/short ton) and dividing by 1,000,000.</t>
        </r>
      </text>
    </comment>
    <comment ref="L94"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107" authorId="0">
      <text>
        <r>
          <rPr>
            <sz val="8"/>
            <color indexed="81"/>
            <rFont val="Tahoma"/>
            <family val="2"/>
          </rPr>
          <t xml:space="preserve">Billion Btus are converted to short tons of carbon by multiplying by the emission factor, combustion efficiency, 1,000 million/billion, and 0.0005 lbs/short ton.
</t>
        </r>
      </text>
    </comment>
    <comment ref="J107" authorId="1">
      <text>
        <r>
          <rPr>
            <sz val="8"/>
            <color indexed="81"/>
            <rFont val="Tahoma"/>
            <family val="2"/>
          </rPr>
          <t>Short tons carbon are converted to MMTCE by multiplying by a conversion factor (0.9072 metric tons/short ton) and dividing by 1,000,000.</t>
        </r>
      </text>
    </comment>
    <comment ref="L107"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120" authorId="0">
      <text>
        <r>
          <rPr>
            <sz val="8"/>
            <color indexed="81"/>
            <rFont val="Tahoma"/>
            <family val="2"/>
          </rPr>
          <t xml:space="preserve">Billion Btus are converted to short tons of carbon by multiplying by the emission factor, combustion efficiency, 1,000 million/billion, and 0.0005 lbs/short ton.
</t>
        </r>
      </text>
    </comment>
    <comment ref="J120" authorId="1">
      <text>
        <r>
          <rPr>
            <sz val="8"/>
            <color indexed="81"/>
            <rFont val="Tahoma"/>
            <family val="2"/>
          </rPr>
          <t>Short tons carbon are converted to MMTCE by multiplying by a conversion factor (0.9072 metric tons/short ton) and dividing by 1,000,000.</t>
        </r>
      </text>
    </comment>
    <comment ref="L120"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133" authorId="0">
      <text>
        <r>
          <rPr>
            <sz val="8"/>
            <color indexed="81"/>
            <rFont val="Tahoma"/>
            <family val="2"/>
          </rPr>
          <t xml:space="preserve">Billion Btus are converted to short tons of carbon by multiplying by the emission factor, combustion efficiency, 1,000 million/billion, and 0.0005 lbs/short ton.
</t>
        </r>
      </text>
    </comment>
    <comment ref="J133" authorId="1">
      <text>
        <r>
          <rPr>
            <sz val="8"/>
            <color indexed="81"/>
            <rFont val="Tahoma"/>
            <family val="2"/>
          </rPr>
          <t>Short tons carbon are converted to MMTCE by multiplying by a conversion factor (0.9072 metric tons/short ton) and dividing by 1,000,000.</t>
        </r>
      </text>
    </comment>
    <comment ref="L133"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146" authorId="0">
      <text>
        <r>
          <rPr>
            <sz val="8"/>
            <color indexed="81"/>
            <rFont val="Tahoma"/>
            <family val="2"/>
          </rPr>
          <t xml:space="preserve">Billion Btus are converted to short tons of carbon by multiplying by the emission factor, combustion efficiency, 1,000 million/billion, and 0.0005 lbs/short ton.
</t>
        </r>
      </text>
    </comment>
    <comment ref="J146" authorId="1">
      <text>
        <r>
          <rPr>
            <sz val="8"/>
            <color indexed="81"/>
            <rFont val="Tahoma"/>
            <family val="2"/>
          </rPr>
          <t>Short tons carbon are converted to MMTCE by multiplying by a conversion factor (0.9072 metric tons/short ton) and dividing by 1,000,000.</t>
        </r>
      </text>
    </comment>
    <comment ref="L146"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159" authorId="0">
      <text>
        <r>
          <rPr>
            <sz val="8"/>
            <color indexed="81"/>
            <rFont val="Tahoma"/>
            <family val="2"/>
          </rPr>
          <t xml:space="preserve">Billion Btus are converted to short tons of carbon by multiplying by the emission factor, combustion efficiency, 1,000 million/billion, and 0.0005 lbs/short ton.
</t>
        </r>
      </text>
    </comment>
    <comment ref="J159" authorId="1">
      <text>
        <r>
          <rPr>
            <sz val="8"/>
            <color indexed="81"/>
            <rFont val="Tahoma"/>
            <family val="2"/>
          </rPr>
          <t>Short tons carbon are converted to MMTCE by multiplying by a conversion factor (0.9072 metric tons/short ton) and dividing by 1,000,000.</t>
        </r>
      </text>
    </comment>
    <comment ref="L159"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172" authorId="0">
      <text>
        <r>
          <rPr>
            <sz val="8"/>
            <color indexed="81"/>
            <rFont val="Tahoma"/>
            <family val="2"/>
          </rPr>
          <t xml:space="preserve">Billion Btus are converted to short tons of carbon by multiplying by the emission factor, combustion efficiency, 1,000 million/billion, and 0.0005 lbs/short ton.
</t>
        </r>
      </text>
    </comment>
    <comment ref="J172" authorId="1">
      <text>
        <r>
          <rPr>
            <sz val="8"/>
            <color indexed="81"/>
            <rFont val="Tahoma"/>
            <family val="2"/>
          </rPr>
          <t>Short tons carbon are converted to MMTCE by multiplying by a conversion factor (0.9072 metric tons/short ton) and dividing by 1,000,000.</t>
        </r>
      </text>
    </comment>
    <comment ref="L172"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185" authorId="0">
      <text>
        <r>
          <rPr>
            <sz val="8"/>
            <color indexed="81"/>
            <rFont val="Tahoma"/>
            <family val="2"/>
          </rPr>
          <t xml:space="preserve">Billion Btus are converted to short tons of carbon by multiplying by the emission factor, combustion efficiency, 1,000 million/billion, and 0.0005 lbs/short ton.
</t>
        </r>
      </text>
    </comment>
    <comment ref="J185" authorId="1">
      <text>
        <r>
          <rPr>
            <sz val="8"/>
            <color indexed="81"/>
            <rFont val="Tahoma"/>
            <family val="2"/>
          </rPr>
          <t>Short tons carbon are converted to MMTCE by multiplying by a conversion factor (0.9072 metric tons/short ton) and dividing by 1,000,000.</t>
        </r>
      </text>
    </comment>
    <comment ref="L185"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List>
</comments>
</file>

<file path=xl/comments3.xml><?xml version="1.0" encoding="utf-8"?>
<comments xmlns="http://schemas.openxmlformats.org/spreadsheetml/2006/main">
  <authors>
    <author>Beth Moore</author>
    <author>Philip Groth</author>
  </authors>
  <commentList>
    <comment ref="H3" authorId="0">
      <text>
        <r>
          <rPr>
            <sz val="8"/>
            <color indexed="81"/>
            <rFont val="Tahoma"/>
            <family val="2"/>
          </rPr>
          <t xml:space="preserve">Billion Btus are converted to short tons of carbon by multiplying by the emission factor, combustion efficiency, 1,000 million/billion, and 0.0005 lbs/short ton.
</t>
        </r>
      </text>
    </comment>
    <comment ref="J3" authorId="1">
      <text>
        <r>
          <rPr>
            <sz val="8"/>
            <color indexed="81"/>
            <rFont val="Tahoma"/>
            <family val="2"/>
          </rPr>
          <t>Short tons carbon are converted to MMTCE by multiplying by a conversion factor (0.9072 metric tons/short ton) and dividing by 1,000,000.</t>
        </r>
      </text>
    </comment>
    <comment ref="L3"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N16" authorId="0">
      <text>
        <r>
          <rPr>
            <sz val="8"/>
            <color indexed="81"/>
            <rFont val="Tahoma"/>
            <family val="2"/>
          </rPr>
          <t xml:space="preserve">Billion Btus are converted to short tons of carbon by multiplying by the emission factor, combustion efficiency, 1,000 million/billion, and 0.0005 lbs/short ton.
</t>
        </r>
      </text>
    </comment>
    <comment ref="P16" authorId="1">
      <text>
        <r>
          <rPr>
            <sz val="8"/>
            <color indexed="81"/>
            <rFont val="Tahoma"/>
            <family val="2"/>
          </rPr>
          <t>Short tons carbon are converted to MMTCE by multiplying by a conversion factor (0.9072 metric tons/short ton) and dividing by 1,000,000.</t>
        </r>
      </text>
    </comment>
    <comment ref="R16"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22" authorId="0">
      <text>
        <r>
          <rPr>
            <sz val="8"/>
            <color indexed="81"/>
            <rFont val="Tahoma"/>
            <family val="2"/>
          </rPr>
          <t xml:space="preserve">Billion Btus are converted to short tons of carbon by multiplying by the emission factor, combustion efficiency, 1,000 million/billion, and 0.0005 lbs/short ton.
</t>
        </r>
      </text>
    </comment>
    <comment ref="J22" authorId="1">
      <text>
        <r>
          <rPr>
            <sz val="8"/>
            <color indexed="81"/>
            <rFont val="Tahoma"/>
            <family val="2"/>
          </rPr>
          <t>Short tons carbon are converted to MMTCE by multiplying by a conversion factor (0.9072 metric tons/short ton) and dividing by 1,000,000.</t>
        </r>
      </text>
    </comment>
    <comment ref="L22"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N35" authorId="0">
      <text>
        <r>
          <rPr>
            <sz val="8"/>
            <color indexed="81"/>
            <rFont val="Tahoma"/>
            <family val="2"/>
          </rPr>
          <t xml:space="preserve">Billion Btus are converted to short tons of carbon by multiplying by the emission factor, combustion efficiency, 1,000 million/billion, and 0.0005 lbs/short ton.
</t>
        </r>
      </text>
    </comment>
    <comment ref="P35" authorId="1">
      <text>
        <r>
          <rPr>
            <sz val="8"/>
            <color indexed="81"/>
            <rFont val="Tahoma"/>
            <family val="2"/>
          </rPr>
          <t>Short tons carbon are converted to MMTCE by multiplying by a conversion factor (0.9072 metric tons/short ton) and dividing by 1,000,000.</t>
        </r>
      </text>
    </comment>
    <comment ref="R35"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41" authorId="0">
      <text>
        <r>
          <rPr>
            <sz val="8"/>
            <color indexed="81"/>
            <rFont val="Tahoma"/>
            <family val="2"/>
          </rPr>
          <t xml:space="preserve">Billion Btus are converted to short tons of carbon by multiplying by the emission factor, combustion efficiency, 1,000 million/billion, and 0.0005 lbs/short ton.
</t>
        </r>
      </text>
    </comment>
    <comment ref="J41" authorId="1">
      <text>
        <r>
          <rPr>
            <sz val="8"/>
            <color indexed="81"/>
            <rFont val="Tahoma"/>
            <family val="2"/>
          </rPr>
          <t>Short tons carbon are converted to MMTCE by multiplying by a conversion factor (0.9072 metric tons/short ton) and dividing by 1,000,000.</t>
        </r>
      </text>
    </comment>
    <comment ref="L41"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N54" authorId="0">
      <text>
        <r>
          <rPr>
            <sz val="8"/>
            <color indexed="81"/>
            <rFont val="Tahoma"/>
            <family val="2"/>
          </rPr>
          <t xml:space="preserve">Billion Btus are converted to short tons of carbon by multiplying by the emission factor, combustion efficiency, 1,000 million/billion, and 0.0005 lbs/short ton.
</t>
        </r>
      </text>
    </comment>
    <comment ref="P54" authorId="1">
      <text>
        <r>
          <rPr>
            <sz val="8"/>
            <color indexed="81"/>
            <rFont val="Tahoma"/>
            <family val="2"/>
          </rPr>
          <t>Short tons carbon are converted to MMTCE by multiplying by a conversion factor (0.9072 metric tons/short ton) and dividing by 1,000,000.</t>
        </r>
      </text>
    </comment>
    <comment ref="R54"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60" authorId="0">
      <text>
        <r>
          <rPr>
            <sz val="8"/>
            <color indexed="81"/>
            <rFont val="Tahoma"/>
            <family val="2"/>
          </rPr>
          <t xml:space="preserve">Billion Btus are converted to short tons of carbon by multiplying by the emission factor, combustion efficiency, 1,000 million/billion, and 0.0005 lbs/short ton.
</t>
        </r>
      </text>
    </comment>
    <comment ref="J60" authorId="1">
      <text>
        <r>
          <rPr>
            <sz val="8"/>
            <color indexed="81"/>
            <rFont val="Tahoma"/>
            <family val="2"/>
          </rPr>
          <t>Short tons carbon are converted to MMTCE by multiplying by a conversion factor (0.9072 metric tons/short ton) and dividing by 1,000,000.</t>
        </r>
      </text>
    </comment>
    <comment ref="L60"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N73" authorId="0">
      <text>
        <r>
          <rPr>
            <sz val="8"/>
            <color indexed="81"/>
            <rFont val="Tahoma"/>
            <family val="2"/>
          </rPr>
          <t xml:space="preserve">Billion Btus are converted to short tons of carbon by multiplying by the emission factor, combustion efficiency, 1,000 million/billion, and 0.0005 lbs/short ton.
</t>
        </r>
      </text>
    </comment>
    <comment ref="P73" authorId="1">
      <text>
        <r>
          <rPr>
            <sz val="8"/>
            <color indexed="81"/>
            <rFont val="Tahoma"/>
            <family val="2"/>
          </rPr>
          <t>Short tons carbon are converted to MMTCE by multiplying by a conversion factor (0.9072 metric tons/short ton) and dividing by 1,000,000.</t>
        </r>
      </text>
    </comment>
    <comment ref="R73"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79" authorId="0">
      <text>
        <r>
          <rPr>
            <sz val="8"/>
            <color indexed="81"/>
            <rFont val="Tahoma"/>
            <family val="2"/>
          </rPr>
          <t xml:space="preserve">Billion Btus are converted to short tons of carbon by multiplying by the emission factor, combustion efficiency, 1,000 million/billion, and 0.0005 lbs/short ton.
</t>
        </r>
      </text>
    </comment>
    <comment ref="J79" authorId="1">
      <text>
        <r>
          <rPr>
            <sz val="8"/>
            <color indexed="81"/>
            <rFont val="Tahoma"/>
            <family val="2"/>
          </rPr>
          <t>Short tons carbon are converted to MMTCE by multiplying by a conversion factor (0.9072 metric tons/short ton) and dividing by 1,000,000.</t>
        </r>
      </text>
    </comment>
    <comment ref="L79"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N92" authorId="0">
      <text>
        <r>
          <rPr>
            <sz val="8"/>
            <color indexed="81"/>
            <rFont val="Tahoma"/>
            <family val="2"/>
          </rPr>
          <t xml:space="preserve">Billion Btus are converted to short tons of carbon by multiplying by the emission factor, combustion efficiency, 1,000 million/billion, and 0.0005 lbs/short ton.
</t>
        </r>
      </text>
    </comment>
    <comment ref="P92" authorId="1">
      <text>
        <r>
          <rPr>
            <sz val="8"/>
            <color indexed="81"/>
            <rFont val="Tahoma"/>
            <family val="2"/>
          </rPr>
          <t>Short tons carbon are converted to MMTCE by multiplying by a conversion factor (0.9072 metric tons/short ton) and dividing by 1,000,000.</t>
        </r>
      </text>
    </comment>
    <comment ref="R92"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98" authorId="0">
      <text>
        <r>
          <rPr>
            <sz val="8"/>
            <color indexed="81"/>
            <rFont val="Tahoma"/>
            <family val="2"/>
          </rPr>
          <t xml:space="preserve">Billion Btus are converted to short tons of carbon by multiplying by the emission factor, combustion efficiency, 1,000 million/billion, and 0.0005 lbs/short ton.
</t>
        </r>
      </text>
    </comment>
    <comment ref="J98" authorId="1">
      <text>
        <r>
          <rPr>
            <sz val="8"/>
            <color indexed="81"/>
            <rFont val="Tahoma"/>
            <family val="2"/>
          </rPr>
          <t>Short tons carbon are converted to MMTCE by multiplying by a conversion factor (0.9072 metric tons/short ton) and dividing by 1,000,000.</t>
        </r>
      </text>
    </comment>
    <comment ref="L98"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N111" authorId="0">
      <text>
        <r>
          <rPr>
            <sz val="8"/>
            <color indexed="81"/>
            <rFont val="Tahoma"/>
            <family val="2"/>
          </rPr>
          <t xml:space="preserve">Billion Btus are converted to short tons of carbon by multiplying by the emission factor, combustion efficiency, 1,000 million/billion, and 0.0005 lbs/short ton.
</t>
        </r>
      </text>
    </comment>
    <comment ref="P111" authorId="1">
      <text>
        <r>
          <rPr>
            <sz val="8"/>
            <color indexed="81"/>
            <rFont val="Tahoma"/>
            <family val="2"/>
          </rPr>
          <t>Short tons carbon are converted to MMTCE by multiplying by a conversion factor (0.9072 metric tons/short ton) and dividing by 1,000,000.</t>
        </r>
      </text>
    </comment>
    <comment ref="R111"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117" authorId="0">
      <text>
        <r>
          <rPr>
            <sz val="8"/>
            <color indexed="81"/>
            <rFont val="Tahoma"/>
            <family val="2"/>
          </rPr>
          <t xml:space="preserve">Billion Btus are converted to short tons of carbon by multiplying by the emission factor, combustion efficiency, 1,000 million/billion, and 0.0005 lbs/short ton.
</t>
        </r>
      </text>
    </comment>
    <comment ref="J117" authorId="1">
      <text>
        <r>
          <rPr>
            <sz val="8"/>
            <color indexed="81"/>
            <rFont val="Tahoma"/>
            <family val="2"/>
          </rPr>
          <t>Short tons carbon are converted to MMTCE by multiplying by a conversion factor (0.9072 metric tons/short ton) and dividing by 1,000,000.</t>
        </r>
      </text>
    </comment>
    <comment ref="L117"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N130" authorId="0">
      <text>
        <r>
          <rPr>
            <sz val="8"/>
            <color indexed="81"/>
            <rFont val="Tahoma"/>
            <family val="2"/>
          </rPr>
          <t xml:space="preserve">Billion Btus are converted to short tons of carbon by multiplying by the emission factor, combustion efficiency, 1,000 million/billion, and 0.0005 lbs/short ton.
</t>
        </r>
      </text>
    </comment>
    <comment ref="P130" authorId="1">
      <text>
        <r>
          <rPr>
            <sz val="8"/>
            <color indexed="81"/>
            <rFont val="Tahoma"/>
            <family val="2"/>
          </rPr>
          <t>Short tons carbon are converted to MMTCE by multiplying by a conversion factor (0.9072 metric tons/short ton) and dividing by 1,000,000.</t>
        </r>
      </text>
    </comment>
    <comment ref="R130"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136" authorId="0">
      <text>
        <r>
          <rPr>
            <sz val="8"/>
            <color indexed="81"/>
            <rFont val="Tahoma"/>
            <family val="2"/>
          </rPr>
          <t xml:space="preserve">Billion Btus are converted to short tons of carbon by multiplying by the emission factor, combustion efficiency, 1,000 million/billion, and 0.0005 lbs/short ton.
</t>
        </r>
      </text>
    </comment>
    <comment ref="J136" authorId="1">
      <text>
        <r>
          <rPr>
            <sz val="8"/>
            <color indexed="81"/>
            <rFont val="Tahoma"/>
            <family val="2"/>
          </rPr>
          <t>Short tons carbon are converted to MMTCE by multiplying by a conversion factor (0.9072 metric tons/short ton) and dividing by 1,000,000.</t>
        </r>
      </text>
    </comment>
    <comment ref="L136"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N149" authorId="0">
      <text>
        <r>
          <rPr>
            <sz val="8"/>
            <color indexed="81"/>
            <rFont val="Tahoma"/>
            <family val="2"/>
          </rPr>
          <t xml:space="preserve">Billion Btus are converted to short tons of carbon by multiplying by the emission factor, combustion efficiency, 1,000 million/billion, and 0.0005 lbs/short ton.
</t>
        </r>
      </text>
    </comment>
    <comment ref="P149" authorId="1">
      <text>
        <r>
          <rPr>
            <sz val="8"/>
            <color indexed="81"/>
            <rFont val="Tahoma"/>
            <family val="2"/>
          </rPr>
          <t>Short tons carbon are converted to MMTCE by multiplying by a conversion factor (0.9072 metric tons/short ton) and dividing by 1,000,000.</t>
        </r>
      </text>
    </comment>
    <comment ref="R149"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155" authorId="0">
      <text>
        <r>
          <rPr>
            <sz val="8"/>
            <color indexed="81"/>
            <rFont val="Tahoma"/>
            <family val="2"/>
          </rPr>
          <t xml:space="preserve">Billion Btus are converted to short tons of carbon by multiplying by the emission factor, combustion efficiency, 1,000 million/billion, and 0.0005 lbs/short ton.
</t>
        </r>
      </text>
    </comment>
    <comment ref="J155" authorId="1">
      <text>
        <r>
          <rPr>
            <sz val="8"/>
            <color indexed="81"/>
            <rFont val="Tahoma"/>
            <family val="2"/>
          </rPr>
          <t>Short tons carbon are converted to MMTCE by multiplying by a conversion factor (0.9072 metric tons/short ton) and dividing by 1,000,000.</t>
        </r>
      </text>
    </comment>
    <comment ref="L155"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N168" authorId="0">
      <text>
        <r>
          <rPr>
            <sz val="8"/>
            <color indexed="81"/>
            <rFont val="Tahoma"/>
            <family val="2"/>
          </rPr>
          <t xml:space="preserve">Billion Btus are converted to short tons of carbon by multiplying by the emission factor, combustion efficiency, 1,000 million/billion, and 0.0005 lbs/short ton.
</t>
        </r>
      </text>
    </comment>
    <comment ref="P168" authorId="1">
      <text>
        <r>
          <rPr>
            <sz val="8"/>
            <color indexed="81"/>
            <rFont val="Tahoma"/>
            <family val="2"/>
          </rPr>
          <t>Short tons carbon are converted to MMTCE by multiplying by a conversion factor (0.9072 metric tons/short ton) and dividing by 1,000,000.</t>
        </r>
      </text>
    </comment>
    <comment ref="R168"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174" authorId="0">
      <text>
        <r>
          <rPr>
            <sz val="8"/>
            <color indexed="81"/>
            <rFont val="Tahoma"/>
            <family val="2"/>
          </rPr>
          <t xml:space="preserve">Billion Btus are converted to short tons of carbon by multiplying by the emission factor, combustion efficiency, 1,000 million/billion, and 0.0005 lbs/short ton.
</t>
        </r>
      </text>
    </comment>
    <comment ref="J174" authorId="1">
      <text>
        <r>
          <rPr>
            <sz val="8"/>
            <color indexed="81"/>
            <rFont val="Tahoma"/>
            <family val="2"/>
          </rPr>
          <t>Short tons carbon are converted to MMTCE by multiplying by a conversion factor (0.9072 metric tons/short ton) and dividing by 1,000,000.</t>
        </r>
      </text>
    </comment>
    <comment ref="L174"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N187" authorId="0">
      <text>
        <r>
          <rPr>
            <sz val="8"/>
            <color indexed="81"/>
            <rFont val="Tahoma"/>
            <family val="2"/>
          </rPr>
          <t xml:space="preserve">Billion Btus are converted to short tons of carbon by multiplying by the emission factor, combustion efficiency, 1,000 million/billion, and 0.0005 lbs/short ton.
</t>
        </r>
      </text>
    </comment>
    <comment ref="P187" authorId="1">
      <text>
        <r>
          <rPr>
            <sz val="8"/>
            <color indexed="81"/>
            <rFont val="Tahoma"/>
            <family val="2"/>
          </rPr>
          <t>Short tons carbon are converted to MMTCE by multiplying by a conversion factor (0.9072 metric tons/short ton) and dividing by 1,000,000.</t>
        </r>
      </text>
    </comment>
    <comment ref="R187"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193" authorId="0">
      <text>
        <r>
          <rPr>
            <sz val="8"/>
            <color indexed="81"/>
            <rFont val="Tahoma"/>
            <family val="2"/>
          </rPr>
          <t xml:space="preserve">Billion Btus are converted to short tons of carbon by multiplying by the emission factor, combustion efficiency, 1,000 million/billion, and 0.0005 lbs/short ton.
</t>
        </r>
      </text>
    </comment>
    <comment ref="J193" authorId="1">
      <text>
        <r>
          <rPr>
            <sz val="8"/>
            <color indexed="81"/>
            <rFont val="Tahoma"/>
            <family val="2"/>
          </rPr>
          <t>Short tons carbon are converted to MMTCE by multiplying by a conversion factor (0.9072 metric tons/short ton) and dividing by 1,000,000.</t>
        </r>
      </text>
    </comment>
    <comment ref="L193"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N206" authorId="0">
      <text>
        <r>
          <rPr>
            <sz val="8"/>
            <color indexed="81"/>
            <rFont val="Tahoma"/>
            <family val="2"/>
          </rPr>
          <t xml:space="preserve">Billion Btus are converted to short tons of carbon by multiplying by the emission factor, combustion efficiency, 1,000 million/billion, and 0.0005 lbs/short ton.
</t>
        </r>
      </text>
    </comment>
    <comment ref="P206" authorId="1">
      <text>
        <r>
          <rPr>
            <sz val="8"/>
            <color indexed="81"/>
            <rFont val="Tahoma"/>
            <family val="2"/>
          </rPr>
          <t>Short tons carbon are converted to MMTCE by multiplying by a conversion factor (0.9072 metric tons/short ton) and dividing by 1,000,000.</t>
        </r>
      </text>
    </comment>
    <comment ref="R206"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212" authorId="0">
      <text>
        <r>
          <rPr>
            <sz val="8"/>
            <color indexed="81"/>
            <rFont val="Tahoma"/>
            <family val="2"/>
          </rPr>
          <t xml:space="preserve">Billion Btus are converted to short tons of carbon by multiplying by the emission factor, combustion efficiency, 1,000 million/billion, and 0.0005 lbs/short ton.
</t>
        </r>
      </text>
    </comment>
    <comment ref="J212" authorId="1">
      <text>
        <r>
          <rPr>
            <sz val="8"/>
            <color indexed="81"/>
            <rFont val="Tahoma"/>
            <family val="2"/>
          </rPr>
          <t>Short tons carbon are converted to MMTCE by multiplying by a conversion factor (0.9072 metric tons/short ton) and dividing by 1,000,000.</t>
        </r>
      </text>
    </comment>
    <comment ref="L212"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N225" authorId="0">
      <text>
        <r>
          <rPr>
            <sz val="8"/>
            <color indexed="81"/>
            <rFont val="Tahoma"/>
            <family val="2"/>
          </rPr>
          <t xml:space="preserve">Billion Btus are converted to short tons of carbon by multiplying by the emission factor, combustion efficiency, 1,000 million/billion, and 0.0005 lbs/short ton.
</t>
        </r>
      </text>
    </comment>
    <comment ref="P225" authorId="1">
      <text>
        <r>
          <rPr>
            <sz val="8"/>
            <color indexed="81"/>
            <rFont val="Tahoma"/>
            <family val="2"/>
          </rPr>
          <t>Short tons carbon are converted to MMTCE by multiplying by a conversion factor (0.9072 metric tons/short ton) and dividing by 1,000,000.</t>
        </r>
      </text>
    </comment>
    <comment ref="R225"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231" authorId="0">
      <text>
        <r>
          <rPr>
            <sz val="8"/>
            <color indexed="81"/>
            <rFont val="Tahoma"/>
            <family val="2"/>
          </rPr>
          <t xml:space="preserve">Billion Btus are converted to short tons of carbon by multiplying by the emission factor, combustion efficiency, 1,000 million/billion, and 0.0005 lbs/short ton.
</t>
        </r>
      </text>
    </comment>
    <comment ref="J231" authorId="1">
      <text>
        <r>
          <rPr>
            <sz val="8"/>
            <color indexed="81"/>
            <rFont val="Tahoma"/>
            <family val="2"/>
          </rPr>
          <t>Short tons carbon are converted to MMTCE by multiplying by a conversion factor (0.9072 metric tons/short ton) and dividing by 1,000,000.</t>
        </r>
      </text>
    </comment>
    <comment ref="L231"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N244" authorId="0">
      <text>
        <r>
          <rPr>
            <sz val="8"/>
            <color indexed="81"/>
            <rFont val="Tahoma"/>
            <family val="2"/>
          </rPr>
          <t xml:space="preserve">Billion Btus are converted to short tons of carbon by multiplying by the emission factor, combustion efficiency, 1,000 million/billion, and 0.0005 lbs/short ton.
</t>
        </r>
      </text>
    </comment>
    <comment ref="P244" authorId="1">
      <text>
        <r>
          <rPr>
            <sz val="8"/>
            <color indexed="81"/>
            <rFont val="Tahoma"/>
            <family val="2"/>
          </rPr>
          <t>Short tons carbon are converted to MMTCE by multiplying by a conversion factor (0.9072 metric tons/short ton) and dividing by 1,000,000.</t>
        </r>
      </text>
    </comment>
    <comment ref="R244"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250" authorId="0">
      <text>
        <r>
          <rPr>
            <sz val="8"/>
            <color indexed="81"/>
            <rFont val="Tahoma"/>
            <family val="2"/>
          </rPr>
          <t xml:space="preserve">Billion Btus are converted to short tons of carbon by multiplying by the emission factor, combustion efficiency, 1,000 million/billion, and 0.0005 lbs/short ton.
</t>
        </r>
      </text>
    </comment>
    <comment ref="J250" authorId="1">
      <text>
        <r>
          <rPr>
            <sz val="8"/>
            <color indexed="81"/>
            <rFont val="Tahoma"/>
            <family val="2"/>
          </rPr>
          <t>Short tons carbon are converted to MMTCE by multiplying by a conversion factor (0.9072 metric tons/short ton) and dividing by 1,000,000.</t>
        </r>
      </text>
    </comment>
    <comment ref="L250"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N263" authorId="0">
      <text>
        <r>
          <rPr>
            <sz val="8"/>
            <color indexed="81"/>
            <rFont val="Tahoma"/>
            <family val="2"/>
          </rPr>
          <t xml:space="preserve">Billion Btus are converted to short tons of carbon by multiplying by the emission factor, combustion efficiency, 1,000 million/billion, and 0.0005 lbs/short ton.
</t>
        </r>
      </text>
    </comment>
    <comment ref="P263" authorId="1">
      <text>
        <r>
          <rPr>
            <sz val="8"/>
            <color indexed="81"/>
            <rFont val="Tahoma"/>
            <family val="2"/>
          </rPr>
          <t>Short tons carbon are converted to MMTCE by multiplying by a conversion factor (0.9072 metric tons/short ton) and dividing by 1,000,000.</t>
        </r>
      </text>
    </comment>
    <comment ref="R263"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269" authorId="0">
      <text>
        <r>
          <rPr>
            <sz val="8"/>
            <color indexed="81"/>
            <rFont val="Tahoma"/>
            <family val="2"/>
          </rPr>
          <t xml:space="preserve">Billion Btus are converted to short tons of carbon by multiplying by the emission factor, combustion efficiency, 1,000 million/billion, and 0.0005 lbs/short ton.
</t>
        </r>
      </text>
    </comment>
    <comment ref="J269" authorId="1">
      <text>
        <r>
          <rPr>
            <sz val="8"/>
            <color indexed="81"/>
            <rFont val="Tahoma"/>
            <family val="2"/>
          </rPr>
          <t>Short tons carbon are converted to MMTCE by multiplying by a conversion factor (0.9072 metric tons/short ton) and dividing by 1,000,000.</t>
        </r>
      </text>
    </comment>
    <comment ref="L269"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N282" authorId="0">
      <text>
        <r>
          <rPr>
            <sz val="8"/>
            <color indexed="81"/>
            <rFont val="Tahoma"/>
            <family val="2"/>
          </rPr>
          <t xml:space="preserve">Billion Btus are converted to short tons of carbon by multiplying by the emission factor, combustion efficiency, 1,000 million/billion, and 0.0005 lbs/short ton.
</t>
        </r>
      </text>
    </comment>
    <comment ref="P282" authorId="1">
      <text>
        <r>
          <rPr>
            <sz val="8"/>
            <color indexed="81"/>
            <rFont val="Tahoma"/>
            <family val="2"/>
          </rPr>
          <t>Short tons carbon are converted to MMTCE by multiplying by a conversion factor (0.9072 metric tons/short ton) and dividing by 1,000,000.</t>
        </r>
      </text>
    </comment>
    <comment ref="R282"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List>
</comments>
</file>

<file path=xl/comments4.xml><?xml version="1.0" encoding="utf-8"?>
<comments xmlns="http://schemas.openxmlformats.org/spreadsheetml/2006/main">
  <authors>
    <author>Beth Moore</author>
    <author>Philip Groth</author>
  </authors>
  <commentList>
    <comment ref="H3" authorId="0">
      <text>
        <r>
          <rPr>
            <sz val="8"/>
            <color indexed="81"/>
            <rFont val="Tahoma"/>
            <family val="2"/>
          </rPr>
          <t xml:space="preserve">Billion Btus are converted to short tons of carbon by multiplying by the emission factor, combustion efficiency, 1,000 million/billion, and 0.0005 lbs/short ton.
</t>
        </r>
      </text>
    </comment>
    <comment ref="J3" authorId="1">
      <text>
        <r>
          <rPr>
            <sz val="8"/>
            <color indexed="81"/>
            <rFont val="Tahoma"/>
            <family val="2"/>
          </rPr>
          <t>Short tons carbon are converted to MMTCE by multiplying by a conversion factor (0.9072 metric tons/short ton) and dividing by 1,000,000.</t>
        </r>
      </text>
    </comment>
    <comment ref="L3"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14" authorId="0">
      <text>
        <r>
          <rPr>
            <sz val="8"/>
            <color indexed="81"/>
            <rFont val="Tahoma"/>
            <family val="2"/>
          </rPr>
          <t xml:space="preserve">Billion Btus are converted to short tons of carbon by multiplying by the emission factor, combustion efficiency, 1,000 million/billion, and 0.0005 lbs/short ton.
</t>
        </r>
      </text>
    </comment>
    <comment ref="J14" authorId="1">
      <text>
        <r>
          <rPr>
            <sz val="8"/>
            <color indexed="81"/>
            <rFont val="Tahoma"/>
            <family val="2"/>
          </rPr>
          <t>Short tons carbon are converted to MMTCE by multiplying by a conversion factor (0.9072 metric tons/short ton) and dividing by 1,000,000.</t>
        </r>
      </text>
    </comment>
    <comment ref="L14"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25" authorId="0">
      <text>
        <r>
          <rPr>
            <sz val="8"/>
            <color indexed="81"/>
            <rFont val="Tahoma"/>
            <family val="2"/>
          </rPr>
          <t xml:space="preserve">Billion Btus are converted to short tons of carbon by multiplying by the emission factor, combustion efficiency, 1,000 million/billion, and 0.0005 lbs/short ton.
</t>
        </r>
      </text>
    </comment>
    <comment ref="J25" authorId="1">
      <text>
        <r>
          <rPr>
            <sz val="8"/>
            <color indexed="81"/>
            <rFont val="Tahoma"/>
            <family val="2"/>
          </rPr>
          <t>Short tons carbon are converted to MMTCE by multiplying by a conversion factor (0.9072 metric tons/short ton) and dividing by 1,000,000.</t>
        </r>
      </text>
    </comment>
    <comment ref="L25"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36" authorId="0">
      <text>
        <r>
          <rPr>
            <sz val="8"/>
            <color indexed="81"/>
            <rFont val="Tahoma"/>
            <family val="2"/>
          </rPr>
          <t xml:space="preserve">Billion Btus are converted to short tons of carbon by multiplying by the emission factor, combustion efficiency, 1,000 million/billion, and 0.0005 lbs/short ton.
</t>
        </r>
      </text>
    </comment>
    <comment ref="J36" authorId="1">
      <text>
        <r>
          <rPr>
            <sz val="8"/>
            <color indexed="81"/>
            <rFont val="Tahoma"/>
            <family val="2"/>
          </rPr>
          <t>Short tons carbon are converted to MMTCE by multiplying by a conversion factor (0.9072 metric tons/short ton) and dividing by 1,000,000.</t>
        </r>
      </text>
    </comment>
    <comment ref="L36"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47" authorId="0">
      <text>
        <r>
          <rPr>
            <sz val="8"/>
            <color indexed="81"/>
            <rFont val="Tahoma"/>
            <family val="2"/>
          </rPr>
          <t xml:space="preserve">Billion Btus are converted to short tons of carbon by multiplying by the emission factor, combustion efficiency, 1,000 million/billion, and 0.0005 lbs/short ton.
</t>
        </r>
      </text>
    </comment>
    <comment ref="J47" authorId="1">
      <text>
        <r>
          <rPr>
            <sz val="8"/>
            <color indexed="81"/>
            <rFont val="Tahoma"/>
            <family val="2"/>
          </rPr>
          <t>Short tons carbon are converted to MMTCE by multiplying by a conversion factor (0.9072 metric tons/short ton) and dividing by 1,000,000.</t>
        </r>
      </text>
    </comment>
    <comment ref="L47"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58" authorId="0">
      <text>
        <r>
          <rPr>
            <sz val="8"/>
            <color indexed="81"/>
            <rFont val="Tahoma"/>
            <family val="2"/>
          </rPr>
          <t xml:space="preserve">Billion Btus are converted to short tons of carbon by multiplying by the emission factor, combustion efficiency, 1,000 million/billion, and 0.0005 lbs/short ton.
</t>
        </r>
      </text>
    </comment>
    <comment ref="J58" authorId="1">
      <text>
        <r>
          <rPr>
            <sz val="8"/>
            <color indexed="81"/>
            <rFont val="Tahoma"/>
            <family val="2"/>
          </rPr>
          <t>Short tons carbon are converted to MMTCE by multiplying by a conversion factor (0.9072 metric tons/short ton) and dividing by 1,000,000.</t>
        </r>
      </text>
    </comment>
    <comment ref="L58"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69" authorId="0">
      <text>
        <r>
          <rPr>
            <sz val="8"/>
            <color indexed="81"/>
            <rFont val="Tahoma"/>
            <family val="2"/>
          </rPr>
          <t xml:space="preserve">Billion Btus are converted to short tons of carbon by multiplying by the emission factor, combustion efficiency, 1,000 million/billion, and 0.0005 lbs/short ton.
</t>
        </r>
      </text>
    </comment>
    <comment ref="J69" authorId="1">
      <text>
        <r>
          <rPr>
            <sz val="8"/>
            <color indexed="81"/>
            <rFont val="Tahoma"/>
            <family val="2"/>
          </rPr>
          <t>Short tons carbon are converted to MMTCE by multiplying by a conversion factor (0.9072 metric tons/short ton) and dividing by 1,000,000.</t>
        </r>
      </text>
    </comment>
    <comment ref="L69"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80" authorId="0">
      <text>
        <r>
          <rPr>
            <sz val="8"/>
            <color indexed="81"/>
            <rFont val="Tahoma"/>
            <family val="2"/>
          </rPr>
          <t xml:space="preserve">Billion Btus are converted to short tons of carbon by multiplying by the emission factor, combustion efficiency, 1,000 million/billion, and 0.0005 lbs/short ton.
</t>
        </r>
      </text>
    </comment>
    <comment ref="J80" authorId="1">
      <text>
        <r>
          <rPr>
            <sz val="8"/>
            <color indexed="81"/>
            <rFont val="Tahoma"/>
            <family val="2"/>
          </rPr>
          <t>Short tons carbon are converted to MMTCE by multiplying by a conversion factor (0.9072 metric tons/short ton) and dividing by 1,000,000.</t>
        </r>
      </text>
    </comment>
    <comment ref="L80"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91" authorId="0">
      <text>
        <r>
          <rPr>
            <sz val="8"/>
            <color indexed="81"/>
            <rFont val="Tahoma"/>
            <family val="2"/>
          </rPr>
          <t xml:space="preserve">Billion Btus are converted to short tons of carbon by multiplying by the emission factor, combustion efficiency, 1,000 million/billion, and 0.0005 lbs/short ton.
</t>
        </r>
      </text>
    </comment>
    <comment ref="J91" authorId="1">
      <text>
        <r>
          <rPr>
            <sz val="8"/>
            <color indexed="81"/>
            <rFont val="Tahoma"/>
            <family val="2"/>
          </rPr>
          <t>Short tons carbon are converted to MMTCE by multiplying by a conversion factor (0.9072 metric tons/short ton) and dividing by 1,000,000.</t>
        </r>
      </text>
    </comment>
    <comment ref="L91"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102" authorId="0">
      <text>
        <r>
          <rPr>
            <sz val="8"/>
            <color indexed="81"/>
            <rFont val="Tahoma"/>
            <family val="2"/>
          </rPr>
          <t xml:space="preserve">Billion Btus are converted to short tons of carbon by multiplying by the emission factor, combustion efficiency, 1,000 million/billion, and 0.0005 lbs/short ton.
</t>
        </r>
      </text>
    </comment>
    <comment ref="J102" authorId="1">
      <text>
        <r>
          <rPr>
            <sz val="8"/>
            <color indexed="81"/>
            <rFont val="Tahoma"/>
            <family val="2"/>
          </rPr>
          <t>Short tons carbon are converted to MMTCE by multiplying by a conversion factor (0.9072 metric tons/short ton) and dividing by 1,000,000.</t>
        </r>
      </text>
    </comment>
    <comment ref="L102"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113" authorId="0">
      <text>
        <r>
          <rPr>
            <sz val="8"/>
            <color indexed="81"/>
            <rFont val="Tahoma"/>
            <family val="2"/>
          </rPr>
          <t xml:space="preserve">Billion Btus are converted to short tons of carbon by multiplying by the emission factor, combustion efficiency, 1,000 million/billion, and 0.0005 lbs/short ton.
</t>
        </r>
      </text>
    </comment>
    <comment ref="J113" authorId="1">
      <text>
        <r>
          <rPr>
            <sz val="8"/>
            <color indexed="81"/>
            <rFont val="Tahoma"/>
            <family val="2"/>
          </rPr>
          <t>Short tons carbon are converted to MMTCE by multiplying by a conversion factor (0.9072 metric tons/short ton) and dividing by 1,000,000.</t>
        </r>
      </text>
    </comment>
    <comment ref="L113"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124" authorId="0">
      <text>
        <r>
          <rPr>
            <sz val="8"/>
            <color indexed="81"/>
            <rFont val="Tahoma"/>
            <family val="2"/>
          </rPr>
          <t xml:space="preserve">Billion Btus are converted to short tons of carbon by multiplying by the emission factor, combustion efficiency, 1,000 million/billion, and 0.0005 lbs/short ton.
</t>
        </r>
      </text>
    </comment>
    <comment ref="J124" authorId="1">
      <text>
        <r>
          <rPr>
            <sz val="8"/>
            <color indexed="81"/>
            <rFont val="Tahoma"/>
            <family val="2"/>
          </rPr>
          <t>Short tons carbon are converted to MMTCE by multiplying by a conversion factor (0.9072 metric tons/short ton) and dividing by 1,000,000.</t>
        </r>
      </text>
    </comment>
    <comment ref="L124"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135" authorId="0">
      <text>
        <r>
          <rPr>
            <sz val="8"/>
            <color indexed="81"/>
            <rFont val="Tahoma"/>
            <family val="2"/>
          </rPr>
          <t xml:space="preserve">Billion Btus are converted to short tons of carbon by multiplying by the emission factor, combustion efficiency, 1,000 million/billion, and 0.0005 lbs/short ton.
</t>
        </r>
      </text>
    </comment>
    <comment ref="J135" authorId="1">
      <text>
        <r>
          <rPr>
            <sz val="8"/>
            <color indexed="81"/>
            <rFont val="Tahoma"/>
            <family val="2"/>
          </rPr>
          <t>Short tons carbon are converted to MMTCE by multiplying by a conversion factor (0.9072 metric tons/short ton) and dividing by 1,000,000.</t>
        </r>
      </text>
    </comment>
    <comment ref="L135"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146" authorId="0">
      <text>
        <r>
          <rPr>
            <sz val="8"/>
            <color indexed="81"/>
            <rFont val="Tahoma"/>
            <family val="2"/>
          </rPr>
          <t xml:space="preserve">Billion Btus are converted to short tons of carbon by multiplying by the emission factor, combustion efficiency, 1,000 million/billion, and 0.0005 lbs/short ton.
</t>
        </r>
      </text>
    </comment>
    <comment ref="J146" authorId="1">
      <text>
        <r>
          <rPr>
            <sz val="8"/>
            <color indexed="81"/>
            <rFont val="Tahoma"/>
            <family val="2"/>
          </rPr>
          <t>Short tons carbon are converted to MMTCE by multiplying by a conversion factor (0.9072 metric tons/short ton) and dividing by 1,000,000.</t>
        </r>
      </text>
    </comment>
    <comment ref="L146"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157" authorId="0">
      <text>
        <r>
          <rPr>
            <sz val="8"/>
            <color indexed="81"/>
            <rFont val="Tahoma"/>
            <family val="2"/>
          </rPr>
          <t xml:space="preserve">Billion Btus are converted to short tons of carbon by multiplying by the emission factor, combustion efficiency, 1,000 million/billion, and 0.0005 lbs/short ton.
</t>
        </r>
      </text>
    </comment>
    <comment ref="J157" authorId="1">
      <text>
        <r>
          <rPr>
            <sz val="8"/>
            <color indexed="81"/>
            <rFont val="Tahoma"/>
            <family val="2"/>
          </rPr>
          <t>Short tons carbon are converted to MMTCE by multiplying by a conversion factor (0.9072 metric tons/short ton) and dividing by 1,000,000.</t>
        </r>
      </text>
    </comment>
    <comment ref="L157"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List>
</comments>
</file>

<file path=xl/comments5.xml><?xml version="1.0" encoding="utf-8"?>
<comments xmlns="http://schemas.openxmlformats.org/spreadsheetml/2006/main">
  <authors>
    <author>Beth Moore</author>
    <author>Philip Groth</author>
    <author>J Casola</author>
  </authors>
  <commentList>
    <comment ref="N3" authorId="0">
      <text>
        <r>
          <rPr>
            <sz val="8"/>
            <color indexed="81"/>
            <rFont val="Tahoma"/>
            <family val="2"/>
          </rPr>
          <t xml:space="preserve">Billion Btus are converted to short tons of carbon by multiplying by the emission factor, combustion efficiency, 1,000 million/billion, and 0.0005 lbs/short ton.
</t>
        </r>
      </text>
    </comment>
    <comment ref="P3" authorId="1">
      <text>
        <r>
          <rPr>
            <sz val="8"/>
            <color indexed="81"/>
            <rFont val="Tahoma"/>
            <family val="2"/>
          </rPr>
          <t>Short tons carbon are converted to MMTCE by multiplying by a conversion factor (0.9072 metric tons/short ton) and dividing by 1,000,000.</t>
        </r>
      </text>
    </comment>
    <comment ref="R3"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A24" authorId="2">
      <text>
        <r>
          <rPr>
            <sz val="8"/>
            <color indexed="81"/>
            <rFont val="Tahoma"/>
            <family val="2"/>
          </rPr>
          <t>SEDR data show negative values for consumption.  Represents storage of energy, since oils are manufactured from other fuels.  "Negative" emissions serve to correct the overestimation of emissions attributed to the parent fuel.</t>
        </r>
      </text>
    </comment>
    <comment ref="N31" authorId="0">
      <text>
        <r>
          <rPr>
            <sz val="8"/>
            <color indexed="81"/>
            <rFont val="Tahoma"/>
            <family val="2"/>
          </rPr>
          <t xml:space="preserve">Billion Btus are converted to short tons of carbon by multiplying by the emission factor, combustion efficiency, 1,000 million/billion, and 0.0005 lbs/short ton.
</t>
        </r>
      </text>
    </comment>
    <comment ref="P31" authorId="1">
      <text>
        <r>
          <rPr>
            <sz val="8"/>
            <color indexed="81"/>
            <rFont val="Tahoma"/>
            <family val="2"/>
          </rPr>
          <t>Short tons carbon are converted to MMTCE by multiplying by a conversion factor (0.9072 metric tons/short ton) and dividing by 1,000,000.</t>
        </r>
      </text>
    </comment>
    <comment ref="R31"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A52" authorId="2">
      <text>
        <r>
          <rPr>
            <sz val="8"/>
            <color indexed="81"/>
            <rFont val="Tahoma"/>
            <family val="2"/>
          </rPr>
          <t>SEDR data show negative values for consumption.  Represents storage of energy, since oils are manufactured from other fuels.  "Negative" emissions serve to correct the overestimation of emissions attributed to the parent fuel.</t>
        </r>
      </text>
    </comment>
    <comment ref="N59" authorId="0">
      <text>
        <r>
          <rPr>
            <sz val="8"/>
            <color indexed="81"/>
            <rFont val="Tahoma"/>
            <family val="2"/>
          </rPr>
          <t xml:space="preserve">Billion Btus are converted to short tons of carbon by multiplying by the emission factor, combustion efficiency, 1,000 million/billion, and 0.0005 lbs/short ton.
</t>
        </r>
      </text>
    </comment>
    <comment ref="P59" authorId="1">
      <text>
        <r>
          <rPr>
            <sz val="8"/>
            <color indexed="81"/>
            <rFont val="Tahoma"/>
            <family val="2"/>
          </rPr>
          <t>Short tons carbon are converted to MMTCE by multiplying by a conversion factor (0.9072 metric tons/short ton) and dividing by 1,000,000.</t>
        </r>
      </text>
    </comment>
    <comment ref="R59"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A80" authorId="2">
      <text>
        <r>
          <rPr>
            <sz val="8"/>
            <color indexed="81"/>
            <rFont val="Tahoma"/>
            <family val="2"/>
          </rPr>
          <t>SEDR data show negative values for consumption.  Represents storage of energy, since oils are manufactured from other fuels.  "Negative" emissions serve to correct the overestimation of emissions attributed to the parent fuel.</t>
        </r>
      </text>
    </comment>
    <comment ref="N87" authorId="0">
      <text>
        <r>
          <rPr>
            <sz val="8"/>
            <color indexed="81"/>
            <rFont val="Tahoma"/>
            <family val="2"/>
          </rPr>
          <t xml:space="preserve">Billion Btus are converted to short tons of carbon by multiplying by the emission factor, combustion efficiency, 1,000 million/billion, and 0.0005 lbs/short ton.
</t>
        </r>
      </text>
    </comment>
    <comment ref="P87" authorId="1">
      <text>
        <r>
          <rPr>
            <sz val="8"/>
            <color indexed="81"/>
            <rFont val="Tahoma"/>
            <family val="2"/>
          </rPr>
          <t>Short tons carbon are converted to MMTCE by multiplying by a conversion factor (0.9072 metric tons/short ton) and dividing by 1,000,000.</t>
        </r>
      </text>
    </comment>
    <comment ref="R87"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A108" authorId="2">
      <text>
        <r>
          <rPr>
            <sz val="8"/>
            <color indexed="81"/>
            <rFont val="Tahoma"/>
            <family val="2"/>
          </rPr>
          <t>SEDR data show negative values for consumption.  Represents storage of energy, since oils are manufactured from other fuels.  "Negative" emissions serve to correct the overestimation of emissions attributed to the parent fuel.</t>
        </r>
      </text>
    </comment>
    <comment ref="N115" authorId="0">
      <text>
        <r>
          <rPr>
            <sz val="8"/>
            <color indexed="81"/>
            <rFont val="Tahoma"/>
            <family val="2"/>
          </rPr>
          <t xml:space="preserve">Billion Btus are converted to short tons of carbon by multiplying by the emission factor, combustion efficiency, 1,000 million/billion, and 0.0005 lbs/short ton.
</t>
        </r>
      </text>
    </comment>
    <comment ref="P115" authorId="1">
      <text>
        <r>
          <rPr>
            <sz val="8"/>
            <color indexed="81"/>
            <rFont val="Tahoma"/>
            <family val="2"/>
          </rPr>
          <t>Short tons carbon are converted to MMTCE by multiplying by a conversion factor (0.9072 metric tons/short ton) and dividing by 1,000,000.</t>
        </r>
      </text>
    </comment>
    <comment ref="R115"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A136" authorId="2">
      <text>
        <r>
          <rPr>
            <sz val="8"/>
            <color indexed="81"/>
            <rFont val="Tahoma"/>
            <family val="2"/>
          </rPr>
          <t>SEDR data show negative values for consumption.  Represents storage of energy, since oils are manufactured from other fuels.  "Negative" emissions serve to correct the overestimation of emissions attributed to the parent fuel.</t>
        </r>
      </text>
    </comment>
    <comment ref="N143" authorId="0">
      <text>
        <r>
          <rPr>
            <sz val="8"/>
            <color indexed="81"/>
            <rFont val="Tahoma"/>
            <family val="2"/>
          </rPr>
          <t xml:space="preserve">Billion Btus are converted to short tons of carbon by multiplying by the emission factor, combustion efficiency, 1,000 million/billion, and 0.0005 lbs/short ton.
</t>
        </r>
      </text>
    </comment>
    <comment ref="P143" authorId="1">
      <text>
        <r>
          <rPr>
            <sz val="8"/>
            <color indexed="81"/>
            <rFont val="Tahoma"/>
            <family val="2"/>
          </rPr>
          <t>Short tons carbon are converted to MMTCE by multiplying by a conversion factor (0.9072 metric tons/short ton) and dividing by 1,000,000.</t>
        </r>
      </text>
    </comment>
    <comment ref="R143"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A164" authorId="2">
      <text>
        <r>
          <rPr>
            <sz val="8"/>
            <color indexed="81"/>
            <rFont val="Tahoma"/>
            <family val="2"/>
          </rPr>
          <t>SEDR data show negative values for consumption.  Represents storage of energy, since oils are manufactured from other fuels.  "Negative" emissions serve to correct the overestimation of emissions attributed to the parent fuel.</t>
        </r>
      </text>
    </comment>
    <comment ref="N171" authorId="0">
      <text>
        <r>
          <rPr>
            <sz val="8"/>
            <color indexed="81"/>
            <rFont val="Tahoma"/>
            <family val="2"/>
          </rPr>
          <t xml:space="preserve">Billion Btus are converted to short tons of carbon by multiplying by the emission factor, combustion efficiency, 1,000 million/billion, and 0.0005 lbs/short ton.
</t>
        </r>
      </text>
    </comment>
    <comment ref="P171" authorId="1">
      <text>
        <r>
          <rPr>
            <sz val="8"/>
            <color indexed="81"/>
            <rFont val="Tahoma"/>
            <family val="2"/>
          </rPr>
          <t>Short tons carbon are converted to MMTCE by multiplying by a conversion factor (0.9072 metric tons/short ton) and dividing by 1,000,000.</t>
        </r>
      </text>
    </comment>
    <comment ref="R171"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A192" authorId="2">
      <text>
        <r>
          <rPr>
            <sz val="8"/>
            <color indexed="81"/>
            <rFont val="Tahoma"/>
            <family val="2"/>
          </rPr>
          <t>SEDR data show negative values for consumption.  Represents storage of energy, since oils are manufactured from other fuels.  "Negative" emissions serve to correct the overestimation of emissions attributed to the parent fuel.</t>
        </r>
      </text>
    </comment>
    <comment ref="N199" authorId="0">
      <text>
        <r>
          <rPr>
            <sz val="8"/>
            <color indexed="81"/>
            <rFont val="Tahoma"/>
            <family val="2"/>
          </rPr>
          <t xml:space="preserve">Billion Btus are converted to short tons of carbon by multiplying by the emission factor, combustion efficiency, 1,000 million/billion, and 0.0005 lbs/short ton.
</t>
        </r>
      </text>
    </comment>
    <comment ref="P199" authorId="1">
      <text>
        <r>
          <rPr>
            <sz val="8"/>
            <color indexed="81"/>
            <rFont val="Tahoma"/>
            <family val="2"/>
          </rPr>
          <t>Short tons carbon are converted to MMTCE by multiplying by a conversion factor (0.9072 metric tons/short ton) and dividing by 1,000,000.</t>
        </r>
      </text>
    </comment>
    <comment ref="R199"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A220" authorId="2">
      <text>
        <r>
          <rPr>
            <sz val="8"/>
            <color indexed="81"/>
            <rFont val="Tahoma"/>
            <family val="2"/>
          </rPr>
          <t>SEDR data show negative values for consumption.  Represents storage of energy, since oils are manufactured from other fuels.  "Negative" emissions serve to correct the overestimation of emissions attributed to the parent fuel.</t>
        </r>
      </text>
    </comment>
    <comment ref="N227" authorId="0">
      <text>
        <r>
          <rPr>
            <sz val="8"/>
            <color indexed="81"/>
            <rFont val="Tahoma"/>
            <family val="2"/>
          </rPr>
          <t xml:space="preserve">Billion Btus are converted to short tons of carbon by multiplying by the emission factor, combustion efficiency, 1,000 million/billion, and 0.0005 lbs/short ton.
</t>
        </r>
      </text>
    </comment>
    <comment ref="P227" authorId="1">
      <text>
        <r>
          <rPr>
            <sz val="8"/>
            <color indexed="81"/>
            <rFont val="Tahoma"/>
            <family val="2"/>
          </rPr>
          <t>Short tons carbon are converted to MMTCE by multiplying by a conversion factor (0.9072 metric tons/short ton) and dividing by 1,000,000.</t>
        </r>
      </text>
    </comment>
    <comment ref="R227"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A248" authorId="2">
      <text>
        <r>
          <rPr>
            <sz val="8"/>
            <color indexed="81"/>
            <rFont val="Tahoma"/>
            <family val="2"/>
          </rPr>
          <t>SEDR data show negative values for consumption.  Represents storage of energy, since oils are manufactured from other fuels.  "Negative" emissions serve to correct the overestimation of emissions attributed to the parent fuel.</t>
        </r>
      </text>
    </comment>
    <comment ref="N255" authorId="0">
      <text>
        <r>
          <rPr>
            <sz val="8"/>
            <color indexed="81"/>
            <rFont val="Tahoma"/>
            <family val="2"/>
          </rPr>
          <t xml:space="preserve">Billion Btus are converted to short tons of carbon by multiplying by the emission factor, combustion efficiency, 1,000 million/billion, and 0.0005 lbs/short ton.
</t>
        </r>
      </text>
    </comment>
    <comment ref="P255" authorId="1">
      <text>
        <r>
          <rPr>
            <sz val="8"/>
            <color indexed="81"/>
            <rFont val="Tahoma"/>
            <family val="2"/>
          </rPr>
          <t>Short tons carbon are converted to MMTCE by multiplying by a conversion factor (0.9072 metric tons/short ton) and dividing by 1,000,000.</t>
        </r>
      </text>
    </comment>
    <comment ref="R255"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A276" authorId="2">
      <text>
        <r>
          <rPr>
            <sz val="8"/>
            <color indexed="81"/>
            <rFont val="Tahoma"/>
            <family val="2"/>
          </rPr>
          <t>SEDR data show negative values for consumption.  Represents storage of energy, since oils are manufactured from other fuels.  "Negative" emissions serve to correct the overestimation of emissions attributed to the parent fuel.</t>
        </r>
      </text>
    </comment>
    <comment ref="N283" authorId="0">
      <text>
        <r>
          <rPr>
            <sz val="8"/>
            <color indexed="81"/>
            <rFont val="Tahoma"/>
            <family val="2"/>
          </rPr>
          <t xml:space="preserve">Billion Btus are converted to short tons of carbon by multiplying by the emission factor, combustion efficiency, 1,000 million/billion, and 0.0005 lbs/short ton.
</t>
        </r>
      </text>
    </comment>
    <comment ref="P283" authorId="1">
      <text>
        <r>
          <rPr>
            <sz val="8"/>
            <color indexed="81"/>
            <rFont val="Tahoma"/>
            <family val="2"/>
          </rPr>
          <t>Short tons carbon are converted to MMTCE by multiplying by a conversion factor (0.9072 metric tons/short ton) and dividing by 1,000,000.</t>
        </r>
      </text>
    </comment>
    <comment ref="R283"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A304" authorId="2">
      <text>
        <r>
          <rPr>
            <sz val="8"/>
            <color indexed="81"/>
            <rFont val="Tahoma"/>
            <family val="2"/>
          </rPr>
          <t>SEDR data show negative values for consumption.  Represents storage of energy, since oils are manufactured from other fuels.  "Negative" emissions serve to correct the overestimation of emissions attributed to the parent fuel.</t>
        </r>
      </text>
    </comment>
    <comment ref="N311" authorId="0">
      <text>
        <r>
          <rPr>
            <sz val="8"/>
            <color indexed="81"/>
            <rFont val="Tahoma"/>
            <family val="2"/>
          </rPr>
          <t xml:space="preserve">Billion Btus are converted to short tons of carbon by multiplying by the emission factor, combustion efficiency, 1,000 million/billion, and 0.0005 lbs/short ton.
</t>
        </r>
      </text>
    </comment>
    <comment ref="P311" authorId="1">
      <text>
        <r>
          <rPr>
            <sz val="8"/>
            <color indexed="81"/>
            <rFont val="Tahoma"/>
            <family val="2"/>
          </rPr>
          <t>Short tons carbon are converted to MMTCE by multiplying by a conversion factor (0.9072 metric tons/short ton) and dividing by 1,000,000.</t>
        </r>
      </text>
    </comment>
    <comment ref="R311"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A332" authorId="2">
      <text>
        <r>
          <rPr>
            <sz val="8"/>
            <color indexed="81"/>
            <rFont val="Tahoma"/>
            <family val="2"/>
          </rPr>
          <t>SEDR data show negative values for consumption.  Represents storage of energy, since oils are manufactured from other fuels.  "Negative" emissions serve to correct the overestimation of emissions attributed to the parent fuel.</t>
        </r>
      </text>
    </comment>
    <comment ref="N339" authorId="0">
      <text>
        <r>
          <rPr>
            <sz val="8"/>
            <color indexed="81"/>
            <rFont val="Tahoma"/>
            <family val="2"/>
          </rPr>
          <t xml:space="preserve">Billion Btus are converted to short tons of carbon by multiplying by the emission factor, combustion efficiency, 1,000 million/billion, and 0.0005 lbs/short ton.
</t>
        </r>
      </text>
    </comment>
    <comment ref="P339" authorId="1">
      <text>
        <r>
          <rPr>
            <sz val="8"/>
            <color indexed="81"/>
            <rFont val="Tahoma"/>
            <family val="2"/>
          </rPr>
          <t>Short tons carbon are converted to MMTCE by multiplying by a conversion factor (0.9072 metric tons/short ton) and dividing by 1,000,000.</t>
        </r>
      </text>
    </comment>
    <comment ref="R339"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A360" authorId="2">
      <text>
        <r>
          <rPr>
            <sz val="8"/>
            <color indexed="81"/>
            <rFont val="Tahoma"/>
            <family val="2"/>
          </rPr>
          <t>SEDR data show negative values for consumption.  Represents storage of energy, since oils are manufactured from other fuels.  "Negative" emissions serve to correct the overestimation of emissions attributed to the parent fuel.</t>
        </r>
      </text>
    </comment>
    <comment ref="N367" authorId="0">
      <text>
        <r>
          <rPr>
            <sz val="8"/>
            <color indexed="81"/>
            <rFont val="Tahoma"/>
            <family val="2"/>
          </rPr>
          <t xml:space="preserve">Billion Btus are converted to short tons of carbon by multiplying by the emission factor, combustion efficiency, 1,000 million/billion, and 0.0005 lbs/short ton.
</t>
        </r>
      </text>
    </comment>
    <comment ref="P367" authorId="1">
      <text>
        <r>
          <rPr>
            <sz val="8"/>
            <color indexed="81"/>
            <rFont val="Tahoma"/>
            <family val="2"/>
          </rPr>
          <t>Short tons carbon are converted to MMTCE by multiplying by a conversion factor (0.9072 metric tons/short ton) and dividing by 1,000,000.</t>
        </r>
      </text>
    </comment>
    <comment ref="R367"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A388" authorId="2">
      <text>
        <r>
          <rPr>
            <sz val="8"/>
            <color indexed="81"/>
            <rFont val="Tahoma"/>
            <family val="2"/>
          </rPr>
          <t>SEDR data show negative values for consumption.  Represents storage of energy, since oils are manufactured from other fuels.  "Negative" emissions serve to correct the overestimation of emissions attributed to the parent fuel.</t>
        </r>
      </text>
    </comment>
    <comment ref="N395" authorId="0">
      <text>
        <r>
          <rPr>
            <sz val="8"/>
            <color indexed="81"/>
            <rFont val="Tahoma"/>
            <family val="2"/>
          </rPr>
          <t xml:space="preserve">Billion Btus are converted to short tons of carbon by multiplying by the emission factor, combustion efficiency, 1,000 million/billion, and 0.0005 lbs/short ton.
</t>
        </r>
      </text>
    </comment>
    <comment ref="P395" authorId="1">
      <text>
        <r>
          <rPr>
            <sz val="8"/>
            <color indexed="81"/>
            <rFont val="Tahoma"/>
            <family val="2"/>
          </rPr>
          <t>Short tons carbon are converted to MMTCE by multiplying by a conversion factor (0.9072 metric tons/short ton) and dividing by 1,000,000.</t>
        </r>
      </text>
    </comment>
    <comment ref="R395"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A416" authorId="2">
      <text>
        <r>
          <rPr>
            <sz val="8"/>
            <color indexed="81"/>
            <rFont val="Tahoma"/>
            <family val="2"/>
          </rPr>
          <t>SEDR data show negative values for consumption.  Represents storage of energy, since oils are manufactured from other fuels.  "Negative" emissions serve to correct the overestimation of emissions attributed to the parent fuel.</t>
        </r>
      </text>
    </comment>
  </commentList>
</comments>
</file>

<file path=xl/comments6.xml><?xml version="1.0" encoding="utf-8"?>
<comments xmlns="http://schemas.openxmlformats.org/spreadsheetml/2006/main">
  <authors>
    <author>Beth Moore</author>
    <author>Philip Groth</author>
  </authors>
  <commentList>
    <comment ref="H3" authorId="0">
      <text>
        <r>
          <rPr>
            <sz val="8"/>
            <color indexed="81"/>
            <rFont val="Tahoma"/>
            <family val="2"/>
          </rPr>
          <t xml:space="preserve">Billion Btus are converted to short tons of carbon by multiplying by the emission factor, combustion efficiency, 1,000 million/billion, and 0.0005 lbs/short ton.
</t>
        </r>
      </text>
    </comment>
    <comment ref="J3" authorId="1">
      <text>
        <r>
          <rPr>
            <sz val="8"/>
            <color indexed="81"/>
            <rFont val="Tahoma"/>
            <family val="2"/>
          </rPr>
          <t>Short tons carbon are converted to MMTCE by multiplying by a conversion factor (0.9072 metric tons/short ton) and dividing by 1,000,000.</t>
        </r>
      </text>
    </comment>
    <comment ref="L3"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11" authorId="0">
      <text>
        <r>
          <rPr>
            <sz val="8"/>
            <color indexed="81"/>
            <rFont val="Tahoma"/>
            <family val="2"/>
          </rPr>
          <t xml:space="preserve">Billion Btus are converted to short tons of carbon by multiplying by the emission factor, combustion efficiency, 1,000 million/billion, and 0.0005 lbs/short ton.
</t>
        </r>
      </text>
    </comment>
    <comment ref="J11" authorId="1">
      <text>
        <r>
          <rPr>
            <sz val="8"/>
            <color indexed="81"/>
            <rFont val="Tahoma"/>
            <family val="2"/>
          </rPr>
          <t>Short tons carbon are converted to MMTCE by multiplying by a conversion factor (0.9072 metric tons/short ton) and dividing by 1,000,000.</t>
        </r>
      </text>
    </comment>
    <comment ref="L11"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19" authorId="0">
      <text>
        <r>
          <rPr>
            <sz val="8"/>
            <color indexed="81"/>
            <rFont val="Tahoma"/>
            <family val="2"/>
          </rPr>
          <t xml:space="preserve">Billion Btus are converted to short tons of carbon by multiplying by the emission factor, combustion efficiency, 1,000 million/billion, and 0.0005 lbs/short ton.
</t>
        </r>
      </text>
    </comment>
    <comment ref="J19" authorId="1">
      <text>
        <r>
          <rPr>
            <sz val="8"/>
            <color indexed="81"/>
            <rFont val="Tahoma"/>
            <family val="2"/>
          </rPr>
          <t>Short tons carbon are converted to MMTCE by multiplying by a conversion factor (0.9072 metric tons/short ton) and dividing by 1,000,000.</t>
        </r>
      </text>
    </comment>
    <comment ref="L19"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H26" authorId="0">
      <text>
        <r>
          <rPr>
            <sz val="8"/>
            <color indexed="81"/>
            <rFont val="Tahoma"/>
            <family val="2"/>
          </rPr>
          <t xml:space="preserve">Billion Btus are converted to short tons of carbon by multiplying by the emission factor, combustion efficiency, 1,000 million/billion, and 0.0005 lbs/short ton.
</t>
        </r>
      </text>
    </comment>
    <comment ref="J26" authorId="1">
      <text>
        <r>
          <rPr>
            <sz val="8"/>
            <color indexed="81"/>
            <rFont val="Tahoma"/>
            <family val="2"/>
          </rPr>
          <t>Short tons carbon are converted to MMTCE by multiplying by a conversion factor (0.9072 metric tons/short ton) and dividing by 1,000,000.</t>
        </r>
      </text>
    </comment>
    <comment ref="L26"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 ref="N34" authorId="0">
      <text>
        <r>
          <rPr>
            <sz val="8"/>
            <color indexed="81"/>
            <rFont val="Tahoma"/>
            <family val="2"/>
          </rPr>
          <t xml:space="preserve">Billion Btus are converted to short tons of carbon by multiplying by the emission factor, combustion efficiency, 1,000 million/billion, and 0.0005 lbs/short ton.
</t>
        </r>
      </text>
    </comment>
    <comment ref="P34" authorId="1">
      <text>
        <r>
          <rPr>
            <sz val="8"/>
            <color indexed="81"/>
            <rFont val="Tahoma"/>
            <family val="2"/>
          </rPr>
          <t>Short tons carbon are converted to MMTCE by multiplying by a conversion factor (0.9072 metric tons/short ton) and dividing by 1,000,000.</t>
        </r>
      </text>
    </comment>
    <comment ref="R34" authorId="1">
      <text>
        <r>
          <rPr>
            <sz val="8"/>
            <color indexed="81"/>
            <rFont val="Tahoma"/>
            <family val="2"/>
          </rPr>
          <t>MMTCE is converted to MMTCO</t>
        </r>
        <r>
          <rPr>
            <vertAlign val="subscript"/>
            <sz val="8"/>
            <color indexed="81"/>
            <rFont val="Tahoma"/>
            <family val="2"/>
          </rPr>
          <t>2</t>
        </r>
        <r>
          <rPr>
            <sz val="8"/>
            <color indexed="81"/>
            <rFont val="Tahoma"/>
            <family val="2"/>
          </rPr>
          <t>E by multiplying by 44/12.</t>
        </r>
      </text>
    </comment>
  </commentList>
</comments>
</file>

<file path=xl/sharedStrings.xml><?xml version="1.0" encoding="utf-8"?>
<sst xmlns="http://schemas.openxmlformats.org/spreadsheetml/2006/main" count="7645" uniqueCount="121">
  <si>
    <t>Residential Sector</t>
  </si>
  <si>
    <t>Consumption</t>
  </si>
  <si>
    <t>Emission Factor</t>
  </si>
  <si>
    <t>Combustion</t>
  </si>
  <si>
    <t xml:space="preserve">Emissions </t>
  </si>
  <si>
    <t>Fuel Type</t>
  </si>
  <si>
    <t>(Billion Btu)</t>
  </si>
  <si>
    <t>(lbs C/Million Btu)</t>
  </si>
  <si>
    <t>Efficiency (%)</t>
  </si>
  <si>
    <t>(short tons carbon)</t>
  </si>
  <si>
    <t>(MMTCE)</t>
  </si>
  <si>
    <t>Coal</t>
  </si>
  <si>
    <t>x</t>
  </si>
  <si>
    <t>=</t>
  </si>
  <si>
    <t>Distillate Fuel</t>
  </si>
  <si>
    <t>Kerosene</t>
  </si>
  <si>
    <t>LPG</t>
  </si>
  <si>
    <t>Natural Gas</t>
  </si>
  <si>
    <t>Other</t>
  </si>
  <si>
    <t>(MMTCO2E)</t>
  </si>
  <si>
    <t xml:space="preserve">Commercial Sector </t>
  </si>
  <si>
    <t>Motor Gasoline</t>
  </si>
  <si>
    <t>Residual Fuel</t>
  </si>
  <si>
    <t>Transportation Sector</t>
  </si>
  <si>
    <t>Aviation Gasoline</t>
  </si>
  <si>
    <t>Jet Fuel, Kerosene</t>
  </si>
  <si>
    <t>Jet Fuel, Naphtha</t>
  </si>
  <si>
    <t xml:space="preserve">Non-Energy </t>
  </si>
  <si>
    <t xml:space="preserve">Net combustible </t>
  </si>
  <si>
    <t>Storage Factor (%)</t>
  </si>
  <si>
    <t>Lubricants</t>
  </si>
  <si>
    <t>- (</t>
  </si>
  <si>
    <t>) =</t>
  </si>
  <si>
    <t>Electric Power Sector</t>
  </si>
  <si>
    <t>Petroleum Coke</t>
  </si>
  <si>
    <t>Industrial Sector</t>
  </si>
  <si>
    <t xml:space="preserve">Total </t>
  </si>
  <si>
    <t>Coking Coal</t>
  </si>
  <si>
    <t>Other Coal</t>
  </si>
  <si>
    <t>Asphalt and Road Oil</t>
  </si>
  <si>
    <t>Aviation Gasoline Blending Components</t>
  </si>
  <si>
    <t>Crude Oil</t>
  </si>
  <si>
    <t>Feedstocks, Naphtha less than 401 F</t>
  </si>
  <si>
    <t>Feedstocks, Other Oils greater than 401 F</t>
  </si>
  <si>
    <t>Motor Gasoline Blending Components</t>
  </si>
  <si>
    <t>Misc. Petro Products</t>
  </si>
  <si>
    <t>Pentanes Plus</t>
  </si>
  <si>
    <t>Still Gas</t>
  </si>
  <si>
    <t>Special Naphthas</t>
  </si>
  <si>
    <t>Unfinished Oils</t>
  </si>
  <si>
    <t>Waxes</t>
  </si>
  <si>
    <t>Year</t>
  </si>
  <si>
    <t>Residential</t>
  </si>
  <si>
    <t>Commercial</t>
  </si>
  <si>
    <t>Transportation</t>
  </si>
  <si>
    <t>Electric Power</t>
  </si>
  <si>
    <t>Industrial</t>
  </si>
  <si>
    <t>Total</t>
  </si>
  <si>
    <t>CO2 Emissions from fossil fuel burning in PA</t>
  </si>
  <si>
    <t>Sector</t>
  </si>
  <si>
    <t>NG</t>
  </si>
  <si>
    <t>CO2e Emissions (MMTCO2e) - 2014</t>
  </si>
  <si>
    <t>Totals</t>
  </si>
  <si>
    <t>Total (Residential)</t>
  </si>
  <si>
    <t>Total (Commercial)</t>
  </si>
  <si>
    <t>Total (Transportation)</t>
  </si>
  <si>
    <t>Total (Electric Power)</t>
  </si>
  <si>
    <t>Total (Industrial)</t>
  </si>
  <si>
    <t>Coal (Res)</t>
  </si>
  <si>
    <t>Distillate Fuel (Res)</t>
  </si>
  <si>
    <t>Kerosene (RES)</t>
  </si>
  <si>
    <t>LPG  (RES)</t>
  </si>
  <si>
    <t>Natural Gas  (RES)</t>
  </si>
  <si>
    <t>Other  (RES)</t>
  </si>
  <si>
    <t>Coal (Comm)</t>
  </si>
  <si>
    <t>Distillate Fuel (Comm)</t>
  </si>
  <si>
    <t>Kerosene (Comm)</t>
  </si>
  <si>
    <t>LPG (Comm)</t>
  </si>
  <si>
    <t>Motor Gasoline (Comm)</t>
  </si>
  <si>
    <t>Residual Fuel (Comm)</t>
  </si>
  <si>
    <t>Natural Gas (Comm)</t>
  </si>
  <si>
    <t>Other (Comm)</t>
  </si>
  <si>
    <t>Aviation Gasoline (Trans)</t>
  </si>
  <si>
    <t>Distillate Fuel  (Trans)</t>
  </si>
  <si>
    <t>Jet Fuel, Kerosene  (Trans)</t>
  </si>
  <si>
    <t>Jet Fuel, Naphtha  (Trans)</t>
  </si>
  <si>
    <t>LPG  (Trans)</t>
  </si>
  <si>
    <t>Motor Gasoline  (Trans)</t>
  </si>
  <si>
    <t>Residual Fuel  (Trans)</t>
  </si>
  <si>
    <t>Natural Gas  (Trans)</t>
  </si>
  <si>
    <t>Coal (Elec. Pwr)</t>
  </si>
  <si>
    <t>Distillate Fuel (Elec. Pwr)</t>
  </si>
  <si>
    <t>Petroleum Coke (Elec. Pwr)</t>
  </si>
  <si>
    <t>Residual Fuel (Elec. Pwr)</t>
  </si>
  <si>
    <t>Natural Gas (Elec. Pwr)</t>
  </si>
  <si>
    <t>Other (Elec. Pwr)</t>
  </si>
  <si>
    <t>Coking Coal (Ind)</t>
  </si>
  <si>
    <t>Other Coal (Ind)</t>
  </si>
  <si>
    <t>Asphalt and Road Oil (Ind)</t>
  </si>
  <si>
    <t>Aviation Gasoline Blending Components (Ind)</t>
  </si>
  <si>
    <t>Crude Oil (Ind)</t>
  </si>
  <si>
    <t>Distillate Fuel (Ind)</t>
  </si>
  <si>
    <t>Feedstocks, Naphtha less than 401 F (Ind)</t>
  </si>
  <si>
    <t>Feedstocks, Other Oils greater than 401 F (Ind)</t>
  </si>
  <si>
    <t>Kerosene (Ind)</t>
  </si>
  <si>
    <t>LPG (Ind)</t>
  </si>
  <si>
    <t>Lubricants (Ind)</t>
  </si>
  <si>
    <t>Motor Gasoline (Ind)</t>
  </si>
  <si>
    <t>Motor Gasoline Blending Components (Ind)</t>
  </si>
  <si>
    <t>Misc. Petro Products (Ind)</t>
  </si>
  <si>
    <t>Petroleum Coke (Ind)</t>
  </si>
  <si>
    <t>Pentanes Plus (Ind)</t>
  </si>
  <si>
    <t>Residual Fuel (Ind)</t>
  </si>
  <si>
    <t>Still Gas (Ind)</t>
  </si>
  <si>
    <t>Special Naphthas (Ind)</t>
  </si>
  <si>
    <t>Unfinished Oils (Ind)</t>
  </si>
  <si>
    <t>Waxes (Ind)</t>
  </si>
  <si>
    <t>Natural Gas (Ind)</t>
  </si>
  <si>
    <t>Other (Ind)</t>
  </si>
  <si>
    <t>top ten total</t>
  </si>
  <si>
    <t>% of 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</si>
</sst>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3" formatCode="_(* #,##0.00_);_(* \(#,##0.00\);_(* &quot;-&quot;??_);_(@_)"/>
    <numFmt numFmtId="164" formatCode="0.0%"/>
    <numFmt numFmtId="165" formatCode="0.000"/>
    <numFmt numFmtId="166" formatCode="_(* #,##0_);_(* \(#,##0\);_(* &quot;-&quot;??_);_(@_)"/>
    <numFmt numFmtId="167" formatCode="_(* #,##0.000_);_(* \(#,##0.000\);_(* &quot;-&quot;??_);_(@_)"/>
    <numFmt numFmtId="168" formatCode="0.000000000000"/>
  </numFmts>
  <fonts count="25" x14ac:knownFonts="1">
    <font>
      <sz val="11"/>
      <color theme="1"/>
      <name val="Calibri"/>
      <family val="2"/>
      <scheme val="minor"/>
    </font>
    <font>
      <sz val="8"/>
      <name val="Arial"/>
    </font>
    <font>
      <sz val="14"/>
      <name val="Comic Sans MS"/>
      <family val="4"/>
    </font>
    <font>
      <b/>
      <sz val="7"/>
      <name val="Comic Sans MS"/>
      <family val="4"/>
    </font>
    <font>
      <sz val="7"/>
      <name val="Arial"/>
      <family val="2"/>
    </font>
    <font>
      <sz val="7"/>
      <name val="Comic Sans MS"/>
      <family val="4"/>
    </font>
    <font>
      <sz val="8"/>
      <name val="Arial"/>
      <family val="2"/>
    </font>
    <font>
      <sz val="8"/>
      <name val="Comic Sans MS"/>
      <family val="4"/>
    </font>
    <font>
      <sz val="8"/>
      <color indexed="8"/>
      <name val="Comic Sans MS"/>
      <family val="4"/>
    </font>
    <font>
      <sz val="11"/>
      <color theme="1"/>
      <name val="Calibri"/>
      <family val="2"/>
      <scheme val="minor"/>
    </font>
    <font>
      <sz val="8"/>
      <color indexed="81"/>
      <name val="Tahoma"/>
      <family val="2"/>
    </font>
    <font>
      <vertAlign val="subscript"/>
      <sz val="8"/>
      <color indexed="81"/>
      <name val="Tahoma"/>
      <family val="2"/>
    </font>
    <font>
      <sz val="14"/>
      <color indexed="8"/>
      <name val="Comic Sans MS"/>
      <family val="4"/>
    </font>
    <font>
      <sz val="8"/>
      <color indexed="8"/>
      <name val="Arial"/>
      <family val="2"/>
    </font>
    <font>
      <b/>
      <sz val="7"/>
      <color indexed="8"/>
      <name val="Comic Sans MS"/>
      <family val="4"/>
    </font>
    <font>
      <sz val="7"/>
      <color indexed="8"/>
      <name val="Comic Sans MS"/>
      <family val="4"/>
    </font>
    <font>
      <sz val="7"/>
      <color indexed="8"/>
      <name val="Arial"/>
      <family val="2"/>
    </font>
    <font>
      <b/>
      <sz val="11"/>
      <color theme="1"/>
      <name val="Calibri"/>
      <family val="2"/>
      <scheme val="minor"/>
    </font>
    <font>
      <b/>
      <sz val="10"/>
      <name val="Times New Roman"/>
      <family val="1"/>
    </font>
    <font>
      <sz val="10"/>
      <name val="Times New Roman"/>
      <family val="1"/>
    </font>
    <font>
      <sz val="10"/>
      <color theme="1"/>
      <name val="Times New Roman"/>
      <family val="1"/>
    </font>
    <font>
      <sz val="10"/>
      <name val="Arial"/>
      <family val="2"/>
    </font>
    <font>
      <sz val="10"/>
      <color theme="1"/>
      <name val="Calibri"/>
      <family val="2"/>
      <scheme val="minor"/>
    </font>
    <font>
      <sz val="11"/>
      <color theme="1"/>
      <name val="Calibri"/>
      <family val="2"/>
    </font>
    <font>
      <sz val="11"/>
      <name val="Calibri"/>
      <family val="2"/>
    </font>
  </fonts>
  <fills count="8">
    <fill>
      <patternFill patternType="none"/>
    </fill>
    <fill>
      <patternFill patternType="gray125"/>
    </fill>
    <fill>
      <patternFill patternType="solid">
        <fgColor indexed="51"/>
        <bgColor indexed="64"/>
      </patternFill>
    </fill>
    <fill>
      <patternFill patternType="solid">
        <fgColor indexed="41"/>
        <bgColor indexed="64"/>
      </patternFill>
    </fill>
    <fill>
      <patternFill patternType="solid">
        <fgColor indexed="45"/>
        <bgColor indexed="64"/>
      </patternFill>
    </fill>
    <fill>
      <patternFill patternType="solid">
        <fgColor indexed="46"/>
        <bgColor indexed="64"/>
      </patternFill>
    </fill>
    <fill>
      <patternFill patternType="solid">
        <fgColor indexed="42"/>
        <bgColor indexed="64"/>
      </patternFill>
    </fill>
    <fill>
      <patternFill patternType="solid">
        <fgColor rgb="FF00B0F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43" fontId="9" fillId="0" borderId="0" applyFont="0" applyFill="0" applyBorder="0" applyAlignment="0" applyProtection="0"/>
    <xf numFmtId="9" fontId="9" fillId="0" borderId="0" applyFont="0" applyFill="0" applyBorder="0" applyAlignment="0" applyProtection="0"/>
  </cellStyleXfs>
  <cellXfs count="116">
    <xf numFmtId="0" fontId="0" fillId="0" borderId="0" xfId="0"/>
    <xf numFmtId="0" fontId="1" fillId="0" borderId="0" xfId="1" applyFill="1"/>
    <xf numFmtId="0" fontId="6" fillId="0" borderId="0" xfId="1" applyFont="1" applyFill="1"/>
    <xf numFmtId="164" fontId="4" fillId="0" borderId="1" xfId="3" applyNumberFormat="1" applyFont="1" applyFill="1" applyBorder="1"/>
    <xf numFmtId="166" fontId="4" fillId="0" borderId="1" xfId="2" applyNumberFormat="1" applyFont="1" applyFill="1" applyBorder="1"/>
    <xf numFmtId="164" fontId="4" fillId="2" borderId="1" xfId="3" applyNumberFormat="1" applyFont="1" applyFill="1" applyBorder="1" applyAlignment="1" applyProtection="1">
      <protection locked="0"/>
    </xf>
    <xf numFmtId="166" fontId="4" fillId="0" borderId="1" xfId="2" applyNumberFormat="1" applyFont="1" applyFill="1" applyBorder="1" applyProtection="1"/>
    <xf numFmtId="43" fontId="0" fillId="0" borderId="0" xfId="0" applyNumberFormat="1"/>
    <xf numFmtId="167" fontId="0" fillId="0" borderId="0" xfId="0" applyNumberFormat="1"/>
    <xf numFmtId="0" fontId="0" fillId="0" borderId="0" xfId="0" applyFill="1"/>
    <xf numFmtId="0" fontId="2" fillId="2" borderId="0" xfId="0" applyFont="1" applyFill="1"/>
    <xf numFmtId="0" fontId="6" fillId="2" borderId="0" xfId="0" applyFont="1" applyFill="1"/>
    <xf numFmtId="0" fontId="7" fillId="0" borderId="0" xfId="0" applyFont="1" applyFill="1"/>
    <xf numFmtId="0" fontId="6" fillId="0" borderId="0" xfId="0" applyFont="1" applyFill="1"/>
    <xf numFmtId="0" fontId="8" fillId="0" borderId="0" xfId="0" applyFont="1" applyFill="1"/>
    <xf numFmtId="0" fontId="6" fillId="0" borderId="0" xfId="0" applyFont="1"/>
    <xf numFmtId="0" fontId="3" fillId="0" borderId="0" xfId="0" applyFont="1" applyFill="1" applyAlignment="1">
      <alignment horizontal="center"/>
    </xf>
    <xf numFmtId="0" fontId="3" fillId="0" borderId="0" xfId="0" applyFont="1" applyFill="1"/>
    <xf numFmtId="0" fontId="3" fillId="0" borderId="0" xfId="0" applyFont="1" applyFill="1" applyBorder="1" applyAlignment="1">
      <alignment horizontal="center"/>
    </xf>
    <xf numFmtId="0" fontId="5" fillId="0" borderId="0" xfId="0" applyFont="1" applyFill="1"/>
    <xf numFmtId="0" fontId="5" fillId="0" borderId="0" xfId="0" applyFont="1" applyFill="1" applyAlignment="1">
      <alignment horizontal="center"/>
    </xf>
    <xf numFmtId="2" fontId="4" fillId="0" borderId="1" xfId="0" applyNumberFormat="1" applyFont="1" applyFill="1" applyBorder="1"/>
    <xf numFmtId="0" fontId="6" fillId="0" borderId="0" xfId="0" quotePrefix="1" applyFont="1" applyFill="1" applyAlignment="1">
      <alignment horizontal="center"/>
    </xf>
    <xf numFmtId="165" fontId="4" fillId="0" borderId="1" xfId="0" applyNumberFormat="1" applyFont="1" applyFill="1" applyBorder="1"/>
    <xf numFmtId="2" fontId="4" fillId="2" borderId="1" xfId="0" applyNumberFormat="1" applyFont="1" applyFill="1" applyBorder="1" applyAlignment="1" applyProtection="1">
      <protection locked="0"/>
    </xf>
    <xf numFmtId="0" fontId="0" fillId="2" borderId="0" xfId="0" applyFill="1"/>
    <xf numFmtId="1" fontId="0" fillId="0" borderId="0" xfId="0" applyNumberFormat="1"/>
    <xf numFmtId="168" fontId="4" fillId="0" borderId="1" xfId="0" applyNumberFormat="1" applyFont="1" applyFill="1" applyBorder="1"/>
    <xf numFmtId="166" fontId="4" fillId="0" borderId="0" xfId="2" applyNumberFormat="1" applyFont="1" applyFill="1" applyBorder="1"/>
    <xf numFmtId="0" fontId="0" fillId="0" borderId="0" xfId="0" applyBorder="1"/>
    <xf numFmtId="0" fontId="2" fillId="3" borderId="0" xfId="0" applyFont="1" applyFill="1"/>
    <xf numFmtId="0" fontId="6" fillId="3" borderId="0" xfId="0" applyFont="1" applyFill="1"/>
    <xf numFmtId="0" fontId="6" fillId="0" borderId="0" xfId="0" applyFont="1" applyFill="1" applyBorder="1"/>
    <xf numFmtId="166" fontId="4" fillId="0" borderId="1" xfId="4" applyNumberFormat="1" applyFont="1" applyFill="1" applyBorder="1" applyProtection="1"/>
    <xf numFmtId="164" fontId="4" fillId="0" borderId="1" xfId="5" applyNumberFormat="1" applyFont="1" applyFill="1" applyBorder="1"/>
    <xf numFmtId="166" fontId="4" fillId="0" borderId="1" xfId="4" applyNumberFormat="1" applyFont="1" applyFill="1" applyBorder="1"/>
    <xf numFmtId="2" fontId="4" fillId="3" borderId="1" xfId="0" applyNumberFormat="1" applyFont="1" applyFill="1" applyBorder="1" applyProtection="1">
      <protection locked="0"/>
    </xf>
    <xf numFmtId="164" fontId="4" fillId="3" borderId="1" xfId="5" applyNumberFormat="1" applyFont="1" applyFill="1" applyBorder="1" applyProtection="1">
      <protection locked="0"/>
    </xf>
    <xf numFmtId="0" fontId="12" fillId="4" borderId="0" xfId="0" applyFont="1" applyFill="1"/>
    <xf numFmtId="0" fontId="13" fillId="4" borderId="0" xfId="0" applyFont="1" applyFill="1"/>
    <xf numFmtId="0" fontId="13" fillId="0" borderId="0" xfId="0" applyFont="1" applyFill="1"/>
    <xf numFmtId="0" fontId="13" fillId="0" borderId="0" xfId="0" applyFont="1"/>
    <xf numFmtId="0" fontId="14" fillId="0" borderId="0" xfId="0" applyFont="1" applyFill="1" applyAlignment="1">
      <alignment horizontal="center"/>
    </xf>
    <xf numFmtId="0" fontId="13" fillId="0" borderId="0" xfId="0" applyFont="1" applyFill="1" applyBorder="1"/>
    <xf numFmtId="0" fontId="14" fillId="0" borderId="0" xfId="0" applyFont="1" applyFill="1" applyBorder="1" applyAlignment="1">
      <alignment horizontal="center"/>
    </xf>
    <xf numFmtId="0" fontId="14" fillId="0" borderId="0" xfId="0" applyFont="1" applyFill="1"/>
    <xf numFmtId="0" fontId="15" fillId="0" borderId="0" xfId="0" applyFont="1" applyFill="1"/>
    <xf numFmtId="166" fontId="16" fillId="0" borderId="1" xfId="2" applyNumberFormat="1" applyFont="1" applyFill="1" applyBorder="1" applyProtection="1"/>
    <xf numFmtId="0" fontId="15" fillId="0" borderId="0" xfId="0" applyFont="1" applyFill="1" applyAlignment="1">
      <alignment horizontal="center"/>
    </xf>
    <xf numFmtId="2" fontId="16" fillId="0" borderId="1" xfId="0" applyNumberFormat="1" applyFont="1" applyFill="1" applyBorder="1"/>
    <xf numFmtId="164" fontId="16" fillId="0" borderId="1" xfId="3" applyNumberFormat="1" applyFont="1" applyFill="1" applyBorder="1"/>
    <xf numFmtId="0" fontId="13" fillId="0" borderId="0" xfId="0" quotePrefix="1" applyFont="1" applyFill="1" applyAlignment="1">
      <alignment horizontal="center"/>
    </xf>
    <xf numFmtId="166" fontId="16" fillId="0" borderId="1" xfId="2" applyNumberFormat="1" applyFont="1" applyFill="1" applyBorder="1"/>
    <xf numFmtId="0" fontId="13" fillId="0" borderId="0" xfId="0" quotePrefix="1" applyFont="1" applyFill="1" applyBorder="1" applyAlignment="1">
      <alignment horizontal="center"/>
    </xf>
    <xf numFmtId="0" fontId="16" fillId="0" borderId="0" xfId="0" applyFont="1" applyFill="1" applyBorder="1"/>
    <xf numFmtId="0" fontId="16" fillId="4" borderId="1" xfId="0" applyFont="1" applyFill="1" applyBorder="1" applyProtection="1">
      <protection locked="0"/>
    </xf>
    <xf numFmtId="164" fontId="16" fillId="4" borderId="1" xfId="3" applyNumberFormat="1" applyFont="1" applyFill="1" applyBorder="1" applyProtection="1">
      <protection locked="0"/>
    </xf>
    <xf numFmtId="0" fontId="13" fillId="0" borderId="0" xfId="0" applyFont="1" applyFill="1" applyProtection="1"/>
    <xf numFmtId="0" fontId="15" fillId="0" borderId="0" xfId="0" applyFont="1" applyFill="1" applyBorder="1" applyAlignment="1">
      <alignment horizontal="left"/>
    </xf>
    <xf numFmtId="0" fontId="14" fillId="0" borderId="0" xfId="0" applyFont="1" applyFill="1" applyAlignment="1" applyProtection="1">
      <alignment horizontal="center"/>
    </xf>
    <xf numFmtId="0" fontId="15" fillId="0" borderId="0" xfId="0" quotePrefix="1" applyFont="1" applyFill="1" applyAlignment="1">
      <alignment horizontal="center"/>
    </xf>
    <xf numFmtId="166" fontId="16" fillId="4" borderId="1" xfId="2" applyNumberFormat="1" applyFont="1" applyFill="1" applyBorder="1" applyProtection="1">
      <protection locked="0"/>
    </xf>
    <xf numFmtId="9" fontId="16" fillId="0" borderId="1" xfId="3" applyFont="1" applyFill="1" applyBorder="1"/>
    <xf numFmtId="0" fontId="13" fillId="0" borderId="0" xfId="0" applyFont="1" applyAlignment="1">
      <alignment horizontal="center"/>
    </xf>
    <xf numFmtId="43" fontId="16" fillId="0" borderId="1" xfId="2" applyNumberFormat="1" applyFont="1" applyFill="1" applyBorder="1"/>
    <xf numFmtId="166" fontId="16" fillId="0" borderId="0" xfId="2" applyNumberFormat="1" applyFont="1" applyFill="1" applyBorder="1"/>
    <xf numFmtId="0" fontId="12" fillId="5" borderId="0" xfId="0" applyFont="1" applyFill="1"/>
    <xf numFmtId="0" fontId="13" fillId="5" borderId="0" xfId="0" applyFont="1" applyFill="1"/>
    <xf numFmtId="166" fontId="16" fillId="0" borderId="1" xfId="4" applyNumberFormat="1" applyFont="1" applyFill="1" applyBorder="1" applyProtection="1"/>
    <xf numFmtId="164" fontId="16" fillId="0" borderId="1" xfId="5" applyNumberFormat="1" applyFont="1" applyFill="1" applyBorder="1"/>
    <xf numFmtId="2" fontId="16" fillId="5" borderId="1" xfId="0" applyNumberFormat="1" applyFont="1" applyFill="1" applyBorder="1" applyProtection="1">
      <protection locked="0"/>
    </xf>
    <xf numFmtId="164" fontId="16" fillId="5" borderId="1" xfId="5" applyNumberFormat="1" applyFont="1" applyFill="1" applyBorder="1" applyProtection="1">
      <protection locked="0"/>
    </xf>
    <xf numFmtId="0" fontId="12" fillId="6" borderId="0" xfId="0" applyFont="1" applyFill="1"/>
    <xf numFmtId="0" fontId="13" fillId="6" borderId="0" xfId="0" applyFont="1" applyFill="1"/>
    <xf numFmtId="0" fontId="12" fillId="0" borderId="0" xfId="0" applyFont="1" applyFill="1"/>
    <xf numFmtId="0" fontId="13" fillId="0" borderId="0" xfId="0" applyFont="1" applyProtection="1"/>
    <xf numFmtId="166" fontId="16" fillId="6" borderId="1" xfId="4" applyNumberFormat="1" applyFont="1" applyFill="1" applyBorder="1" applyProtection="1">
      <protection locked="0"/>
    </xf>
    <xf numFmtId="9" fontId="16" fillId="0" borderId="1" xfId="5" applyFont="1" applyFill="1" applyBorder="1"/>
    <xf numFmtId="166" fontId="16" fillId="0" borderId="1" xfId="4" applyNumberFormat="1" applyFont="1" applyFill="1" applyBorder="1"/>
    <xf numFmtId="1" fontId="13" fillId="0" borderId="0" xfId="0" quotePrefix="1" applyNumberFormat="1" applyFont="1" applyFill="1" applyAlignment="1">
      <alignment horizontal="center"/>
    </xf>
    <xf numFmtId="0" fontId="15" fillId="0" borderId="0" xfId="0" applyFont="1" applyFill="1" applyAlignment="1"/>
    <xf numFmtId="0" fontId="15" fillId="0" borderId="0" xfId="0" applyFont="1" applyFill="1" applyAlignment="1">
      <alignment wrapText="1"/>
    </xf>
    <xf numFmtId="9" fontId="16" fillId="6" borderId="1" xfId="5" applyFont="1" applyFill="1" applyBorder="1" applyProtection="1">
      <protection locked="0"/>
    </xf>
    <xf numFmtId="2" fontId="16" fillId="6" borderId="1" xfId="0" applyNumberFormat="1" applyFont="1" applyFill="1" applyBorder="1" applyProtection="1">
      <protection locked="0"/>
    </xf>
    <xf numFmtId="164" fontId="16" fillId="6" borderId="1" xfId="5" applyNumberFormat="1" applyFont="1" applyFill="1" applyBorder="1" applyProtection="1">
      <protection locked="0"/>
    </xf>
    <xf numFmtId="166" fontId="16" fillId="7" borderId="1" xfId="4" applyNumberFormat="1" applyFont="1" applyFill="1" applyBorder="1" applyProtection="1"/>
    <xf numFmtId="1" fontId="0" fillId="0" borderId="0" xfId="0" applyNumberFormat="1" applyFill="1"/>
    <xf numFmtId="0" fontId="0" fillId="0" borderId="0" xfId="0" applyAlignment="1">
      <alignment horizontal="center"/>
    </xf>
    <xf numFmtId="2" fontId="0" fillId="0" borderId="0" xfId="0" applyNumberFormat="1" applyAlignment="1">
      <alignment horizontal="center"/>
    </xf>
    <xf numFmtId="0" fontId="18" fillId="0" borderId="0" xfId="1" applyFont="1" applyFill="1" applyAlignment="1">
      <alignment horizontal="center"/>
    </xf>
    <xf numFmtId="2" fontId="19" fillId="0" borderId="0" xfId="1" applyNumberFormat="1" applyFont="1" applyFill="1" applyAlignment="1">
      <alignment horizontal="center"/>
    </xf>
    <xf numFmtId="2" fontId="20" fillId="0" borderId="0" xfId="0" applyNumberFormat="1" applyFont="1" applyAlignment="1">
      <alignment horizontal="center"/>
    </xf>
    <xf numFmtId="0" fontId="17" fillId="0" borderId="0" xfId="0" applyFont="1" applyAlignment="1">
      <alignment horizontal="center"/>
    </xf>
    <xf numFmtId="165" fontId="0" fillId="0" borderId="0" xfId="0" applyNumberFormat="1" applyAlignment="1">
      <alignment horizontal="center"/>
    </xf>
    <xf numFmtId="0" fontId="0" fillId="0" borderId="0" xfId="0" applyAlignment="1">
      <alignment horizontal="center"/>
    </xf>
    <xf numFmtId="165" fontId="0" fillId="0" borderId="0" xfId="0" applyNumberFormat="1"/>
    <xf numFmtId="165" fontId="21" fillId="0" borderId="0" xfId="1" applyNumberFormat="1" applyFont="1" applyFill="1" applyAlignment="1">
      <alignment horizontal="center" vertical="center"/>
    </xf>
    <xf numFmtId="165" fontId="22" fillId="0" borderId="0" xfId="0" applyNumberFormat="1" applyFont="1" applyAlignment="1">
      <alignment horizontal="center" vertical="center"/>
    </xf>
    <xf numFmtId="0" fontId="21" fillId="0" borderId="0" xfId="1" applyFont="1" applyFill="1" applyAlignment="1">
      <alignment horizontal="center" vertical="center"/>
    </xf>
    <xf numFmtId="0" fontId="22" fillId="0" borderId="0" xfId="0" applyFont="1" applyAlignment="1">
      <alignment horizontal="center" vertical="center"/>
    </xf>
    <xf numFmtId="2" fontId="21" fillId="0" borderId="0" xfId="1" applyNumberFormat="1" applyFont="1" applyFill="1" applyAlignment="1">
      <alignment horizontal="center" vertical="center"/>
    </xf>
    <xf numFmtId="2" fontId="0" fillId="0" borderId="0" xfId="0" applyNumberFormat="1"/>
    <xf numFmtId="2" fontId="0" fillId="0" borderId="0" xfId="0" applyNumberFormat="1" applyAlignment="1">
      <alignment horizontal="center" vertical="center"/>
    </xf>
    <xf numFmtId="0" fontId="23" fillId="0" borderId="0" xfId="0" applyFont="1"/>
    <xf numFmtId="2" fontId="23" fillId="0" borderId="0" xfId="0" applyNumberFormat="1" applyFont="1" applyAlignment="1">
      <alignment horizontal="center" vertical="center"/>
    </xf>
    <xf numFmtId="0" fontId="24" fillId="0" borderId="0" xfId="0" applyFont="1" applyFill="1"/>
    <xf numFmtId="165" fontId="24" fillId="0" borderId="0" xfId="1" applyNumberFormat="1" applyFont="1" applyFill="1" applyAlignment="1">
      <alignment horizontal="center" vertical="center"/>
    </xf>
    <xf numFmtId="165" fontId="23" fillId="0" borderId="0" xfId="0" applyNumberFormat="1" applyFont="1" applyAlignment="1">
      <alignment horizontal="center" vertical="center"/>
    </xf>
    <xf numFmtId="0" fontId="24" fillId="0" borderId="0" xfId="1" applyFont="1" applyFill="1"/>
    <xf numFmtId="0" fontId="24" fillId="0" borderId="0" xfId="1" applyFont="1" applyFill="1" applyAlignment="1">
      <alignment horizontal="center" vertical="center"/>
    </xf>
    <xf numFmtId="0" fontId="23" fillId="0" borderId="0" xfId="0" applyFont="1" applyAlignment="1">
      <alignment horizontal="center" vertical="center"/>
    </xf>
    <xf numFmtId="2" fontId="24" fillId="0" borderId="0" xfId="1" applyNumberFormat="1" applyFont="1" applyFill="1" applyAlignment="1">
      <alignment horizontal="center" vertical="center"/>
    </xf>
    <xf numFmtId="2" fontId="0" fillId="0" borderId="0" xfId="0" applyNumberFormat="1" applyFill="1" applyAlignment="1">
      <alignment horizontal="center" vertical="center"/>
    </xf>
    <xf numFmtId="0" fontId="17" fillId="0" borderId="0" xfId="0" applyFont="1"/>
    <xf numFmtId="164" fontId="0" fillId="0" borderId="0" xfId="5" applyNumberFormat="1" applyFont="1" applyAlignment="1">
      <alignment horizontal="center" vertical="center"/>
    </xf>
    <xf numFmtId="0" fontId="0" fillId="0" borderId="0" xfId="0" applyAlignment="1">
      <alignment horizontal="center"/>
    </xf>
  </cellXfs>
  <cellStyles count="6">
    <cellStyle name="Comma" xfId="4" builtinId="3"/>
    <cellStyle name="Comma 2" xfId="2"/>
    <cellStyle name="Normal" xfId="0" builtinId="0"/>
    <cellStyle name="Normal 2" xfId="1"/>
    <cellStyle name="Percent" xfId="5" builtinId="5"/>
    <cellStyle name="Percent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Users/mbrojakows/AppData/Local/Microsoft/Windows/Temporary%20Internet%20Files/Content.Outlook/03BQX0PP/state_inventory_tools_0/CO2FFC%20Module.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ntrol"/>
      <sheetName val="Default State Energy Data Table"/>
      <sheetName val="Residential"/>
      <sheetName val="Commercial"/>
      <sheetName val="Transportation"/>
      <sheetName val="Electric Power"/>
      <sheetName val="Bunker Fuels"/>
      <sheetName val="Industrial"/>
      <sheetName val="Summary-MMTCO2E"/>
      <sheetName val="Summary-MMTCE"/>
      <sheetName val="Tracker"/>
      <sheetName val="Uncertainty"/>
      <sheetName val="FF Consumption"/>
      <sheetName val="Coal CC"/>
      <sheetName val="Non-Energy Consump."/>
      <sheetName val="Variable CC's"/>
      <sheetName val="Code Key"/>
      <sheetName val="SNG"/>
      <sheetName val="Ethanol"/>
      <sheetName val="Data Sources"/>
      <sheetName val="List Data"/>
      <sheetName val="Notes"/>
    </sheetNames>
    <sheetDataSet>
      <sheetData sheetId="0">
        <row r="11">
          <cell r="D11">
            <v>1</v>
          </cell>
        </row>
        <row r="12">
          <cell r="D12">
            <v>1</v>
          </cell>
        </row>
        <row r="13">
          <cell r="D13">
            <v>1</v>
          </cell>
        </row>
        <row r="14">
          <cell r="D14">
            <v>1</v>
          </cell>
        </row>
        <row r="18">
          <cell r="D18">
            <v>45.27</v>
          </cell>
        </row>
        <row r="19">
          <cell r="D19">
            <v>41.53</v>
          </cell>
        </row>
        <row r="20">
          <cell r="D20">
            <v>44.43</v>
          </cell>
        </row>
        <row r="21">
          <cell r="D21" t="str">
            <v>variable by year</v>
          </cell>
        </row>
        <row r="22">
          <cell r="D22">
            <v>43.39</v>
          </cell>
        </row>
        <row r="23">
          <cell r="D23">
            <v>43.97</v>
          </cell>
        </row>
        <row r="24">
          <cell r="D24" t="str">
            <v>variable by year</v>
          </cell>
        </row>
        <row r="25">
          <cell r="D25" t="str">
            <v>variable by year</v>
          </cell>
        </row>
        <row r="26">
          <cell r="D26">
            <v>43.97</v>
          </cell>
        </row>
        <row r="27">
          <cell r="D27" t="str">
            <v>variable by year</v>
          </cell>
        </row>
        <row r="28">
          <cell r="D28">
            <v>45.11</v>
          </cell>
        </row>
        <row r="29">
          <cell r="D29" t="str">
            <v>variable by year</v>
          </cell>
        </row>
        <row r="30">
          <cell r="D30">
            <v>40.86</v>
          </cell>
        </row>
        <row r="31">
          <cell r="D31">
            <v>44.43</v>
          </cell>
        </row>
        <row r="32">
          <cell r="D32">
            <v>42.06</v>
          </cell>
        </row>
        <row r="33">
          <cell r="D33">
            <v>61.34</v>
          </cell>
        </row>
        <row r="34">
          <cell r="D34">
            <v>40.08</v>
          </cell>
        </row>
        <row r="35">
          <cell r="D35">
            <v>43.47</v>
          </cell>
        </row>
        <row r="36">
          <cell r="D36" t="str">
            <v>variable by year</v>
          </cell>
        </row>
        <row r="37">
          <cell r="D37">
            <v>43.6</v>
          </cell>
        </row>
        <row r="38">
          <cell r="D38" t="str">
            <v>variable by year</v>
          </cell>
        </row>
        <row r="39">
          <cell r="D39" t="str">
            <v>variable by year</v>
          </cell>
        </row>
        <row r="40">
          <cell r="D40" t="str">
            <v>variable by year</v>
          </cell>
        </row>
        <row r="41">
          <cell r="D41" t="str">
            <v>variable by year</v>
          </cell>
        </row>
        <row r="42">
          <cell r="D42" t="str">
            <v>variable by year</v>
          </cell>
        </row>
        <row r="43">
          <cell r="D43">
            <v>31.87</v>
          </cell>
        </row>
        <row r="44">
          <cell r="D44">
            <v>41.56</v>
          </cell>
        </row>
        <row r="45">
          <cell r="D45" t="str">
            <v>variable by year</v>
          </cell>
        </row>
        <row r="46">
          <cell r="D46" t="str">
            <v>variable by year</v>
          </cell>
        </row>
        <row r="50">
          <cell r="D50">
            <v>0.996</v>
          </cell>
        </row>
        <row r="51">
          <cell r="D51">
            <v>0.5</v>
          </cell>
        </row>
        <row r="52">
          <cell r="D52" t="str">
            <v>variable by year</v>
          </cell>
        </row>
        <row r="53">
          <cell r="D53">
            <v>0.09</v>
          </cell>
        </row>
        <row r="54">
          <cell r="D54">
            <v>0.5</v>
          </cell>
        </row>
        <row r="55">
          <cell r="D55" t="str">
            <v>variable by year</v>
          </cell>
        </row>
        <row r="56">
          <cell r="D56" t="str">
            <v>variable by year</v>
          </cell>
        </row>
        <row r="57">
          <cell r="D57">
            <v>0</v>
          </cell>
        </row>
        <row r="58">
          <cell r="D58" t="str">
            <v>variable by year</v>
          </cell>
        </row>
        <row r="59">
          <cell r="D59">
            <v>0.3</v>
          </cell>
        </row>
        <row r="60">
          <cell r="D60">
            <v>0.8</v>
          </cell>
        </row>
        <row r="61">
          <cell r="D61">
            <v>0</v>
          </cell>
        </row>
        <row r="62">
          <cell r="D62">
            <v>0.57999999999999996</v>
          </cell>
        </row>
        <row r="63">
          <cell r="D63">
            <v>0.1</v>
          </cell>
        </row>
        <row r="64">
          <cell r="D64" t="str">
            <v>variable by year</v>
          </cell>
        </row>
      </sheetData>
      <sheetData sheetId="1">
        <row r="6">
          <cell r="A6" t="str">
            <v>PA Commercial Coal</v>
          </cell>
          <cell r="C6" t="str">
            <v>Commercial Coal</v>
          </cell>
          <cell r="D6">
            <v>26279</v>
          </cell>
          <cell r="E6">
            <v>29068</v>
          </cell>
          <cell r="F6">
            <v>33164</v>
          </cell>
          <cell r="G6">
            <v>25206</v>
          </cell>
          <cell r="H6">
            <v>24629</v>
          </cell>
          <cell r="I6">
            <v>25669</v>
          </cell>
          <cell r="J6">
            <v>21628</v>
          </cell>
          <cell r="K6">
            <v>27303</v>
          </cell>
          <cell r="L6">
            <v>18912</v>
          </cell>
          <cell r="M6">
            <v>15450</v>
          </cell>
          <cell r="N6">
            <v>17427</v>
          </cell>
          <cell r="O6">
            <v>17557</v>
          </cell>
          <cell r="P6">
            <v>12961</v>
          </cell>
          <cell r="Q6">
            <v>15294</v>
          </cell>
          <cell r="R6">
            <v>15376</v>
          </cell>
          <cell r="S6">
            <v>14407</v>
          </cell>
          <cell r="T6">
            <v>14269</v>
          </cell>
          <cell r="U6">
            <v>16210</v>
          </cell>
          <cell r="V6">
            <v>5224</v>
          </cell>
          <cell r="W6">
            <v>5026</v>
          </cell>
          <cell r="X6">
            <v>4729</v>
          </cell>
          <cell r="Y6">
            <v>4343</v>
          </cell>
          <cell r="Z6">
            <v>3286</v>
          </cell>
          <cell r="AA6">
            <v>3073</v>
          </cell>
          <cell r="AB6">
            <v>0</v>
          </cell>
          <cell r="AC6">
            <v>0</v>
          </cell>
          <cell r="AD6">
            <v>0</v>
          </cell>
          <cell r="AE6">
            <v>0</v>
          </cell>
          <cell r="AF6">
            <v>0</v>
          </cell>
          <cell r="AG6">
            <v>0</v>
          </cell>
          <cell r="AH6">
            <v>0</v>
          </cell>
        </row>
        <row r="7">
          <cell r="A7" t="str">
            <v>PA Commercial Distillate Fuel</v>
          </cell>
          <cell r="C7" t="str">
            <v>Commercial Distillate Fuel</v>
          </cell>
          <cell r="D7">
            <v>38676</v>
          </cell>
          <cell r="E7">
            <v>36747</v>
          </cell>
          <cell r="F7">
            <v>36635</v>
          </cell>
          <cell r="G7">
            <v>37282</v>
          </cell>
          <cell r="H7">
            <v>44776</v>
          </cell>
          <cell r="I7">
            <v>36862</v>
          </cell>
          <cell r="J7">
            <v>35805</v>
          </cell>
          <cell r="K7">
            <v>27974</v>
          </cell>
          <cell r="L7">
            <v>26751</v>
          </cell>
          <cell r="M7">
            <v>27643</v>
          </cell>
          <cell r="N7">
            <v>31978</v>
          </cell>
          <cell r="O7">
            <v>34880</v>
          </cell>
          <cell r="P7">
            <v>43375</v>
          </cell>
          <cell r="Q7">
            <v>37585</v>
          </cell>
          <cell r="R7">
            <v>36166</v>
          </cell>
          <cell r="S7">
            <v>35632</v>
          </cell>
          <cell r="T7">
            <v>33094</v>
          </cell>
          <cell r="U7">
            <v>28461</v>
          </cell>
          <cell r="V7">
            <v>35575</v>
          </cell>
          <cell r="W7">
            <v>24050</v>
          </cell>
          <cell r="X7">
            <v>23638</v>
          </cell>
          <cell r="Y7">
            <v>21063</v>
          </cell>
          <cell r="Z7">
            <v>17103</v>
          </cell>
          <cell r="AA7">
            <v>18557</v>
          </cell>
          <cell r="AB7">
            <v>0</v>
          </cell>
          <cell r="AC7">
            <v>0</v>
          </cell>
          <cell r="AD7">
            <v>0</v>
          </cell>
          <cell r="AE7">
            <v>0</v>
          </cell>
          <cell r="AF7">
            <v>0</v>
          </cell>
          <cell r="AG7">
            <v>0</v>
          </cell>
          <cell r="AH7">
            <v>0</v>
          </cell>
        </row>
        <row r="8">
          <cell r="A8" t="str">
            <v>PA Commercial Kerosene</v>
          </cell>
          <cell r="C8" t="str">
            <v>Commercial Kerosene</v>
          </cell>
          <cell r="D8">
            <v>851</v>
          </cell>
          <cell r="E8">
            <v>740</v>
          </cell>
          <cell r="F8">
            <v>578</v>
          </cell>
          <cell r="G8">
            <v>982</v>
          </cell>
          <cell r="H8">
            <v>1896</v>
          </cell>
          <cell r="I8">
            <v>2992</v>
          </cell>
          <cell r="J8">
            <v>3150</v>
          </cell>
          <cell r="K8">
            <v>1833</v>
          </cell>
          <cell r="L8">
            <v>1608</v>
          </cell>
          <cell r="M8">
            <v>1953</v>
          </cell>
          <cell r="N8">
            <v>2307</v>
          </cell>
          <cell r="O8">
            <v>2843</v>
          </cell>
          <cell r="P8">
            <v>2199</v>
          </cell>
          <cell r="Q8">
            <v>2236</v>
          </cell>
          <cell r="R8">
            <v>2320</v>
          </cell>
          <cell r="S8">
            <v>2610</v>
          </cell>
          <cell r="T8">
            <v>2379</v>
          </cell>
          <cell r="U8">
            <v>1055</v>
          </cell>
          <cell r="V8">
            <v>327</v>
          </cell>
          <cell r="W8">
            <v>508</v>
          </cell>
          <cell r="X8">
            <v>755</v>
          </cell>
          <cell r="Y8">
            <v>198</v>
          </cell>
          <cell r="Z8">
            <v>67</v>
          </cell>
          <cell r="AA8">
            <v>58</v>
          </cell>
          <cell r="AB8">
            <v>0</v>
          </cell>
          <cell r="AC8">
            <v>0</v>
          </cell>
          <cell r="AD8">
            <v>0</v>
          </cell>
          <cell r="AE8">
            <v>0</v>
          </cell>
          <cell r="AF8">
            <v>0</v>
          </cell>
          <cell r="AG8">
            <v>0</v>
          </cell>
          <cell r="AH8">
            <v>0</v>
          </cell>
        </row>
        <row r="9">
          <cell r="A9" t="str">
            <v>PA Commercial LPG</v>
          </cell>
          <cell r="C9" t="str">
            <v>Commercial LPG</v>
          </cell>
          <cell r="D9">
            <v>3143</v>
          </cell>
          <cell r="E9">
            <v>3649</v>
          </cell>
          <cell r="F9">
            <v>3858</v>
          </cell>
          <cell r="G9">
            <v>3524</v>
          </cell>
          <cell r="H9">
            <v>3587</v>
          </cell>
          <cell r="I9">
            <v>3834</v>
          </cell>
          <cell r="J9">
            <v>4172</v>
          </cell>
          <cell r="K9">
            <v>4109</v>
          </cell>
          <cell r="L9">
            <v>4326</v>
          </cell>
          <cell r="M9">
            <v>4633</v>
          </cell>
          <cell r="N9">
            <v>5571</v>
          </cell>
          <cell r="O9">
            <v>4319</v>
          </cell>
          <cell r="P9">
            <v>4982</v>
          </cell>
          <cell r="Q9">
            <v>6203</v>
          </cell>
          <cell r="R9">
            <v>6690</v>
          </cell>
          <cell r="S9">
            <v>5473</v>
          </cell>
          <cell r="T9">
            <v>6077</v>
          </cell>
          <cell r="U9">
            <v>6659</v>
          </cell>
          <cell r="V9">
            <v>6449</v>
          </cell>
          <cell r="W9">
            <v>6842</v>
          </cell>
          <cell r="X9">
            <v>6865</v>
          </cell>
          <cell r="Y9">
            <v>8242</v>
          </cell>
          <cell r="Z9">
            <v>6540</v>
          </cell>
          <cell r="AA9">
            <v>7713</v>
          </cell>
          <cell r="AB9">
            <v>0</v>
          </cell>
          <cell r="AC9">
            <v>0</v>
          </cell>
          <cell r="AD9">
            <v>0</v>
          </cell>
          <cell r="AE9">
            <v>0</v>
          </cell>
          <cell r="AF9">
            <v>0</v>
          </cell>
          <cell r="AG9">
            <v>0</v>
          </cell>
          <cell r="AH9">
            <v>0</v>
          </cell>
        </row>
        <row r="10">
          <cell r="A10" t="str">
            <v>PA Commercial Motor Gasoline</v>
          </cell>
          <cell r="C10" t="str">
            <v>Commercial Motor Gasoline</v>
          </cell>
          <cell r="D10">
            <v>3683</v>
          </cell>
          <cell r="E10">
            <v>2914</v>
          </cell>
          <cell r="F10">
            <v>1757</v>
          </cell>
          <cell r="G10">
            <v>453</v>
          </cell>
          <cell r="H10">
            <v>452</v>
          </cell>
          <cell r="I10">
            <v>453</v>
          </cell>
          <cell r="J10">
            <v>453</v>
          </cell>
          <cell r="K10">
            <v>1467</v>
          </cell>
          <cell r="L10">
            <v>4837</v>
          </cell>
          <cell r="M10">
            <v>976</v>
          </cell>
          <cell r="N10">
            <v>761</v>
          </cell>
          <cell r="O10">
            <v>660</v>
          </cell>
          <cell r="P10">
            <v>821</v>
          </cell>
          <cell r="Q10">
            <v>820</v>
          </cell>
          <cell r="R10">
            <v>568</v>
          </cell>
          <cell r="S10">
            <v>463</v>
          </cell>
          <cell r="T10">
            <v>465</v>
          </cell>
          <cell r="U10">
            <v>461</v>
          </cell>
          <cell r="V10">
            <v>445</v>
          </cell>
          <cell r="W10">
            <v>435</v>
          </cell>
          <cell r="X10">
            <v>429</v>
          </cell>
          <cell r="Y10">
            <v>426</v>
          </cell>
          <cell r="Z10">
            <v>421</v>
          </cell>
          <cell r="AA10">
            <v>436</v>
          </cell>
          <cell r="AB10">
            <v>0</v>
          </cell>
          <cell r="AC10">
            <v>0</v>
          </cell>
          <cell r="AD10">
            <v>0</v>
          </cell>
          <cell r="AE10">
            <v>0</v>
          </cell>
          <cell r="AF10">
            <v>0</v>
          </cell>
          <cell r="AG10">
            <v>0</v>
          </cell>
          <cell r="AH10">
            <v>0</v>
          </cell>
        </row>
        <row r="11">
          <cell r="A11" t="str">
            <v>PA Commercial Natural Gas</v>
          </cell>
          <cell r="C11" t="str">
            <v>Commercial Natural Gas</v>
          </cell>
          <cell r="D11">
            <v>130622</v>
          </cell>
          <cell r="E11">
            <v>129949</v>
          </cell>
          <cell r="F11">
            <v>139103</v>
          </cell>
          <cell r="G11">
            <v>136658</v>
          </cell>
          <cell r="H11">
            <v>143466</v>
          </cell>
          <cell r="I11">
            <v>148806</v>
          </cell>
          <cell r="J11">
            <v>159911</v>
          </cell>
          <cell r="K11">
            <v>149163</v>
          </cell>
          <cell r="L11">
            <v>135755</v>
          </cell>
          <cell r="M11">
            <v>148410</v>
          </cell>
          <cell r="N11">
            <v>150410</v>
          </cell>
          <cell r="O11">
            <v>143941</v>
          </cell>
          <cell r="P11">
            <v>141340</v>
          </cell>
          <cell r="Q11">
            <v>155445</v>
          </cell>
          <cell r="R11">
            <v>148204</v>
          </cell>
          <cell r="S11">
            <v>150849</v>
          </cell>
          <cell r="T11">
            <v>135369</v>
          </cell>
          <cell r="U11">
            <v>151481</v>
          </cell>
          <cell r="V11">
            <v>150241</v>
          </cell>
          <cell r="W11">
            <v>149830</v>
          </cell>
          <cell r="X11">
            <v>146902</v>
          </cell>
          <cell r="Y11">
            <v>146752</v>
          </cell>
          <cell r="Z11">
            <v>132519</v>
          </cell>
          <cell r="AA11">
            <v>149324</v>
          </cell>
          <cell r="AB11">
            <v>0</v>
          </cell>
          <cell r="AC11">
            <v>0</v>
          </cell>
          <cell r="AD11">
            <v>0</v>
          </cell>
          <cell r="AE11">
            <v>0</v>
          </cell>
          <cell r="AF11">
            <v>0</v>
          </cell>
          <cell r="AG11">
            <v>0</v>
          </cell>
          <cell r="AH11">
            <v>0</v>
          </cell>
        </row>
        <row r="12">
          <cell r="A12" t="str">
            <v>PA Commercial Residual Fuel</v>
          </cell>
          <cell r="C12" t="str">
            <v>Commercial Residual Fuel</v>
          </cell>
          <cell r="D12">
            <v>4992</v>
          </cell>
          <cell r="E12">
            <v>3953</v>
          </cell>
          <cell r="F12">
            <v>5504</v>
          </cell>
          <cell r="G12">
            <v>6981</v>
          </cell>
          <cell r="H12">
            <v>8577</v>
          </cell>
          <cell r="I12">
            <v>7679</v>
          </cell>
          <cell r="J12">
            <v>8195</v>
          </cell>
          <cell r="K12">
            <v>6470</v>
          </cell>
          <cell r="L12">
            <v>3758</v>
          </cell>
          <cell r="M12">
            <v>3395</v>
          </cell>
          <cell r="N12">
            <v>3985</v>
          </cell>
          <cell r="O12">
            <v>3144</v>
          </cell>
          <cell r="P12">
            <v>2365</v>
          </cell>
          <cell r="Q12">
            <v>3543</v>
          </cell>
          <cell r="R12">
            <v>3826</v>
          </cell>
          <cell r="S12">
            <v>3934</v>
          </cell>
          <cell r="T12">
            <v>1802</v>
          </cell>
          <cell r="U12">
            <v>2445</v>
          </cell>
          <cell r="V12">
            <v>1515</v>
          </cell>
          <cell r="W12">
            <v>1541</v>
          </cell>
          <cell r="X12">
            <v>570</v>
          </cell>
          <cell r="Y12">
            <v>254</v>
          </cell>
          <cell r="Z12">
            <v>163</v>
          </cell>
          <cell r="AA12">
            <v>66</v>
          </cell>
          <cell r="AB12">
            <v>0</v>
          </cell>
          <cell r="AC12">
            <v>0</v>
          </cell>
          <cell r="AD12">
            <v>0</v>
          </cell>
          <cell r="AE12">
            <v>0</v>
          </cell>
          <cell r="AF12">
            <v>0</v>
          </cell>
          <cell r="AG12">
            <v>0</v>
          </cell>
          <cell r="AH12">
            <v>0</v>
          </cell>
        </row>
        <row r="13">
          <cell r="A13" t="str">
            <v>PA Commercial Wood</v>
          </cell>
          <cell r="C13" t="str">
            <v>Commercial Wood</v>
          </cell>
          <cell r="D13">
            <v>2841</v>
          </cell>
          <cell r="E13">
            <v>2966</v>
          </cell>
          <cell r="F13">
            <v>3128</v>
          </cell>
          <cell r="G13">
            <v>3323</v>
          </cell>
          <cell r="H13">
            <v>3182</v>
          </cell>
          <cell r="I13">
            <v>3212</v>
          </cell>
          <cell r="J13">
            <v>3337</v>
          </cell>
          <cell r="K13">
            <v>2308</v>
          </cell>
          <cell r="L13">
            <v>2016</v>
          </cell>
          <cell r="M13">
            <v>2120</v>
          </cell>
          <cell r="N13">
            <v>2269</v>
          </cell>
          <cell r="O13">
            <v>2198</v>
          </cell>
          <cell r="P13">
            <v>2251</v>
          </cell>
          <cell r="Q13">
            <v>2344</v>
          </cell>
          <cell r="R13">
            <v>2292</v>
          </cell>
          <cell r="S13">
            <v>2475</v>
          </cell>
          <cell r="T13">
            <v>2297</v>
          </cell>
          <cell r="U13">
            <v>2439</v>
          </cell>
          <cell r="V13">
            <v>2574</v>
          </cell>
          <cell r="W13">
            <v>3405</v>
          </cell>
          <cell r="X13">
            <v>3361</v>
          </cell>
          <cell r="Y13">
            <v>3236</v>
          </cell>
          <cell r="Z13">
            <v>2834</v>
          </cell>
          <cell r="AA13">
            <v>3285</v>
          </cell>
          <cell r="AB13">
            <v>0</v>
          </cell>
          <cell r="AC13">
            <v>0</v>
          </cell>
          <cell r="AD13">
            <v>0</v>
          </cell>
          <cell r="AE13">
            <v>0</v>
          </cell>
          <cell r="AF13">
            <v>0</v>
          </cell>
          <cell r="AG13">
            <v>0</v>
          </cell>
          <cell r="AH13">
            <v>0</v>
          </cell>
        </row>
        <row r="14">
          <cell r="A14" t="str">
            <v>PA Commercial Other</v>
          </cell>
          <cell r="C14" t="str">
            <v>Commercial Other</v>
          </cell>
        </row>
        <row r="15">
          <cell r="A15" t="str">
            <v>PA Electric Power Coal</v>
          </cell>
          <cell r="C15" t="str">
            <v>Electric Power Coal</v>
          </cell>
          <cell r="D15">
            <v>1054707</v>
          </cell>
          <cell r="E15">
            <v>1052143</v>
          </cell>
          <cell r="F15">
            <v>1063557</v>
          </cell>
          <cell r="G15">
            <v>1071266</v>
          </cell>
          <cell r="H15">
            <v>1018319</v>
          </cell>
          <cell r="I15">
            <v>1062368</v>
          </cell>
          <cell r="J15">
            <v>1120748</v>
          </cell>
          <cell r="K15">
            <v>1148998</v>
          </cell>
          <cell r="L15">
            <v>1160622</v>
          </cell>
          <cell r="M15">
            <v>1127767</v>
          </cell>
          <cell r="N15">
            <v>1210638</v>
          </cell>
          <cell r="O15">
            <v>1106489</v>
          </cell>
          <cell r="P15">
            <v>1174928</v>
          </cell>
          <cell r="Q15">
            <v>1170418</v>
          </cell>
          <cell r="R15">
            <v>1183875</v>
          </cell>
          <cell r="S15">
            <v>1224911</v>
          </cell>
          <cell r="T15">
            <v>1243073</v>
          </cell>
          <cell r="U15">
            <v>1241611</v>
          </cell>
          <cell r="V15">
            <v>1188571</v>
          </cell>
          <cell r="W15">
            <v>1071057</v>
          </cell>
          <cell r="X15">
            <v>1119758</v>
          </cell>
          <cell r="Y15">
            <v>1028374</v>
          </cell>
          <cell r="Z15">
            <v>904245</v>
          </cell>
          <cell r="AA15">
            <v>905843</v>
          </cell>
          <cell r="AB15">
            <v>0</v>
          </cell>
          <cell r="AC15">
            <v>0</v>
          </cell>
          <cell r="AD15">
            <v>0</v>
          </cell>
          <cell r="AE15">
            <v>0</v>
          </cell>
          <cell r="AF15">
            <v>0</v>
          </cell>
          <cell r="AG15">
            <v>0</v>
          </cell>
          <cell r="AH15">
            <v>0</v>
          </cell>
        </row>
        <row r="16">
          <cell r="A16" t="str">
            <v>PA Electric Power Distillate Fuel</v>
          </cell>
          <cell r="C16" t="str">
            <v>Electric Power Distillate Fuel</v>
          </cell>
          <cell r="D16">
            <v>12463</v>
          </cell>
          <cell r="E16">
            <v>5652</v>
          </cell>
          <cell r="F16">
            <v>4820</v>
          </cell>
          <cell r="G16">
            <v>5771</v>
          </cell>
          <cell r="H16">
            <v>11490</v>
          </cell>
          <cell r="I16">
            <v>8139</v>
          </cell>
          <cell r="J16">
            <v>8813</v>
          </cell>
          <cell r="K16">
            <v>6143</v>
          </cell>
          <cell r="L16">
            <v>9047</v>
          </cell>
          <cell r="M16">
            <v>7712</v>
          </cell>
          <cell r="N16">
            <v>15088</v>
          </cell>
          <cell r="O16">
            <v>6793</v>
          </cell>
          <cell r="P16">
            <v>7207</v>
          </cell>
          <cell r="Q16">
            <v>7833</v>
          </cell>
          <cell r="R16">
            <v>6234</v>
          </cell>
          <cell r="S16">
            <v>7406</v>
          </cell>
          <cell r="T16">
            <v>3778</v>
          </cell>
          <cell r="U16">
            <v>4846</v>
          </cell>
          <cell r="V16">
            <v>4591</v>
          </cell>
          <cell r="W16">
            <v>3424</v>
          </cell>
          <cell r="X16">
            <v>4246</v>
          </cell>
          <cell r="Y16">
            <v>3878</v>
          </cell>
          <cell r="Z16">
            <v>2896</v>
          </cell>
          <cell r="AA16">
            <v>3300</v>
          </cell>
          <cell r="AB16">
            <v>0</v>
          </cell>
          <cell r="AC16">
            <v>0</v>
          </cell>
          <cell r="AD16">
            <v>0</v>
          </cell>
          <cell r="AE16">
            <v>0</v>
          </cell>
          <cell r="AF16">
            <v>0</v>
          </cell>
          <cell r="AG16">
            <v>0</v>
          </cell>
          <cell r="AH16">
            <v>0</v>
          </cell>
        </row>
        <row r="17">
          <cell r="A17" t="str">
            <v>PA Electric Power Natural Gas</v>
          </cell>
          <cell r="C17" t="str">
            <v>Electric Power Natural Gas</v>
          </cell>
          <cell r="D17">
            <v>13972</v>
          </cell>
          <cell r="E17">
            <v>7534</v>
          </cell>
          <cell r="F17">
            <v>13303</v>
          </cell>
          <cell r="G17">
            <v>23750</v>
          </cell>
          <cell r="H17">
            <v>29903</v>
          </cell>
          <cell r="I17">
            <v>40618</v>
          </cell>
          <cell r="J17">
            <v>26449</v>
          </cell>
          <cell r="K17">
            <v>20974</v>
          </cell>
          <cell r="L17">
            <v>31126</v>
          </cell>
          <cell r="M17">
            <v>32496</v>
          </cell>
          <cell r="N17">
            <v>21298</v>
          </cell>
          <cell r="O17">
            <v>23390</v>
          </cell>
          <cell r="P17">
            <v>51662</v>
          </cell>
          <cell r="Q17">
            <v>42848</v>
          </cell>
          <cell r="R17">
            <v>79010</v>
          </cell>
          <cell r="S17">
            <v>83531</v>
          </cell>
          <cell r="T17">
            <v>104400</v>
          </cell>
          <cell r="U17">
            <v>148313</v>
          </cell>
          <cell r="V17">
            <v>145766</v>
          </cell>
          <cell r="W17">
            <v>216642</v>
          </cell>
          <cell r="X17">
            <v>252182</v>
          </cell>
          <cell r="Y17">
            <v>314973</v>
          </cell>
          <cell r="Z17">
            <v>406963</v>
          </cell>
          <cell r="AA17">
            <v>378099</v>
          </cell>
          <cell r="AB17">
            <v>0</v>
          </cell>
          <cell r="AC17">
            <v>0</v>
          </cell>
          <cell r="AD17">
            <v>0</v>
          </cell>
          <cell r="AE17">
            <v>0</v>
          </cell>
          <cell r="AF17">
            <v>0</v>
          </cell>
          <cell r="AG17">
            <v>0</v>
          </cell>
          <cell r="AH17">
            <v>0</v>
          </cell>
        </row>
        <row r="18">
          <cell r="A18" t="str">
            <v>PA Electric Power Petroleum Coke</v>
          </cell>
          <cell r="C18" t="str">
            <v>Electric Power Petroleum Coke</v>
          </cell>
          <cell r="D18">
            <v>6052</v>
          </cell>
          <cell r="E18">
            <v>5941</v>
          </cell>
          <cell r="F18">
            <v>6156</v>
          </cell>
          <cell r="G18">
            <v>5615</v>
          </cell>
          <cell r="H18">
            <v>6642</v>
          </cell>
          <cell r="I18">
            <v>7893</v>
          </cell>
          <cell r="J18">
            <v>8209</v>
          </cell>
          <cell r="K18">
            <v>7940</v>
          </cell>
          <cell r="L18">
            <v>7995</v>
          </cell>
          <cell r="M18">
            <v>4332</v>
          </cell>
          <cell r="N18">
            <v>154</v>
          </cell>
          <cell r="O18">
            <v>139</v>
          </cell>
          <cell r="P18">
            <v>3686</v>
          </cell>
          <cell r="Q18">
            <v>5084</v>
          </cell>
          <cell r="R18">
            <v>6012</v>
          </cell>
          <cell r="S18">
            <v>3053</v>
          </cell>
          <cell r="T18">
            <v>1023</v>
          </cell>
          <cell r="U18">
            <v>0</v>
          </cell>
          <cell r="V18">
            <v>781</v>
          </cell>
          <cell r="W18">
            <v>803</v>
          </cell>
          <cell r="X18">
            <v>0</v>
          </cell>
          <cell r="Y18">
            <v>0</v>
          </cell>
          <cell r="Z18">
            <v>0</v>
          </cell>
          <cell r="AA18">
            <v>0</v>
          </cell>
          <cell r="AB18">
            <v>0</v>
          </cell>
          <cell r="AC18">
            <v>0</v>
          </cell>
          <cell r="AD18">
            <v>0</v>
          </cell>
          <cell r="AE18">
            <v>0</v>
          </cell>
          <cell r="AF18">
            <v>0</v>
          </cell>
          <cell r="AG18">
            <v>0</v>
          </cell>
          <cell r="AH18">
            <v>0</v>
          </cell>
        </row>
        <row r="19">
          <cell r="A19" t="str">
            <v>PA Electric Power Residual Fuel</v>
          </cell>
          <cell r="C19" t="str">
            <v>Electric Power Residual Fuel</v>
          </cell>
          <cell r="D19">
            <v>41811</v>
          </cell>
          <cell r="E19">
            <v>37510</v>
          </cell>
          <cell r="F19">
            <v>23054</v>
          </cell>
          <cell r="G19">
            <v>47692</v>
          </cell>
          <cell r="H19">
            <v>51743</v>
          </cell>
          <cell r="I19">
            <v>30405</v>
          </cell>
          <cell r="J19">
            <v>31670</v>
          </cell>
          <cell r="K19">
            <v>23015</v>
          </cell>
          <cell r="L19">
            <v>35426</v>
          </cell>
          <cell r="M19">
            <v>27827</v>
          </cell>
          <cell r="N19">
            <v>29826</v>
          </cell>
          <cell r="O19">
            <v>32533</v>
          </cell>
          <cell r="P19">
            <v>20523</v>
          </cell>
          <cell r="Q19">
            <v>36605</v>
          </cell>
          <cell r="R19">
            <v>33513</v>
          </cell>
          <cell r="S19">
            <v>44377</v>
          </cell>
          <cell r="T19">
            <v>5969</v>
          </cell>
          <cell r="U19">
            <v>9528</v>
          </cell>
          <cell r="V19">
            <v>4409</v>
          </cell>
          <cell r="W19">
            <v>4876</v>
          </cell>
          <cell r="X19">
            <v>2567</v>
          </cell>
          <cell r="Y19">
            <v>1448</v>
          </cell>
          <cell r="Z19">
            <v>670</v>
          </cell>
          <cell r="AA19">
            <v>608</v>
          </cell>
          <cell r="AB19">
            <v>0</v>
          </cell>
          <cell r="AC19">
            <v>0</v>
          </cell>
          <cell r="AD19">
            <v>0</v>
          </cell>
          <cell r="AE19">
            <v>0</v>
          </cell>
          <cell r="AF19">
            <v>0</v>
          </cell>
          <cell r="AG19">
            <v>0</v>
          </cell>
          <cell r="AH19">
            <v>0</v>
          </cell>
        </row>
        <row r="20">
          <cell r="A20" t="str">
            <v>PA Electric Power Wood</v>
          </cell>
          <cell r="C20" t="str">
            <v>Electric Power Wood</v>
          </cell>
          <cell r="D20">
            <v>2970</v>
          </cell>
          <cell r="E20">
            <v>2705</v>
          </cell>
          <cell r="F20">
            <v>3069</v>
          </cell>
          <cell r="G20">
            <v>3232</v>
          </cell>
          <cell r="H20">
            <v>2860</v>
          </cell>
          <cell r="I20">
            <v>2771</v>
          </cell>
          <cell r="J20">
            <v>2830</v>
          </cell>
          <cell r="K20">
            <v>2994</v>
          </cell>
          <cell r="L20">
            <v>2970</v>
          </cell>
          <cell r="M20">
            <v>2837</v>
          </cell>
          <cell r="N20">
            <v>3365</v>
          </cell>
          <cell r="O20">
            <v>3481</v>
          </cell>
          <cell r="P20">
            <v>4898</v>
          </cell>
          <cell r="Q20">
            <v>4044</v>
          </cell>
          <cell r="R20">
            <v>3764</v>
          </cell>
          <cell r="S20">
            <v>3834</v>
          </cell>
          <cell r="T20">
            <v>2906</v>
          </cell>
          <cell r="U20">
            <v>3321</v>
          </cell>
          <cell r="V20">
            <v>4681</v>
          </cell>
          <cell r="W20">
            <v>3571</v>
          </cell>
          <cell r="X20">
            <v>3623</v>
          </cell>
          <cell r="Y20">
            <v>3127</v>
          </cell>
          <cell r="Z20">
            <v>1340</v>
          </cell>
          <cell r="AA20">
            <v>651</v>
          </cell>
          <cell r="AB20">
            <v>0</v>
          </cell>
          <cell r="AC20">
            <v>0</v>
          </cell>
          <cell r="AD20">
            <v>0</v>
          </cell>
          <cell r="AE20">
            <v>0</v>
          </cell>
          <cell r="AF20">
            <v>0</v>
          </cell>
          <cell r="AG20">
            <v>0</v>
          </cell>
          <cell r="AH20">
            <v>0</v>
          </cell>
        </row>
        <row r="21">
          <cell r="A21" t="str">
            <v>PA Electric Power Other</v>
          </cell>
          <cell r="C21" t="str">
            <v>Electric Power Other</v>
          </cell>
        </row>
        <row r="22">
          <cell r="A22" t="str">
            <v>PA Industrial Asphalt and Road Oil</v>
          </cell>
          <cell r="C22" t="str">
            <v>Industrial Asphalt and Road Oil</v>
          </cell>
          <cell r="D22">
            <v>49541</v>
          </cell>
          <cell r="E22">
            <v>41093</v>
          </cell>
          <cell r="F22">
            <v>40052</v>
          </cell>
          <cell r="G22">
            <v>40391</v>
          </cell>
          <cell r="H22">
            <v>50502</v>
          </cell>
          <cell r="I22">
            <v>51814</v>
          </cell>
          <cell r="J22">
            <v>49583</v>
          </cell>
          <cell r="K22">
            <v>46200</v>
          </cell>
          <cell r="L22">
            <v>52358</v>
          </cell>
          <cell r="M22">
            <v>33153</v>
          </cell>
          <cell r="N22">
            <v>48874</v>
          </cell>
          <cell r="O22">
            <v>57696</v>
          </cell>
          <cell r="P22">
            <v>45661</v>
          </cell>
          <cell r="Q22">
            <v>51908</v>
          </cell>
          <cell r="R22">
            <v>58282</v>
          </cell>
          <cell r="S22">
            <v>60964</v>
          </cell>
          <cell r="T22">
            <v>58308</v>
          </cell>
          <cell r="U22">
            <v>52365</v>
          </cell>
          <cell r="V22">
            <v>46844</v>
          </cell>
          <cell r="W22">
            <v>37647</v>
          </cell>
          <cell r="X22">
            <v>37849</v>
          </cell>
          <cell r="Y22">
            <v>37061</v>
          </cell>
          <cell r="Z22">
            <v>35647</v>
          </cell>
          <cell r="AA22">
            <v>33778</v>
          </cell>
          <cell r="AB22">
            <v>0</v>
          </cell>
          <cell r="AC22">
            <v>0</v>
          </cell>
          <cell r="AD22">
            <v>0</v>
          </cell>
          <cell r="AE22">
            <v>0</v>
          </cell>
          <cell r="AF22">
            <v>0</v>
          </cell>
          <cell r="AG22">
            <v>0</v>
          </cell>
          <cell r="AH22">
            <v>0</v>
          </cell>
        </row>
        <row r="23">
          <cell r="A23" t="str">
            <v>PA Industrial Aviation Gasoline Blending Components</v>
          </cell>
          <cell r="C23" t="str">
            <v>Industrial Aviation Gasoline Blending Components</v>
          </cell>
          <cell r="D23">
            <v>12</v>
          </cell>
          <cell r="E23">
            <v>-4</v>
          </cell>
          <cell r="F23">
            <v>8</v>
          </cell>
          <cell r="G23">
            <v>7</v>
          </cell>
          <cell r="H23">
            <v>271</v>
          </cell>
          <cell r="I23">
            <v>262</v>
          </cell>
          <cell r="J23">
            <v>264</v>
          </cell>
          <cell r="K23">
            <v>440</v>
          </cell>
          <cell r="L23">
            <v>191</v>
          </cell>
          <cell r="M23">
            <v>303</v>
          </cell>
          <cell r="N23">
            <v>178</v>
          </cell>
          <cell r="O23">
            <v>284</v>
          </cell>
          <cell r="P23">
            <v>347</v>
          </cell>
          <cell r="Q23">
            <v>339</v>
          </cell>
          <cell r="R23">
            <v>481</v>
          </cell>
          <cell r="S23">
            <v>390</v>
          </cell>
          <cell r="T23">
            <v>29</v>
          </cell>
          <cell r="U23">
            <v>80</v>
          </cell>
          <cell r="V23">
            <v>4</v>
          </cell>
          <cell r="W23">
            <v>-36</v>
          </cell>
          <cell r="X23">
            <v>-11</v>
          </cell>
          <cell r="Y23">
            <v>0</v>
          </cell>
          <cell r="Z23">
            <v>0</v>
          </cell>
          <cell r="AA23">
            <v>-13</v>
          </cell>
          <cell r="AB23">
            <v>0</v>
          </cell>
          <cell r="AC23">
            <v>0</v>
          </cell>
          <cell r="AD23">
            <v>0</v>
          </cell>
          <cell r="AE23">
            <v>0</v>
          </cell>
          <cell r="AF23">
            <v>0</v>
          </cell>
          <cell r="AG23">
            <v>0</v>
          </cell>
          <cell r="AH23">
            <v>0</v>
          </cell>
        </row>
        <row r="24">
          <cell r="A24" t="str">
            <v>PA Industrial Coal</v>
          </cell>
          <cell r="C24" t="str">
            <v>Industrial Coal</v>
          </cell>
          <cell r="D24">
            <v>382150</v>
          </cell>
          <cell r="E24">
            <v>337637</v>
          </cell>
          <cell r="F24">
            <v>369153</v>
          </cell>
          <cell r="G24">
            <v>385016</v>
          </cell>
          <cell r="H24">
            <v>392353</v>
          </cell>
          <cell r="I24">
            <v>392218</v>
          </cell>
          <cell r="J24">
            <v>398394</v>
          </cell>
          <cell r="K24">
            <v>389967</v>
          </cell>
          <cell r="L24">
            <v>284170</v>
          </cell>
          <cell r="M24">
            <v>269634</v>
          </cell>
          <cell r="N24">
            <v>277873</v>
          </cell>
          <cell r="O24">
            <v>265987</v>
          </cell>
          <cell r="P24">
            <v>267693</v>
          </cell>
          <cell r="Q24">
            <v>273988</v>
          </cell>
          <cell r="R24">
            <v>273350</v>
          </cell>
          <cell r="S24">
            <v>250265</v>
          </cell>
          <cell r="T24">
            <v>240538</v>
          </cell>
          <cell r="U24">
            <v>232284</v>
          </cell>
          <cell r="V24">
            <v>227296</v>
          </cell>
          <cell r="W24">
            <v>147854</v>
          </cell>
          <cell r="X24">
            <v>186183</v>
          </cell>
          <cell r="Y24">
            <v>180267</v>
          </cell>
          <cell r="Z24">
            <v>185646</v>
          </cell>
          <cell r="AA24">
            <v>217202</v>
          </cell>
          <cell r="AB24">
            <v>0</v>
          </cell>
          <cell r="AC24">
            <v>0</v>
          </cell>
          <cell r="AD24">
            <v>0</v>
          </cell>
          <cell r="AE24">
            <v>0</v>
          </cell>
          <cell r="AF24">
            <v>0</v>
          </cell>
          <cell r="AG24">
            <v>0</v>
          </cell>
          <cell r="AH24">
            <v>0</v>
          </cell>
        </row>
        <row r="25">
          <cell r="A25" t="str">
            <v>PA Industrial Coking Coal</v>
          </cell>
          <cell r="C25" t="str">
            <v>Industrial Coking Coal</v>
          </cell>
          <cell r="D25">
            <v>280218</v>
          </cell>
          <cell r="E25">
            <v>236151</v>
          </cell>
          <cell r="F25">
            <v>264464</v>
          </cell>
          <cell r="G25">
            <v>276911</v>
          </cell>
          <cell r="H25">
            <v>290763</v>
          </cell>
          <cell r="I25">
            <v>290997</v>
          </cell>
          <cell r="J25">
            <v>286465</v>
          </cell>
          <cell r="K25">
            <v>276940</v>
          </cell>
          <cell r="L25">
            <v>194923</v>
          </cell>
          <cell r="M25">
            <v>180404</v>
          </cell>
          <cell r="N25">
            <v>192244</v>
          </cell>
          <cell r="O25">
            <v>184394</v>
          </cell>
          <cell r="P25">
            <v>192435</v>
          </cell>
          <cell r="Q25">
            <v>200749</v>
          </cell>
          <cell r="R25">
            <v>194212</v>
          </cell>
          <cell r="S25">
            <v>182475</v>
          </cell>
          <cell r="T25">
            <v>177191</v>
          </cell>
          <cell r="U25">
            <v>173635</v>
          </cell>
          <cell r="V25">
            <v>168822</v>
          </cell>
          <cell r="W25">
            <v>98453</v>
          </cell>
          <cell r="X25">
            <v>134939</v>
          </cell>
          <cell r="Y25">
            <v>132701</v>
          </cell>
          <cell r="Z25">
            <v>146749</v>
          </cell>
          <cell r="AA25">
            <v>178615</v>
          </cell>
          <cell r="AB25">
            <v>0</v>
          </cell>
          <cell r="AC25">
            <v>0</v>
          </cell>
          <cell r="AD25">
            <v>0</v>
          </cell>
          <cell r="AE25">
            <v>0</v>
          </cell>
          <cell r="AF25">
            <v>0</v>
          </cell>
          <cell r="AG25">
            <v>0</v>
          </cell>
          <cell r="AH25">
            <v>0</v>
          </cell>
        </row>
        <row r="26">
          <cell r="A26" t="str">
            <v>PA Industrial Crude Oil</v>
          </cell>
          <cell r="C26" t="str">
            <v>Industrial Crude Oil</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v>0</v>
          </cell>
          <cell r="X26">
            <v>0</v>
          </cell>
          <cell r="Y26">
            <v>0</v>
          </cell>
          <cell r="Z26">
            <v>0</v>
          </cell>
          <cell r="AA26">
            <v>0</v>
          </cell>
          <cell r="AB26">
            <v>0</v>
          </cell>
          <cell r="AC26">
            <v>0</v>
          </cell>
          <cell r="AD26">
            <v>0</v>
          </cell>
          <cell r="AE26">
            <v>0</v>
          </cell>
          <cell r="AF26">
            <v>0</v>
          </cell>
          <cell r="AG26">
            <v>0</v>
          </cell>
          <cell r="AH26">
            <v>0</v>
          </cell>
        </row>
        <row r="27">
          <cell r="A27" t="str">
            <v>PA Industrial Distillate Fuel</v>
          </cell>
          <cell r="C27" t="str">
            <v>Industrial Distillate Fuel</v>
          </cell>
          <cell r="D27">
            <v>43621</v>
          </cell>
          <cell r="E27">
            <v>36100</v>
          </cell>
          <cell r="F27">
            <v>42398</v>
          </cell>
          <cell r="G27">
            <v>37905</v>
          </cell>
          <cell r="H27">
            <v>33348</v>
          </cell>
          <cell r="I27">
            <v>25564</v>
          </cell>
          <cell r="J27">
            <v>25968</v>
          </cell>
          <cell r="K27">
            <v>24324</v>
          </cell>
          <cell r="L27">
            <v>23658</v>
          </cell>
          <cell r="M27">
            <v>29290</v>
          </cell>
          <cell r="N27">
            <v>32447</v>
          </cell>
          <cell r="O27">
            <v>34899</v>
          </cell>
          <cell r="P27">
            <v>30575</v>
          </cell>
          <cell r="Q27">
            <v>28414</v>
          </cell>
          <cell r="R27">
            <v>31683</v>
          </cell>
          <cell r="S27">
            <v>33055</v>
          </cell>
          <cell r="T27">
            <v>42322</v>
          </cell>
          <cell r="U27">
            <v>45397</v>
          </cell>
          <cell r="V27">
            <v>50721</v>
          </cell>
          <cell r="W27">
            <v>31767</v>
          </cell>
          <cell r="X27">
            <v>34106</v>
          </cell>
          <cell r="Y27">
            <v>40712</v>
          </cell>
          <cell r="Z27">
            <v>45482</v>
          </cell>
          <cell r="AA27">
            <v>50274</v>
          </cell>
          <cell r="AB27">
            <v>0</v>
          </cell>
          <cell r="AC27">
            <v>0</v>
          </cell>
          <cell r="AD27">
            <v>0</v>
          </cell>
          <cell r="AE27">
            <v>0</v>
          </cell>
          <cell r="AF27">
            <v>0</v>
          </cell>
          <cell r="AG27">
            <v>0</v>
          </cell>
          <cell r="AH27">
            <v>0</v>
          </cell>
        </row>
        <row r="28">
          <cell r="A28" t="str">
            <v>PA Industrial Feedstocks, Naphtha less than 401 F</v>
          </cell>
          <cell r="C28" t="str">
            <v>Industrial Feedstocks, Naphtha less than 401 F</v>
          </cell>
          <cell r="D28">
            <v>0</v>
          </cell>
          <cell r="E28">
            <v>0</v>
          </cell>
          <cell r="F28">
            <v>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v>0</v>
          </cell>
          <cell r="X28">
            <v>0</v>
          </cell>
          <cell r="Y28">
            <v>0</v>
          </cell>
          <cell r="Z28">
            <v>0</v>
          </cell>
          <cell r="AA28">
            <v>0</v>
          </cell>
          <cell r="AB28">
            <v>0</v>
          </cell>
          <cell r="AC28">
            <v>0</v>
          </cell>
          <cell r="AD28">
            <v>0</v>
          </cell>
          <cell r="AE28">
            <v>0</v>
          </cell>
          <cell r="AF28">
            <v>0</v>
          </cell>
          <cell r="AG28">
            <v>0</v>
          </cell>
          <cell r="AH28">
            <v>0</v>
          </cell>
        </row>
        <row r="29">
          <cell r="A29" t="str">
            <v>PA Industrial Feedstocks, Other Oils greater than 401 F</v>
          </cell>
          <cell r="C29" t="str">
            <v>Industrial Feedstocks, Other Oils greater than 401 F</v>
          </cell>
          <cell r="D29">
            <v>0</v>
          </cell>
          <cell r="E29">
            <v>0</v>
          </cell>
          <cell r="F29">
            <v>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v>0</v>
          </cell>
          <cell r="X29">
            <v>0</v>
          </cell>
          <cell r="Y29">
            <v>0</v>
          </cell>
          <cell r="Z29">
            <v>0</v>
          </cell>
          <cell r="AA29">
            <v>0</v>
          </cell>
          <cell r="AB29">
            <v>0</v>
          </cell>
          <cell r="AC29">
            <v>0</v>
          </cell>
          <cell r="AD29">
            <v>0</v>
          </cell>
          <cell r="AE29">
            <v>0</v>
          </cell>
          <cell r="AF29">
            <v>0</v>
          </cell>
          <cell r="AG29">
            <v>0</v>
          </cell>
          <cell r="AH29">
            <v>0</v>
          </cell>
        </row>
        <row r="30">
          <cell r="A30" t="str">
            <v>PA Industrial Kerosene</v>
          </cell>
          <cell r="C30" t="str">
            <v>Industrial Kerosene</v>
          </cell>
          <cell r="D30">
            <v>718</v>
          </cell>
          <cell r="E30">
            <v>811</v>
          </cell>
          <cell r="F30">
            <v>803</v>
          </cell>
          <cell r="G30">
            <v>1289</v>
          </cell>
          <cell r="H30">
            <v>1438</v>
          </cell>
          <cell r="I30">
            <v>957</v>
          </cell>
          <cell r="J30">
            <v>848</v>
          </cell>
          <cell r="K30">
            <v>853</v>
          </cell>
          <cell r="L30">
            <v>1053</v>
          </cell>
          <cell r="M30">
            <v>1142</v>
          </cell>
          <cell r="N30">
            <v>1223</v>
          </cell>
          <cell r="O30">
            <v>1587</v>
          </cell>
          <cell r="P30">
            <v>554</v>
          </cell>
          <cell r="Q30">
            <v>430</v>
          </cell>
          <cell r="R30">
            <v>450</v>
          </cell>
          <cell r="S30">
            <v>663</v>
          </cell>
          <cell r="T30">
            <v>407</v>
          </cell>
          <cell r="U30">
            <v>464</v>
          </cell>
          <cell r="V30">
            <v>146</v>
          </cell>
          <cell r="W30">
            <v>163</v>
          </cell>
          <cell r="X30">
            <v>281</v>
          </cell>
          <cell r="Y30">
            <v>187</v>
          </cell>
          <cell r="Z30">
            <v>58</v>
          </cell>
          <cell r="AA30">
            <v>63</v>
          </cell>
          <cell r="AB30">
            <v>0</v>
          </cell>
          <cell r="AC30">
            <v>0</v>
          </cell>
          <cell r="AD30">
            <v>0</v>
          </cell>
          <cell r="AE30">
            <v>0</v>
          </cell>
          <cell r="AF30">
            <v>0</v>
          </cell>
          <cell r="AG30">
            <v>0</v>
          </cell>
          <cell r="AH30">
            <v>0</v>
          </cell>
        </row>
        <row r="31">
          <cell r="A31" t="str">
            <v>PA Industrial LPG</v>
          </cell>
          <cell r="C31" t="str">
            <v>Industrial LPG</v>
          </cell>
          <cell r="D31">
            <v>11330</v>
          </cell>
          <cell r="E31">
            <v>13996</v>
          </cell>
          <cell r="F31">
            <v>19033</v>
          </cell>
          <cell r="G31">
            <v>7875</v>
          </cell>
          <cell r="H31">
            <v>6716</v>
          </cell>
          <cell r="I31">
            <v>6022</v>
          </cell>
          <cell r="J31">
            <v>7024</v>
          </cell>
          <cell r="K31">
            <v>4525</v>
          </cell>
          <cell r="L31">
            <v>4353</v>
          </cell>
          <cell r="M31">
            <v>4222</v>
          </cell>
          <cell r="N31">
            <v>6252</v>
          </cell>
          <cell r="O31">
            <v>8476</v>
          </cell>
          <cell r="P31">
            <v>7636</v>
          </cell>
          <cell r="Q31">
            <v>18389</v>
          </cell>
          <cell r="R31">
            <v>17804</v>
          </cell>
          <cell r="S31">
            <v>23620</v>
          </cell>
          <cell r="T31">
            <v>26129</v>
          </cell>
          <cell r="U31">
            <v>24431</v>
          </cell>
          <cell r="V31">
            <v>30115</v>
          </cell>
          <cell r="W31">
            <v>27445</v>
          </cell>
          <cell r="X31">
            <v>27025</v>
          </cell>
          <cell r="Y31">
            <v>28975</v>
          </cell>
          <cell r="Z31">
            <v>24163</v>
          </cell>
          <cell r="AA31">
            <v>20338</v>
          </cell>
          <cell r="AB31">
            <v>0</v>
          </cell>
          <cell r="AC31">
            <v>0</v>
          </cell>
          <cell r="AD31">
            <v>0</v>
          </cell>
          <cell r="AE31">
            <v>0</v>
          </cell>
          <cell r="AF31">
            <v>0</v>
          </cell>
          <cell r="AG31">
            <v>0</v>
          </cell>
          <cell r="AH31">
            <v>0</v>
          </cell>
        </row>
        <row r="32">
          <cell r="A32" t="str">
            <v>PA Industrial Lubricants</v>
          </cell>
          <cell r="C32" t="str">
            <v>Industrial Lubricants</v>
          </cell>
          <cell r="D32">
            <v>17118</v>
          </cell>
          <cell r="E32">
            <v>15314</v>
          </cell>
          <cell r="F32">
            <v>15613</v>
          </cell>
          <cell r="G32">
            <v>15898</v>
          </cell>
          <cell r="H32">
            <v>16617</v>
          </cell>
          <cell r="I32">
            <v>16331</v>
          </cell>
          <cell r="J32">
            <v>15849</v>
          </cell>
          <cell r="K32">
            <v>16743</v>
          </cell>
          <cell r="L32">
            <v>17528</v>
          </cell>
          <cell r="M32">
            <v>17711</v>
          </cell>
          <cell r="N32">
            <v>17445</v>
          </cell>
          <cell r="O32">
            <v>15984</v>
          </cell>
          <cell r="P32">
            <v>15795</v>
          </cell>
          <cell r="Q32">
            <v>14602</v>
          </cell>
          <cell r="R32">
            <v>14793</v>
          </cell>
          <cell r="S32">
            <v>14716</v>
          </cell>
          <cell r="T32">
            <v>14338</v>
          </cell>
          <cell r="U32">
            <v>14806</v>
          </cell>
          <cell r="V32">
            <v>13746</v>
          </cell>
          <cell r="W32">
            <v>12358</v>
          </cell>
          <cell r="X32">
            <v>13731</v>
          </cell>
          <cell r="Y32">
            <v>13028</v>
          </cell>
          <cell r="Z32">
            <v>11986</v>
          </cell>
          <cell r="AA32">
            <v>12682</v>
          </cell>
          <cell r="AB32">
            <v>0</v>
          </cell>
          <cell r="AC32">
            <v>0</v>
          </cell>
          <cell r="AD32">
            <v>0</v>
          </cell>
          <cell r="AE32">
            <v>0</v>
          </cell>
          <cell r="AF32">
            <v>0</v>
          </cell>
          <cell r="AG32">
            <v>0</v>
          </cell>
          <cell r="AH32">
            <v>0</v>
          </cell>
        </row>
        <row r="33">
          <cell r="A33" t="str">
            <v>PA Industrial Misc. Petro Products</v>
          </cell>
          <cell r="C33" t="str">
            <v>Industrial Misc. Petro Products</v>
          </cell>
          <cell r="D33">
            <v>2200</v>
          </cell>
          <cell r="E33">
            <v>2437</v>
          </cell>
          <cell r="F33">
            <v>1597</v>
          </cell>
          <cell r="G33">
            <v>1512</v>
          </cell>
          <cell r="H33">
            <v>1690</v>
          </cell>
          <cell r="I33">
            <v>1551</v>
          </cell>
          <cell r="J33">
            <v>1276</v>
          </cell>
          <cell r="K33">
            <v>1400</v>
          </cell>
          <cell r="L33">
            <v>1705</v>
          </cell>
          <cell r="M33">
            <v>1603</v>
          </cell>
          <cell r="N33">
            <v>1708</v>
          </cell>
          <cell r="O33">
            <v>1653</v>
          </cell>
          <cell r="P33">
            <v>1776</v>
          </cell>
          <cell r="Q33">
            <v>1667</v>
          </cell>
          <cell r="R33">
            <v>1501</v>
          </cell>
          <cell r="S33">
            <v>1493</v>
          </cell>
          <cell r="T33">
            <v>1539</v>
          </cell>
          <cell r="U33">
            <v>1510</v>
          </cell>
          <cell r="V33">
            <v>1606</v>
          </cell>
          <cell r="W33">
            <v>1717</v>
          </cell>
          <cell r="X33">
            <v>1795</v>
          </cell>
          <cell r="Y33">
            <v>1863</v>
          </cell>
          <cell r="Z33">
            <v>1827</v>
          </cell>
          <cell r="AA33">
            <v>2260</v>
          </cell>
          <cell r="AB33">
            <v>0</v>
          </cell>
          <cell r="AC33">
            <v>0</v>
          </cell>
          <cell r="AD33">
            <v>0</v>
          </cell>
          <cell r="AE33">
            <v>0</v>
          </cell>
          <cell r="AF33">
            <v>0</v>
          </cell>
          <cell r="AG33">
            <v>0</v>
          </cell>
          <cell r="AH33">
            <v>0</v>
          </cell>
        </row>
        <row r="34">
          <cell r="A34" t="str">
            <v>PA Industrial Motor Gasoline</v>
          </cell>
          <cell r="C34" t="str">
            <v>Industrial Motor Gasoline</v>
          </cell>
          <cell r="D34">
            <v>6201</v>
          </cell>
          <cell r="E34">
            <v>6586</v>
          </cell>
          <cell r="F34">
            <v>7051</v>
          </cell>
          <cell r="G34">
            <v>5012</v>
          </cell>
          <cell r="H34">
            <v>4733</v>
          </cell>
          <cell r="I34">
            <v>4824</v>
          </cell>
          <cell r="J34">
            <v>4425</v>
          </cell>
          <cell r="K34">
            <v>4589</v>
          </cell>
          <cell r="L34">
            <v>4539</v>
          </cell>
          <cell r="M34">
            <v>3859</v>
          </cell>
          <cell r="N34">
            <v>3657</v>
          </cell>
          <cell r="O34">
            <v>7091</v>
          </cell>
          <cell r="P34">
            <v>7456</v>
          </cell>
          <cell r="Q34">
            <v>7850</v>
          </cell>
          <cell r="R34">
            <v>9372</v>
          </cell>
          <cell r="S34">
            <v>9497</v>
          </cell>
          <cell r="T34">
            <v>10783</v>
          </cell>
          <cell r="U34">
            <v>7772</v>
          </cell>
          <cell r="V34">
            <v>4081</v>
          </cell>
          <cell r="W34">
            <v>4031</v>
          </cell>
          <cell r="X34">
            <v>9735</v>
          </cell>
          <cell r="Y34">
            <v>5879</v>
          </cell>
          <cell r="Z34">
            <v>9799</v>
          </cell>
          <cell r="AA34">
            <v>10107</v>
          </cell>
          <cell r="AB34">
            <v>0</v>
          </cell>
          <cell r="AC34">
            <v>0</v>
          </cell>
          <cell r="AD34">
            <v>0</v>
          </cell>
          <cell r="AE34">
            <v>0</v>
          </cell>
          <cell r="AF34">
            <v>0</v>
          </cell>
          <cell r="AG34">
            <v>0</v>
          </cell>
          <cell r="AH34">
            <v>0</v>
          </cell>
        </row>
        <row r="35">
          <cell r="A35" t="str">
            <v>PA Industrial Motor Gasoline Blending Components</v>
          </cell>
          <cell r="C35" t="str">
            <v>Industrial Motor Gasoline Blending Components</v>
          </cell>
          <cell r="D35">
            <v>2672</v>
          </cell>
          <cell r="E35">
            <v>-1271</v>
          </cell>
          <cell r="F35">
            <v>3746</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row>
        <row r="36">
          <cell r="A36" t="str">
            <v>PA Industrial Natural Gas</v>
          </cell>
          <cell r="C36" t="str">
            <v>Industrial Natural Gas</v>
          </cell>
          <cell r="D36">
            <v>250883</v>
          </cell>
          <cell r="E36">
            <v>243114</v>
          </cell>
          <cell r="F36">
            <v>248761</v>
          </cell>
          <cell r="G36">
            <v>254729</v>
          </cell>
          <cell r="H36">
            <v>248267</v>
          </cell>
          <cell r="I36">
            <v>261387</v>
          </cell>
          <cell r="J36">
            <v>254568</v>
          </cell>
          <cell r="K36">
            <v>248313</v>
          </cell>
          <cell r="L36">
            <v>240513</v>
          </cell>
          <cell r="M36">
            <v>244249</v>
          </cell>
          <cell r="N36">
            <v>243571</v>
          </cell>
          <cell r="O36">
            <v>214556</v>
          </cell>
          <cell r="P36">
            <v>220453</v>
          </cell>
          <cell r="Q36">
            <v>208221</v>
          </cell>
          <cell r="R36">
            <v>207870</v>
          </cell>
          <cell r="S36">
            <v>197525</v>
          </cell>
          <cell r="T36">
            <v>202477</v>
          </cell>
          <cell r="U36">
            <v>203700</v>
          </cell>
          <cell r="V36">
            <v>205203</v>
          </cell>
          <cell r="W36">
            <v>193069</v>
          </cell>
          <cell r="X36">
            <v>228806</v>
          </cell>
          <cell r="Y36">
            <v>257116</v>
          </cell>
          <cell r="Z36">
            <v>294905</v>
          </cell>
          <cell r="AA36">
            <v>339024</v>
          </cell>
          <cell r="AB36">
            <v>0</v>
          </cell>
          <cell r="AC36">
            <v>0</v>
          </cell>
          <cell r="AD36">
            <v>0</v>
          </cell>
          <cell r="AE36">
            <v>0</v>
          </cell>
          <cell r="AF36">
            <v>0</v>
          </cell>
          <cell r="AG36">
            <v>0</v>
          </cell>
          <cell r="AH36">
            <v>0</v>
          </cell>
        </row>
        <row r="37">
          <cell r="A37" t="str">
            <v>PA Industrial Pentanes Plus</v>
          </cell>
          <cell r="C37" t="str">
            <v>Industrial Pentanes Plus</v>
          </cell>
          <cell r="D37">
            <v>0</v>
          </cell>
          <cell r="E37">
            <v>0</v>
          </cell>
          <cell r="F37">
            <v>0</v>
          </cell>
          <cell r="G37">
            <v>0</v>
          </cell>
          <cell r="H37">
            <v>0</v>
          </cell>
          <cell r="I37">
            <v>0</v>
          </cell>
          <cell r="J37">
            <v>0</v>
          </cell>
          <cell r="K37">
            <v>0</v>
          </cell>
          <cell r="L37">
            <v>0</v>
          </cell>
          <cell r="M37">
            <v>0</v>
          </cell>
          <cell r="N37">
            <v>0</v>
          </cell>
          <cell r="O37">
            <v>0</v>
          </cell>
          <cell r="P37">
            <v>0</v>
          </cell>
          <cell r="Q37">
            <v>0</v>
          </cell>
          <cell r="R37">
            <v>0</v>
          </cell>
          <cell r="S37">
            <v>0</v>
          </cell>
          <cell r="T37">
            <v>0</v>
          </cell>
          <cell r="U37">
            <v>0</v>
          </cell>
          <cell r="V37">
            <v>0</v>
          </cell>
          <cell r="W37">
            <v>0</v>
          </cell>
          <cell r="X37">
            <v>0</v>
          </cell>
          <cell r="Y37">
            <v>0</v>
          </cell>
          <cell r="Z37">
            <v>0</v>
          </cell>
          <cell r="AA37">
            <v>0</v>
          </cell>
          <cell r="AB37">
            <v>0</v>
          </cell>
          <cell r="AC37">
            <v>0</v>
          </cell>
          <cell r="AD37">
            <v>0</v>
          </cell>
          <cell r="AE37">
            <v>0</v>
          </cell>
          <cell r="AF37">
            <v>0</v>
          </cell>
          <cell r="AG37">
            <v>0</v>
          </cell>
          <cell r="AH37">
            <v>0</v>
          </cell>
        </row>
        <row r="38">
          <cell r="A38" t="str">
            <v>PA Industrial Petroleum Coke</v>
          </cell>
          <cell r="C38" t="str">
            <v>Industrial Petroleum Coke</v>
          </cell>
          <cell r="D38">
            <v>31877</v>
          </cell>
          <cell r="E38">
            <v>35407</v>
          </cell>
          <cell r="F38">
            <v>31357</v>
          </cell>
          <cell r="G38">
            <v>30674</v>
          </cell>
          <cell r="H38">
            <v>30064</v>
          </cell>
          <cell r="I38">
            <v>33393</v>
          </cell>
          <cell r="J38">
            <v>24454</v>
          </cell>
          <cell r="K38">
            <v>28057</v>
          </cell>
          <cell r="L38">
            <v>33595</v>
          </cell>
          <cell r="M38">
            <v>35082</v>
          </cell>
          <cell r="N38">
            <v>33054</v>
          </cell>
          <cell r="O38">
            <v>33661</v>
          </cell>
          <cell r="P38">
            <v>32832</v>
          </cell>
          <cell r="Q38">
            <v>34481</v>
          </cell>
          <cell r="R38">
            <v>36579</v>
          </cell>
          <cell r="S38">
            <v>36889</v>
          </cell>
          <cell r="T38">
            <v>32294</v>
          </cell>
          <cell r="U38">
            <v>34953</v>
          </cell>
          <cell r="V38">
            <v>35391</v>
          </cell>
          <cell r="W38">
            <v>38018</v>
          </cell>
          <cell r="X38">
            <v>26859</v>
          </cell>
          <cell r="Y38">
            <v>20835</v>
          </cell>
          <cell r="Z38">
            <v>24495</v>
          </cell>
          <cell r="AA38">
            <v>23189</v>
          </cell>
          <cell r="AB38">
            <v>0</v>
          </cell>
          <cell r="AC38">
            <v>0</v>
          </cell>
          <cell r="AD38">
            <v>0</v>
          </cell>
          <cell r="AE38">
            <v>0</v>
          </cell>
          <cell r="AF38">
            <v>0</v>
          </cell>
          <cell r="AG38">
            <v>0</v>
          </cell>
          <cell r="AH38">
            <v>0</v>
          </cell>
        </row>
        <row r="39">
          <cell r="A39" t="str">
            <v>PA Industrial Residual Fuel</v>
          </cell>
          <cell r="C39" t="str">
            <v>Industrial Residual Fuel</v>
          </cell>
          <cell r="D39">
            <v>36050</v>
          </cell>
          <cell r="E39">
            <v>27918</v>
          </cell>
          <cell r="F39">
            <v>26145</v>
          </cell>
          <cell r="G39">
            <v>26692</v>
          </cell>
          <cell r="H39">
            <v>25550</v>
          </cell>
          <cell r="I39">
            <v>18158</v>
          </cell>
          <cell r="J39">
            <v>20695</v>
          </cell>
          <cell r="K39">
            <v>13999</v>
          </cell>
          <cell r="L39">
            <v>13953</v>
          </cell>
          <cell r="M39">
            <v>11966</v>
          </cell>
          <cell r="N39">
            <v>12538</v>
          </cell>
          <cell r="O39">
            <v>10061</v>
          </cell>
          <cell r="P39">
            <v>8272</v>
          </cell>
          <cell r="Q39">
            <v>13274</v>
          </cell>
          <cell r="R39">
            <v>12058</v>
          </cell>
          <cell r="S39">
            <v>12039</v>
          </cell>
          <cell r="T39">
            <v>10742</v>
          </cell>
          <cell r="U39">
            <v>8170</v>
          </cell>
          <cell r="V39">
            <v>6569</v>
          </cell>
          <cell r="W39">
            <v>4717</v>
          </cell>
          <cell r="X39">
            <v>4272</v>
          </cell>
          <cell r="Y39">
            <v>4376</v>
          </cell>
          <cell r="Z39">
            <v>1287</v>
          </cell>
          <cell r="AA39">
            <v>874</v>
          </cell>
          <cell r="AB39">
            <v>0</v>
          </cell>
          <cell r="AC39">
            <v>0</v>
          </cell>
          <cell r="AD39">
            <v>0</v>
          </cell>
          <cell r="AE39">
            <v>0</v>
          </cell>
          <cell r="AF39">
            <v>0</v>
          </cell>
          <cell r="AG39">
            <v>0</v>
          </cell>
          <cell r="AH39">
            <v>0</v>
          </cell>
        </row>
        <row r="40">
          <cell r="A40" t="str">
            <v>PA Industrial Special Naphthas</v>
          </cell>
          <cell r="C40" t="str">
            <v>Industrial Special Naphthas</v>
          </cell>
          <cell r="D40">
            <v>5008</v>
          </cell>
          <cell r="E40">
            <v>5446</v>
          </cell>
          <cell r="F40">
            <v>6472</v>
          </cell>
          <cell r="G40">
            <v>6473</v>
          </cell>
          <cell r="H40">
            <v>5017</v>
          </cell>
          <cell r="I40">
            <v>4384</v>
          </cell>
          <cell r="J40">
            <v>3975</v>
          </cell>
          <cell r="K40">
            <v>3853</v>
          </cell>
          <cell r="L40">
            <v>5720</v>
          </cell>
          <cell r="M40">
            <v>7753</v>
          </cell>
          <cell r="N40">
            <v>5192</v>
          </cell>
          <cell r="O40">
            <v>4099</v>
          </cell>
          <cell r="P40">
            <v>5347</v>
          </cell>
          <cell r="Q40">
            <v>4203</v>
          </cell>
          <cell r="R40">
            <v>2665</v>
          </cell>
          <cell r="S40">
            <v>3265</v>
          </cell>
          <cell r="T40">
            <v>4436</v>
          </cell>
          <cell r="U40">
            <v>4942</v>
          </cell>
          <cell r="V40">
            <v>5376</v>
          </cell>
          <cell r="W40">
            <v>2924</v>
          </cell>
          <cell r="X40">
            <v>1653</v>
          </cell>
          <cell r="Y40">
            <v>1432</v>
          </cell>
          <cell r="Z40">
            <v>932</v>
          </cell>
          <cell r="AA40">
            <v>6852</v>
          </cell>
          <cell r="AB40">
            <v>0</v>
          </cell>
          <cell r="AC40">
            <v>0</v>
          </cell>
          <cell r="AD40">
            <v>0</v>
          </cell>
          <cell r="AE40">
            <v>0</v>
          </cell>
          <cell r="AF40">
            <v>0</v>
          </cell>
          <cell r="AG40">
            <v>0</v>
          </cell>
          <cell r="AH40">
            <v>0</v>
          </cell>
        </row>
        <row r="41">
          <cell r="A41" t="str">
            <v>PA Industrial Still Gas</v>
          </cell>
          <cell r="C41" t="str">
            <v>Industrial Still Gas</v>
          </cell>
          <cell r="D41">
            <v>73304</v>
          </cell>
          <cell r="E41">
            <v>69930</v>
          </cell>
          <cell r="F41">
            <v>71621</v>
          </cell>
          <cell r="G41">
            <v>63676</v>
          </cell>
          <cell r="H41">
            <v>64012</v>
          </cell>
          <cell r="I41">
            <v>70268</v>
          </cell>
          <cell r="J41">
            <v>54545</v>
          </cell>
          <cell r="K41">
            <v>70380</v>
          </cell>
          <cell r="L41">
            <v>68705</v>
          </cell>
          <cell r="M41">
            <v>68073</v>
          </cell>
          <cell r="N41">
            <v>67440</v>
          </cell>
          <cell r="O41">
            <v>68607</v>
          </cell>
          <cell r="P41">
            <v>67365</v>
          </cell>
          <cell r="Q41">
            <v>69668</v>
          </cell>
          <cell r="R41">
            <v>70005</v>
          </cell>
          <cell r="S41">
            <v>70200</v>
          </cell>
          <cell r="T41">
            <v>70641</v>
          </cell>
          <cell r="U41">
            <v>68517</v>
          </cell>
          <cell r="V41">
            <v>65645</v>
          </cell>
          <cell r="W41">
            <v>66749</v>
          </cell>
          <cell r="X41">
            <v>67173</v>
          </cell>
          <cell r="Y41">
            <v>64615</v>
          </cell>
          <cell r="Z41">
            <v>41943</v>
          </cell>
          <cell r="AA41">
            <v>51116</v>
          </cell>
          <cell r="AB41">
            <v>0</v>
          </cell>
          <cell r="AC41">
            <v>0</v>
          </cell>
          <cell r="AD41">
            <v>0</v>
          </cell>
          <cell r="AE41">
            <v>0</v>
          </cell>
          <cell r="AF41">
            <v>0</v>
          </cell>
          <cell r="AG41">
            <v>0</v>
          </cell>
          <cell r="AH41">
            <v>0</v>
          </cell>
        </row>
        <row r="42">
          <cell r="A42" t="str">
            <v>PA Industrial Unfinished Oils</v>
          </cell>
          <cell r="C42" t="str">
            <v>Industrial Unfinished Oils</v>
          </cell>
          <cell r="D42">
            <v>-18359</v>
          </cell>
          <cell r="E42">
            <v>-22070</v>
          </cell>
          <cell r="F42">
            <v>-17563</v>
          </cell>
          <cell r="G42">
            <v>-17631</v>
          </cell>
          <cell r="H42">
            <v>-12418</v>
          </cell>
          <cell r="I42">
            <v>-15908</v>
          </cell>
          <cell r="J42">
            <v>-4283</v>
          </cell>
          <cell r="K42">
            <v>-5003</v>
          </cell>
          <cell r="L42">
            <v>-15008</v>
          </cell>
          <cell r="M42">
            <v>-13638</v>
          </cell>
          <cell r="N42">
            <v>-18681</v>
          </cell>
          <cell r="O42">
            <v>-3528</v>
          </cell>
          <cell r="P42">
            <v>-6255</v>
          </cell>
          <cell r="Q42">
            <v>-2285</v>
          </cell>
          <cell r="R42">
            <v>-3421</v>
          </cell>
          <cell r="S42">
            <v>131</v>
          </cell>
          <cell r="T42">
            <v>3199</v>
          </cell>
          <cell r="U42">
            <v>2925</v>
          </cell>
          <cell r="V42">
            <v>-2398</v>
          </cell>
          <cell r="W42">
            <v>-3569</v>
          </cell>
          <cell r="X42">
            <v>1276</v>
          </cell>
          <cell r="Y42">
            <v>2439</v>
          </cell>
          <cell r="Z42">
            <v>1702</v>
          </cell>
          <cell r="AA42">
            <v>556</v>
          </cell>
          <cell r="AB42">
            <v>0</v>
          </cell>
          <cell r="AC42">
            <v>0</v>
          </cell>
          <cell r="AD42">
            <v>0</v>
          </cell>
          <cell r="AE42">
            <v>0</v>
          </cell>
          <cell r="AF42">
            <v>0</v>
          </cell>
          <cell r="AG42">
            <v>0</v>
          </cell>
          <cell r="AH42">
            <v>0</v>
          </cell>
        </row>
        <row r="43">
          <cell r="A43" t="str">
            <v>PA Industrial Waxes</v>
          </cell>
          <cell r="C43" t="str">
            <v>Industrial Waxes</v>
          </cell>
          <cell r="D43">
            <v>2230</v>
          </cell>
          <cell r="E43">
            <v>1983</v>
          </cell>
          <cell r="F43">
            <v>2103</v>
          </cell>
          <cell r="G43">
            <v>2260</v>
          </cell>
          <cell r="H43">
            <v>2291</v>
          </cell>
          <cell r="I43">
            <v>2292</v>
          </cell>
          <cell r="J43">
            <v>2675</v>
          </cell>
          <cell r="K43">
            <v>2404</v>
          </cell>
          <cell r="L43">
            <v>2329</v>
          </cell>
          <cell r="M43">
            <v>2058</v>
          </cell>
          <cell r="N43">
            <v>1818</v>
          </cell>
          <cell r="O43">
            <v>2167</v>
          </cell>
          <cell r="P43">
            <v>1918</v>
          </cell>
          <cell r="Q43">
            <v>1851</v>
          </cell>
          <cell r="R43">
            <v>1834</v>
          </cell>
          <cell r="S43">
            <v>1871</v>
          </cell>
          <cell r="T43">
            <v>1368</v>
          </cell>
          <cell r="U43">
            <v>1146</v>
          </cell>
          <cell r="V43">
            <v>1002</v>
          </cell>
          <cell r="W43">
            <v>640</v>
          </cell>
          <cell r="X43">
            <v>894</v>
          </cell>
          <cell r="Y43">
            <v>789</v>
          </cell>
          <cell r="Z43">
            <v>800</v>
          </cell>
          <cell r="AA43">
            <v>965</v>
          </cell>
          <cell r="AB43">
            <v>0</v>
          </cell>
          <cell r="AC43">
            <v>0</v>
          </cell>
          <cell r="AD43">
            <v>0</v>
          </cell>
          <cell r="AE43">
            <v>0</v>
          </cell>
          <cell r="AF43">
            <v>0</v>
          </cell>
          <cell r="AG43">
            <v>0</v>
          </cell>
          <cell r="AH43">
            <v>0</v>
          </cell>
        </row>
        <row r="44">
          <cell r="A44" t="str">
            <v>PA Industrial Wood</v>
          </cell>
          <cell r="C44" t="str">
            <v>Industrial Wood</v>
          </cell>
          <cell r="D44">
            <v>23130</v>
          </cell>
          <cell r="E44">
            <v>23420</v>
          </cell>
          <cell r="F44">
            <v>23328</v>
          </cell>
          <cell r="G44">
            <v>23471</v>
          </cell>
          <cell r="H44">
            <v>26354</v>
          </cell>
          <cell r="I44">
            <v>31713</v>
          </cell>
          <cell r="J44">
            <v>35892</v>
          </cell>
          <cell r="K44">
            <v>39678</v>
          </cell>
          <cell r="L44">
            <v>34671</v>
          </cell>
          <cell r="M44">
            <v>36496</v>
          </cell>
          <cell r="N44">
            <v>35335</v>
          </cell>
          <cell r="O44">
            <v>34954</v>
          </cell>
          <cell r="P44">
            <v>29380</v>
          </cell>
          <cell r="Q44">
            <v>30263</v>
          </cell>
          <cell r="R44">
            <v>31345</v>
          </cell>
          <cell r="S44">
            <v>31639</v>
          </cell>
          <cell r="T44">
            <v>28679</v>
          </cell>
          <cell r="U44">
            <v>28724</v>
          </cell>
          <cell r="V44">
            <v>28577</v>
          </cell>
          <cell r="W44">
            <v>26979</v>
          </cell>
          <cell r="X44">
            <v>28140</v>
          </cell>
          <cell r="Y44">
            <v>32422</v>
          </cell>
          <cell r="Z44">
            <v>33803</v>
          </cell>
          <cell r="AA44">
            <v>34586</v>
          </cell>
          <cell r="AB44">
            <v>0</v>
          </cell>
          <cell r="AC44">
            <v>0</v>
          </cell>
          <cell r="AD44">
            <v>0</v>
          </cell>
          <cell r="AE44">
            <v>0</v>
          </cell>
          <cell r="AF44">
            <v>0</v>
          </cell>
          <cell r="AG44">
            <v>0</v>
          </cell>
          <cell r="AH44">
            <v>0</v>
          </cell>
        </row>
        <row r="45">
          <cell r="A45" t="str">
            <v>PA Industrial Other Coal</v>
          </cell>
          <cell r="C45" t="str">
            <v>Industrial Other Coal</v>
          </cell>
          <cell r="D45">
            <v>101932</v>
          </cell>
          <cell r="E45">
            <v>101486</v>
          </cell>
          <cell r="F45">
            <v>104689</v>
          </cell>
          <cell r="G45">
            <v>108105</v>
          </cell>
          <cell r="H45">
            <v>101589</v>
          </cell>
          <cell r="I45">
            <v>101221</v>
          </cell>
          <cell r="J45">
            <v>111929</v>
          </cell>
          <cell r="K45">
            <v>113027</v>
          </cell>
          <cell r="L45">
            <v>89248</v>
          </cell>
          <cell r="M45">
            <v>89230</v>
          </cell>
          <cell r="N45">
            <v>85629</v>
          </cell>
          <cell r="O45">
            <v>81593</v>
          </cell>
          <cell r="P45">
            <v>75258</v>
          </cell>
          <cell r="Q45">
            <v>73240</v>
          </cell>
          <cell r="R45">
            <v>79138</v>
          </cell>
          <cell r="S45">
            <v>67791</v>
          </cell>
          <cell r="T45">
            <v>63347</v>
          </cell>
          <cell r="U45">
            <v>58649</v>
          </cell>
          <cell r="V45">
            <v>58475</v>
          </cell>
          <cell r="W45">
            <v>49401</v>
          </cell>
          <cell r="X45">
            <v>51244</v>
          </cell>
          <cell r="Y45">
            <v>47566</v>
          </cell>
          <cell r="Z45">
            <v>38897</v>
          </cell>
          <cell r="AA45">
            <v>38587</v>
          </cell>
          <cell r="AB45">
            <v>0</v>
          </cell>
          <cell r="AC45">
            <v>0</v>
          </cell>
          <cell r="AD45">
            <v>0</v>
          </cell>
          <cell r="AE45">
            <v>0</v>
          </cell>
          <cell r="AF45">
            <v>0</v>
          </cell>
          <cell r="AG45">
            <v>0</v>
          </cell>
          <cell r="AH45">
            <v>0</v>
          </cell>
        </row>
        <row r="46">
          <cell r="A46" t="str">
            <v>PA Industrial Other</v>
          </cell>
          <cell r="C46" t="str">
            <v>Industrial Other</v>
          </cell>
        </row>
        <row r="47">
          <cell r="A47" t="str">
            <v>PA Residential Coal</v>
          </cell>
          <cell r="C47" t="str">
            <v>Residential Coal</v>
          </cell>
          <cell r="D47">
            <v>6570</v>
          </cell>
          <cell r="E47">
            <v>6381</v>
          </cell>
          <cell r="F47">
            <v>7280</v>
          </cell>
          <cell r="G47">
            <v>5533</v>
          </cell>
          <cell r="H47">
            <v>4346</v>
          </cell>
          <cell r="I47">
            <v>3836</v>
          </cell>
          <cell r="J47">
            <v>2949</v>
          </cell>
          <cell r="K47">
            <v>3375</v>
          </cell>
          <cell r="L47">
            <v>2337</v>
          </cell>
          <cell r="M47">
            <v>2107</v>
          </cell>
          <cell r="N47">
            <v>2154</v>
          </cell>
          <cell r="O47">
            <v>2170</v>
          </cell>
          <cell r="P47">
            <v>1767</v>
          </cell>
          <cell r="Q47">
            <v>2285</v>
          </cell>
          <cell r="R47">
            <v>1708</v>
          </cell>
          <cell r="S47">
            <v>1253</v>
          </cell>
          <cell r="T47">
            <v>1411</v>
          </cell>
          <cell r="U47">
            <v>1801</v>
          </cell>
          <cell r="V47">
            <v>0</v>
          </cell>
          <cell r="W47">
            <v>0</v>
          </cell>
          <cell r="X47">
            <v>0</v>
          </cell>
          <cell r="Y47">
            <v>0</v>
          </cell>
          <cell r="Z47">
            <v>0</v>
          </cell>
          <cell r="AA47">
            <v>0</v>
          </cell>
          <cell r="AB47">
            <v>0</v>
          </cell>
          <cell r="AC47">
            <v>0</v>
          </cell>
          <cell r="AD47">
            <v>0</v>
          </cell>
          <cell r="AE47">
            <v>0</v>
          </cell>
          <cell r="AF47">
            <v>0</v>
          </cell>
          <cell r="AG47">
            <v>0</v>
          </cell>
          <cell r="AH47">
            <v>0</v>
          </cell>
        </row>
        <row r="48">
          <cell r="A48" t="str">
            <v>PA Residential Distillate Fuel</v>
          </cell>
          <cell r="C48" t="str">
            <v>Residential Distillate Fuel</v>
          </cell>
          <cell r="D48">
            <v>117704</v>
          </cell>
          <cell r="E48">
            <v>117875</v>
          </cell>
          <cell r="F48">
            <v>119474</v>
          </cell>
          <cell r="G48">
            <v>129933</v>
          </cell>
          <cell r="H48">
            <v>128168</v>
          </cell>
          <cell r="I48">
            <v>118190</v>
          </cell>
          <cell r="J48">
            <v>120499</v>
          </cell>
          <cell r="K48">
            <v>111565</v>
          </cell>
          <cell r="L48">
            <v>94456</v>
          </cell>
          <cell r="M48">
            <v>111578</v>
          </cell>
          <cell r="N48">
            <v>121678</v>
          </cell>
          <cell r="O48">
            <v>121400</v>
          </cell>
          <cell r="P48">
            <v>119310</v>
          </cell>
          <cell r="Q48">
            <v>133412</v>
          </cell>
          <cell r="R48">
            <v>130477</v>
          </cell>
          <cell r="S48">
            <v>115753</v>
          </cell>
          <cell r="T48">
            <v>98083</v>
          </cell>
          <cell r="U48">
            <v>99148</v>
          </cell>
          <cell r="V48">
            <v>153354</v>
          </cell>
          <cell r="W48">
            <v>76916</v>
          </cell>
          <cell r="X48">
            <v>85476</v>
          </cell>
          <cell r="Y48">
            <v>80652</v>
          </cell>
          <cell r="Z48">
            <v>70867</v>
          </cell>
          <cell r="AA48">
            <v>79446</v>
          </cell>
          <cell r="AB48">
            <v>0</v>
          </cell>
          <cell r="AC48">
            <v>0</v>
          </cell>
          <cell r="AD48">
            <v>0</v>
          </cell>
          <cell r="AE48">
            <v>0</v>
          </cell>
          <cell r="AF48">
            <v>0</v>
          </cell>
          <cell r="AG48">
            <v>0</v>
          </cell>
          <cell r="AH48">
            <v>0</v>
          </cell>
        </row>
        <row r="49">
          <cell r="A49" t="str">
            <v>PA Residential Kerosene</v>
          </cell>
          <cell r="C49" t="str">
            <v>Residential Kerosene</v>
          </cell>
          <cell r="D49">
            <v>7810</v>
          </cell>
          <cell r="E49">
            <v>8548</v>
          </cell>
          <cell r="F49">
            <v>8985</v>
          </cell>
          <cell r="G49">
            <v>9384</v>
          </cell>
          <cell r="H49">
            <v>8447</v>
          </cell>
          <cell r="I49">
            <v>11702</v>
          </cell>
          <cell r="J49">
            <v>13671</v>
          </cell>
          <cell r="K49">
            <v>14406</v>
          </cell>
          <cell r="L49">
            <v>16478</v>
          </cell>
          <cell r="M49">
            <v>14276</v>
          </cell>
          <cell r="N49">
            <v>15822</v>
          </cell>
          <cell r="O49">
            <v>16351</v>
          </cell>
          <cell r="P49">
            <v>11254</v>
          </cell>
          <cell r="Q49">
            <v>9053</v>
          </cell>
          <cell r="R49">
            <v>11003</v>
          </cell>
          <cell r="S49">
            <v>10330</v>
          </cell>
          <cell r="T49">
            <v>8050</v>
          </cell>
          <cell r="U49">
            <v>5360</v>
          </cell>
          <cell r="V49">
            <v>2791</v>
          </cell>
          <cell r="W49">
            <v>3887</v>
          </cell>
          <cell r="X49">
            <v>4211</v>
          </cell>
          <cell r="Y49">
            <v>2572</v>
          </cell>
          <cell r="Z49">
            <v>1076</v>
          </cell>
          <cell r="AA49">
            <v>1152</v>
          </cell>
          <cell r="AB49">
            <v>0</v>
          </cell>
          <cell r="AC49">
            <v>0</v>
          </cell>
          <cell r="AD49">
            <v>0</v>
          </cell>
          <cell r="AE49">
            <v>0</v>
          </cell>
          <cell r="AF49">
            <v>0</v>
          </cell>
          <cell r="AG49">
            <v>0</v>
          </cell>
          <cell r="AH49">
            <v>0</v>
          </cell>
        </row>
        <row r="50">
          <cell r="A50" t="str">
            <v>PA Residential LPG</v>
          </cell>
          <cell r="C50" t="str">
            <v>Residential LPG</v>
          </cell>
          <cell r="D50">
            <v>8286</v>
          </cell>
          <cell r="E50">
            <v>9621</v>
          </cell>
          <cell r="F50">
            <v>10171</v>
          </cell>
          <cell r="G50">
            <v>9291</v>
          </cell>
          <cell r="H50">
            <v>9456</v>
          </cell>
          <cell r="I50">
            <v>10107</v>
          </cell>
          <cell r="J50">
            <v>10999</v>
          </cell>
          <cell r="K50">
            <v>10832</v>
          </cell>
          <cell r="L50">
            <v>11405</v>
          </cell>
          <cell r="M50">
            <v>12214</v>
          </cell>
          <cell r="N50">
            <v>14687</v>
          </cell>
          <cell r="O50">
            <v>11386</v>
          </cell>
          <cell r="P50">
            <v>13135</v>
          </cell>
          <cell r="Q50">
            <v>16437</v>
          </cell>
          <cell r="R50">
            <v>15836</v>
          </cell>
          <cell r="S50">
            <v>15102</v>
          </cell>
          <cell r="T50">
            <v>14950</v>
          </cell>
          <cell r="U50">
            <v>17295</v>
          </cell>
          <cell r="V50">
            <v>19873</v>
          </cell>
          <cell r="W50">
            <v>21547</v>
          </cell>
          <cell r="X50">
            <v>20815</v>
          </cell>
          <cell r="Y50">
            <v>20081</v>
          </cell>
          <cell r="Z50">
            <v>16902</v>
          </cell>
          <cell r="AA50">
            <v>18976</v>
          </cell>
          <cell r="AB50">
            <v>0</v>
          </cell>
          <cell r="AC50">
            <v>0</v>
          </cell>
          <cell r="AD50">
            <v>0</v>
          </cell>
          <cell r="AE50">
            <v>0</v>
          </cell>
          <cell r="AF50">
            <v>0</v>
          </cell>
          <cell r="AG50">
            <v>0</v>
          </cell>
          <cell r="AH50">
            <v>0</v>
          </cell>
        </row>
        <row r="51">
          <cell r="A51" t="str">
            <v>PA Residential Natural Gas</v>
          </cell>
          <cell r="C51" t="str">
            <v>Residential Natural Gas</v>
          </cell>
          <cell r="D51">
            <v>249467</v>
          </cell>
          <cell r="E51">
            <v>251240</v>
          </cell>
          <cell r="F51">
            <v>276155</v>
          </cell>
          <cell r="G51">
            <v>278962</v>
          </cell>
          <cell r="H51">
            <v>278083</v>
          </cell>
          <cell r="I51">
            <v>271374</v>
          </cell>
          <cell r="J51">
            <v>288099</v>
          </cell>
          <cell r="K51">
            <v>271747</v>
          </cell>
          <cell r="L51">
            <v>225846</v>
          </cell>
          <cell r="M51">
            <v>250156</v>
          </cell>
          <cell r="N51">
            <v>271994</v>
          </cell>
          <cell r="O51">
            <v>251928</v>
          </cell>
          <cell r="P51">
            <v>248143</v>
          </cell>
          <cell r="Q51">
            <v>275637</v>
          </cell>
          <cell r="R51">
            <v>257511</v>
          </cell>
          <cell r="S51">
            <v>255038</v>
          </cell>
          <cell r="T51">
            <v>213774</v>
          </cell>
          <cell r="U51">
            <v>240231</v>
          </cell>
          <cell r="V51">
            <v>238193</v>
          </cell>
          <cell r="W51">
            <v>236782</v>
          </cell>
          <cell r="X51">
            <v>231854</v>
          </cell>
          <cell r="Y51">
            <v>228119</v>
          </cell>
          <cell r="Z51">
            <v>205991</v>
          </cell>
          <cell r="AA51">
            <v>237121</v>
          </cell>
          <cell r="AB51">
            <v>0</v>
          </cell>
          <cell r="AC51">
            <v>0</v>
          </cell>
          <cell r="AD51">
            <v>0</v>
          </cell>
          <cell r="AE51">
            <v>0</v>
          </cell>
          <cell r="AF51">
            <v>0</v>
          </cell>
          <cell r="AG51">
            <v>0</v>
          </cell>
          <cell r="AH51">
            <v>0</v>
          </cell>
        </row>
        <row r="52">
          <cell r="A52" t="str">
            <v>PA Residential Wood</v>
          </cell>
          <cell r="C52" t="str">
            <v>Residential Wood</v>
          </cell>
          <cell r="D52">
            <v>25992</v>
          </cell>
          <cell r="E52">
            <v>27248</v>
          </cell>
          <cell r="F52">
            <v>28588</v>
          </cell>
          <cell r="G52">
            <v>24690</v>
          </cell>
          <cell r="H52">
            <v>23436</v>
          </cell>
          <cell r="I52">
            <v>23436</v>
          </cell>
          <cell r="J52">
            <v>24337</v>
          </cell>
          <cell r="K52">
            <v>13815</v>
          </cell>
          <cell r="L52">
            <v>12277</v>
          </cell>
          <cell r="M52">
            <v>12600</v>
          </cell>
          <cell r="N52">
            <v>13569</v>
          </cell>
          <cell r="O52">
            <v>12494</v>
          </cell>
          <cell r="P52">
            <v>12682</v>
          </cell>
          <cell r="Q52">
            <v>13349</v>
          </cell>
          <cell r="R52">
            <v>13683</v>
          </cell>
          <cell r="S52">
            <v>15425</v>
          </cell>
          <cell r="T52">
            <v>13680</v>
          </cell>
          <cell r="U52">
            <v>15120</v>
          </cell>
          <cell r="V52">
            <v>16920</v>
          </cell>
          <cell r="W52">
            <v>24104</v>
          </cell>
          <cell r="X52">
            <v>21044</v>
          </cell>
          <cell r="Y52">
            <v>21522</v>
          </cell>
          <cell r="Z52">
            <v>20088</v>
          </cell>
          <cell r="AA52">
            <v>27740</v>
          </cell>
          <cell r="AB52">
            <v>0</v>
          </cell>
          <cell r="AC52">
            <v>0</v>
          </cell>
          <cell r="AD52">
            <v>0</v>
          </cell>
          <cell r="AE52">
            <v>0</v>
          </cell>
          <cell r="AF52">
            <v>0</v>
          </cell>
          <cell r="AG52">
            <v>0</v>
          </cell>
          <cell r="AH52">
            <v>0</v>
          </cell>
        </row>
        <row r="53">
          <cell r="A53" t="str">
            <v>PA Residential Other</v>
          </cell>
          <cell r="C53" t="str">
            <v>Residential Other</v>
          </cell>
        </row>
        <row r="54">
          <cell r="A54" t="str">
            <v>PA Transportation Aviation Gasoline</v>
          </cell>
          <cell r="C54" t="str">
            <v>Transportation Aviation Gasoline</v>
          </cell>
          <cell r="D54">
            <v>730</v>
          </cell>
          <cell r="E54">
            <v>586</v>
          </cell>
          <cell r="F54">
            <v>823</v>
          </cell>
          <cell r="G54">
            <v>757</v>
          </cell>
          <cell r="H54">
            <v>687</v>
          </cell>
          <cell r="I54">
            <v>633</v>
          </cell>
          <cell r="J54">
            <v>613</v>
          </cell>
          <cell r="K54">
            <v>540</v>
          </cell>
          <cell r="L54">
            <v>635</v>
          </cell>
          <cell r="M54">
            <v>1037</v>
          </cell>
          <cell r="N54">
            <v>780</v>
          </cell>
          <cell r="O54">
            <v>618</v>
          </cell>
          <cell r="P54">
            <v>610</v>
          </cell>
          <cell r="Q54">
            <v>479</v>
          </cell>
          <cell r="R54">
            <v>477</v>
          </cell>
          <cell r="S54">
            <v>505</v>
          </cell>
          <cell r="T54">
            <v>1098</v>
          </cell>
          <cell r="U54">
            <v>487</v>
          </cell>
          <cell r="V54">
            <v>504</v>
          </cell>
          <cell r="W54">
            <v>350</v>
          </cell>
          <cell r="X54">
            <v>537</v>
          </cell>
          <cell r="Y54">
            <v>584</v>
          </cell>
          <cell r="Z54">
            <v>613</v>
          </cell>
          <cell r="AA54">
            <v>538</v>
          </cell>
          <cell r="AB54">
            <v>0</v>
          </cell>
          <cell r="AC54">
            <v>0</v>
          </cell>
          <cell r="AD54">
            <v>0</v>
          </cell>
          <cell r="AE54">
            <v>0</v>
          </cell>
          <cell r="AF54">
            <v>0</v>
          </cell>
          <cell r="AG54">
            <v>0</v>
          </cell>
          <cell r="AH54">
            <v>0</v>
          </cell>
        </row>
        <row r="55">
          <cell r="A55" t="str">
            <v>PA Transportation Distillate Fuel</v>
          </cell>
          <cell r="C55" t="str">
            <v>Transportation Distillate Fuel</v>
          </cell>
          <cell r="D55">
            <v>135063</v>
          </cell>
          <cell r="E55">
            <v>138736</v>
          </cell>
          <cell r="F55">
            <v>143211</v>
          </cell>
          <cell r="G55">
            <v>154560</v>
          </cell>
          <cell r="H55">
            <v>163346</v>
          </cell>
          <cell r="I55">
            <v>170082</v>
          </cell>
          <cell r="J55">
            <v>165663</v>
          </cell>
          <cell r="K55">
            <v>175922</v>
          </cell>
          <cell r="L55">
            <v>181280</v>
          </cell>
          <cell r="M55">
            <v>187576</v>
          </cell>
          <cell r="N55">
            <v>197783</v>
          </cell>
          <cell r="O55">
            <v>206136</v>
          </cell>
          <cell r="P55">
            <v>202682</v>
          </cell>
          <cell r="Q55">
            <v>190344</v>
          </cell>
          <cell r="R55">
            <v>213570</v>
          </cell>
          <cell r="S55">
            <v>225678</v>
          </cell>
          <cell r="T55">
            <v>236175</v>
          </cell>
          <cell r="U55">
            <v>228350</v>
          </cell>
          <cell r="V55">
            <v>198964</v>
          </cell>
          <cell r="W55">
            <v>201101</v>
          </cell>
          <cell r="X55">
            <v>208286</v>
          </cell>
          <cell r="Y55">
            <v>216833</v>
          </cell>
          <cell r="Z55">
            <v>221056</v>
          </cell>
          <cell r="AA55">
            <v>215922</v>
          </cell>
          <cell r="AB55">
            <v>0</v>
          </cell>
          <cell r="AC55">
            <v>0</v>
          </cell>
          <cell r="AD55">
            <v>0</v>
          </cell>
          <cell r="AE55">
            <v>0</v>
          </cell>
          <cell r="AF55">
            <v>0</v>
          </cell>
          <cell r="AG55">
            <v>0</v>
          </cell>
          <cell r="AH55">
            <v>0</v>
          </cell>
        </row>
        <row r="56">
          <cell r="A56" t="str">
            <v>PA Transportation Ethanol</v>
          </cell>
          <cell r="C56" t="str">
            <v>Transportation Ethanol</v>
          </cell>
          <cell r="D56">
            <v>0</v>
          </cell>
          <cell r="E56">
            <v>0</v>
          </cell>
          <cell r="F56">
            <v>0</v>
          </cell>
          <cell r="G56">
            <v>746</v>
          </cell>
          <cell r="H56">
            <v>1911</v>
          </cell>
          <cell r="I56">
            <v>5945</v>
          </cell>
          <cell r="J56">
            <v>4464</v>
          </cell>
          <cell r="K56">
            <v>4932</v>
          </cell>
          <cell r="L56">
            <v>1127</v>
          </cell>
          <cell r="M56">
            <v>973</v>
          </cell>
          <cell r="N56">
            <v>1099</v>
          </cell>
          <cell r="O56">
            <v>1406</v>
          </cell>
          <cell r="P56">
            <v>469</v>
          </cell>
          <cell r="Q56">
            <v>559</v>
          </cell>
          <cell r="R56">
            <v>7335</v>
          </cell>
          <cell r="S56">
            <v>4668</v>
          </cell>
          <cell r="T56">
            <v>10270</v>
          </cell>
          <cell r="U56">
            <v>13850</v>
          </cell>
          <cell r="V56">
            <v>29741</v>
          </cell>
          <cell r="W56">
            <v>36848</v>
          </cell>
          <cell r="X56">
            <v>38992</v>
          </cell>
          <cell r="Y56">
            <v>38894</v>
          </cell>
          <cell r="Z56">
            <v>39156</v>
          </cell>
          <cell r="AA56">
            <v>39987</v>
          </cell>
          <cell r="AB56">
            <v>0</v>
          </cell>
          <cell r="AC56">
            <v>0</v>
          </cell>
          <cell r="AD56">
            <v>0</v>
          </cell>
          <cell r="AE56">
            <v>0</v>
          </cell>
          <cell r="AF56">
            <v>0</v>
          </cell>
          <cell r="AG56">
            <v>0</v>
          </cell>
          <cell r="AH56">
            <v>0</v>
          </cell>
        </row>
        <row r="57">
          <cell r="A57" t="str">
            <v>PA Transportation Jet Fuel, Kerosene</v>
          </cell>
          <cell r="C57" t="str">
            <v>Transportation Jet Fuel, Kerosene</v>
          </cell>
          <cell r="D57">
            <v>66208</v>
          </cell>
          <cell r="E57">
            <v>62605</v>
          </cell>
          <cell r="F57">
            <v>60155</v>
          </cell>
          <cell r="G57">
            <v>64189</v>
          </cell>
          <cell r="H57">
            <v>65042</v>
          </cell>
          <cell r="I57">
            <v>69729</v>
          </cell>
          <cell r="J57">
            <v>67058</v>
          </cell>
          <cell r="K57">
            <v>84016</v>
          </cell>
          <cell r="L57">
            <v>94865</v>
          </cell>
          <cell r="M57">
            <v>90395</v>
          </cell>
          <cell r="N57">
            <v>107780</v>
          </cell>
          <cell r="O57">
            <v>107030</v>
          </cell>
          <cell r="P57">
            <v>96423</v>
          </cell>
          <cell r="Q57">
            <v>99071</v>
          </cell>
          <cell r="R57">
            <v>92878</v>
          </cell>
          <cell r="S57">
            <v>95404</v>
          </cell>
          <cell r="T57">
            <v>93356</v>
          </cell>
          <cell r="U57">
            <v>87904</v>
          </cell>
          <cell r="V57">
            <v>81845</v>
          </cell>
          <cell r="W57">
            <v>70738</v>
          </cell>
          <cell r="X57">
            <v>70572</v>
          </cell>
          <cell r="Y57">
            <v>46500</v>
          </cell>
          <cell r="Z57">
            <v>46377</v>
          </cell>
          <cell r="AA57">
            <v>41516</v>
          </cell>
          <cell r="AB57">
            <v>0</v>
          </cell>
          <cell r="AC57">
            <v>0</v>
          </cell>
          <cell r="AD57">
            <v>0</v>
          </cell>
          <cell r="AE57">
            <v>0</v>
          </cell>
          <cell r="AF57">
            <v>0</v>
          </cell>
          <cell r="AG57">
            <v>0</v>
          </cell>
          <cell r="AH57">
            <v>0</v>
          </cell>
        </row>
        <row r="58">
          <cell r="A58" t="str">
            <v>PA Transportation Jet Fuel, Naphtha</v>
          </cell>
          <cell r="C58" t="str">
            <v>Transportation Jet Fuel, Naphtha</v>
          </cell>
          <cell r="D58">
            <v>1956</v>
          </cell>
          <cell r="E58">
            <v>1678</v>
          </cell>
          <cell r="F58">
            <v>1730</v>
          </cell>
          <cell r="G58">
            <v>2498</v>
          </cell>
          <cell r="H58">
            <v>1484</v>
          </cell>
          <cell r="I58">
            <v>79</v>
          </cell>
          <cell r="J58">
            <v>21</v>
          </cell>
          <cell r="K58">
            <v>8</v>
          </cell>
          <cell r="L58">
            <v>0</v>
          </cell>
          <cell r="M58">
            <v>0</v>
          </cell>
          <cell r="N58">
            <v>0</v>
          </cell>
          <cell r="O58">
            <v>0</v>
          </cell>
          <cell r="P58">
            <v>0</v>
          </cell>
          <cell r="Q58">
            <v>0</v>
          </cell>
          <cell r="R58">
            <v>0</v>
          </cell>
          <cell r="S58">
            <v>0</v>
          </cell>
          <cell r="T58">
            <v>0</v>
          </cell>
          <cell r="U58">
            <v>0</v>
          </cell>
          <cell r="V58">
            <v>0</v>
          </cell>
          <cell r="W58">
            <v>0</v>
          </cell>
          <cell r="X58">
            <v>0</v>
          </cell>
          <cell r="Y58">
            <v>0</v>
          </cell>
          <cell r="Z58">
            <v>0</v>
          </cell>
          <cell r="AA58">
            <v>0</v>
          </cell>
          <cell r="AB58">
            <v>0</v>
          </cell>
          <cell r="AC58">
            <v>0</v>
          </cell>
          <cell r="AD58">
            <v>0</v>
          </cell>
          <cell r="AE58">
            <v>0</v>
          </cell>
          <cell r="AF58">
            <v>0</v>
          </cell>
          <cell r="AG58">
            <v>0</v>
          </cell>
          <cell r="AH58">
            <v>0</v>
          </cell>
        </row>
        <row r="59">
          <cell r="A59" t="str">
            <v>PA Transportation LPG</v>
          </cell>
          <cell r="C59" t="str">
            <v>Transportation LPG</v>
          </cell>
          <cell r="D59">
            <v>602</v>
          </cell>
          <cell r="E59">
            <v>719</v>
          </cell>
          <cell r="F59">
            <v>724</v>
          </cell>
          <cell r="G59">
            <v>751</v>
          </cell>
          <cell r="H59">
            <v>1382</v>
          </cell>
          <cell r="I59">
            <v>723</v>
          </cell>
          <cell r="J59">
            <v>567</v>
          </cell>
          <cell r="K59">
            <v>447</v>
          </cell>
          <cell r="L59">
            <v>487</v>
          </cell>
          <cell r="M59">
            <v>371</v>
          </cell>
          <cell r="N59">
            <v>259</v>
          </cell>
          <cell r="O59">
            <v>336</v>
          </cell>
          <cell r="P59">
            <v>375</v>
          </cell>
          <cell r="Q59">
            <v>635</v>
          </cell>
          <cell r="R59">
            <v>595</v>
          </cell>
          <cell r="S59">
            <v>754</v>
          </cell>
          <cell r="T59">
            <v>687</v>
          </cell>
          <cell r="U59">
            <v>497</v>
          </cell>
          <cell r="V59">
            <v>1108</v>
          </cell>
          <cell r="W59">
            <v>804</v>
          </cell>
          <cell r="X59">
            <v>827</v>
          </cell>
          <cell r="Y59">
            <v>952</v>
          </cell>
          <cell r="Z59">
            <v>1028</v>
          </cell>
          <cell r="AA59">
            <v>1520</v>
          </cell>
          <cell r="AB59">
            <v>0</v>
          </cell>
          <cell r="AC59">
            <v>0</v>
          </cell>
          <cell r="AD59">
            <v>0</v>
          </cell>
          <cell r="AE59">
            <v>0</v>
          </cell>
          <cell r="AF59">
            <v>0</v>
          </cell>
          <cell r="AG59">
            <v>0</v>
          </cell>
          <cell r="AH59">
            <v>0</v>
          </cell>
        </row>
        <row r="60">
          <cell r="A60" t="str">
            <v>PA Transportation Lubricants</v>
          </cell>
          <cell r="C60" t="str">
            <v>Transportation Lubricants</v>
          </cell>
          <cell r="D60">
            <v>8150</v>
          </cell>
          <cell r="E60">
            <v>7291</v>
          </cell>
          <cell r="F60">
            <v>7433</v>
          </cell>
          <cell r="G60">
            <v>7569</v>
          </cell>
          <cell r="H60">
            <v>7911</v>
          </cell>
          <cell r="I60">
            <v>7775</v>
          </cell>
          <cell r="J60">
            <v>7546</v>
          </cell>
          <cell r="K60">
            <v>7971</v>
          </cell>
          <cell r="L60">
            <v>8345</v>
          </cell>
          <cell r="M60">
            <v>8432</v>
          </cell>
          <cell r="N60">
            <v>8306</v>
          </cell>
          <cell r="O60">
            <v>7610</v>
          </cell>
          <cell r="P60">
            <v>7520</v>
          </cell>
          <cell r="Q60">
            <v>6952</v>
          </cell>
          <cell r="R60">
            <v>7043</v>
          </cell>
          <cell r="S60">
            <v>7006</v>
          </cell>
          <cell r="T60">
            <v>6826</v>
          </cell>
          <cell r="U60">
            <v>7049</v>
          </cell>
          <cell r="V60">
            <v>6544</v>
          </cell>
          <cell r="W60">
            <v>5884</v>
          </cell>
          <cell r="X60">
            <v>6537</v>
          </cell>
          <cell r="Y60">
            <v>6203</v>
          </cell>
          <cell r="Z60">
            <v>5707</v>
          </cell>
          <cell r="AA60">
            <v>6038</v>
          </cell>
          <cell r="AB60">
            <v>0</v>
          </cell>
          <cell r="AC60">
            <v>0</v>
          </cell>
          <cell r="AD60">
            <v>0</v>
          </cell>
          <cell r="AE60">
            <v>0</v>
          </cell>
          <cell r="AF60">
            <v>0</v>
          </cell>
          <cell r="AG60">
            <v>0</v>
          </cell>
          <cell r="AH60">
            <v>0</v>
          </cell>
        </row>
        <row r="61">
          <cell r="A61" t="str">
            <v>PA Transportation Motor Gasoline</v>
          </cell>
          <cell r="C61" t="str">
            <v>Transportation Motor Gasoline</v>
          </cell>
          <cell r="D61">
            <v>554641</v>
          </cell>
          <cell r="E61">
            <v>552994</v>
          </cell>
          <cell r="F61">
            <v>555396</v>
          </cell>
          <cell r="G61">
            <v>569146</v>
          </cell>
          <cell r="H61">
            <v>565849</v>
          </cell>
          <cell r="I61">
            <v>574612</v>
          </cell>
          <cell r="J61">
            <v>583587</v>
          </cell>
          <cell r="K61">
            <v>587536</v>
          </cell>
          <cell r="L61">
            <v>598942</v>
          </cell>
          <cell r="M61">
            <v>606295</v>
          </cell>
          <cell r="N61">
            <v>609902</v>
          </cell>
          <cell r="O61">
            <v>618892</v>
          </cell>
          <cell r="P61">
            <v>631422</v>
          </cell>
          <cell r="Q61">
            <v>628520</v>
          </cell>
          <cell r="R61">
            <v>629967</v>
          </cell>
          <cell r="S61">
            <v>628852</v>
          </cell>
          <cell r="T61">
            <v>615242</v>
          </cell>
          <cell r="U61">
            <v>616797</v>
          </cell>
          <cell r="V61">
            <v>583966</v>
          </cell>
          <cell r="W61">
            <v>581295</v>
          </cell>
          <cell r="X61">
            <v>572983</v>
          </cell>
          <cell r="Y61">
            <v>561134</v>
          </cell>
          <cell r="Z61">
            <v>550419</v>
          </cell>
          <cell r="AA61">
            <v>552823</v>
          </cell>
          <cell r="AB61">
            <v>0</v>
          </cell>
          <cell r="AC61">
            <v>0</v>
          </cell>
          <cell r="AD61">
            <v>0</v>
          </cell>
          <cell r="AE61">
            <v>0</v>
          </cell>
          <cell r="AF61">
            <v>0</v>
          </cell>
          <cell r="AG61">
            <v>0</v>
          </cell>
          <cell r="AH61">
            <v>0</v>
          </cell>
        </row>
        <row r="62">
          <cell r="A62" t="str">
            <v>PA Transportation Natural Gas</v>
          </cell>
          <cell r="C62" t="str">
            <v>Transportation Natural Gas</v>
          </cell>
          <cell r="D62">
            <v>35752</v>
          </cell>
          <cell r="E62">
            <v>35329</v>
          </cell>
          <cell r="F62">
            <v>39999</v>
          </cell>
          <cell r="G62">
            <v>37707</v>
          </cell>
          <cell r="H62">
            <v>39407</v>
          </cell>
          <cell r="I62">
            <v>39317</v>
          </cell>
          <cell r="J62">
            <v>42175</v>
          </cell>
          <cell r="K62">
            <v>40581</v>
          </cell>
          <cell r="L62">
            <v>33992</v>
          </cell>
          <cell r="M62">
            <v>38261</v>
          </cell>
          <cell r="N62">
            <v>40213</v>
          </cell>
          <cell r="O62">
            <v>35259</v>
          </cell>
          <cell r="P62">
            <v>38985</v>
          </cell>
          <cell r="Q62">
            <v>35440</v>
          </cell>
          <cell r="R62">
            <v>30733</v>
          </cell>
          <cell r="S62">
            <v>32312</v>
          </cell>
          <cell r="T62">
            <v>28802</v>
          </cell>
          <cell r="U62">
            <v>36515</v>
          </cell>
          <cell r="V62">
            <v>38976</v>
          </cell>
          <cell r="W62">
            <v>43343</v>
          </cell>
          <cell r="X62">
            <v>49517</v>
          </cell>
          <cell r="Y62">
            <v>53553</v>
          </cell>
          <cell r="Z62">
            <v>39121</v>
          </cell>
          <cell r="AA62">
            <v>42985</v>
          </cell>
          <cell r="AB62">
            <v>0</v>
          </cell>
          <cell r="AC62">
            <v>0</v>
          </cell>
          <cell r="AD62">
            <v>0</v>
          </cell>
          <cell r="AE62">
            <v>0</v>
          </cell>
          <cell r="AF62">
            <v>0</v>
          </cell>
          <cell r="AG62">
            <v>0</v>
          </cell>
          <cell r="AH62">
            <v>0</v>
          </cell>
        </row>
        <row r="63">
          <cell r="A63" t="str">
            <v>PA Transportation Residual Fuel</v>
          </cell>
          <cell r="C63" t="str">
            <v>Transportation Residual Fuel</v>
          </cell>
          <cell r="D63">
            <v>35105</v>
          </cell>
          <cell r="E63">
            <v>35706</v>
          </cell>
          <cell r="F63">
            <v>43480</v>
          </cell>
          <cell r="G63">
            <v>37737</v>
          </cell>
          <cell r="H63">
            <v>37118</v>
          </cell>
          <cell r="I63">
            <v>29984</v>
          </cell>
          <cell r="J63">
            <v>20912</v>
          </cell>
          <cell r="K63">
            <v>28786</v>
          </cell>
          <cell r="L63">
            <v>34460</v>
          </cell>
          <cell r="M63">
            <v>31454</v>
          </cell>
          <cell r="N63">
            <v>29543</v>
          </cell>
          <cell r="O63">
            <v>15377</v>
          </cell>
          <cell r="P63">
            <v>18096</v>
          </cell>
          <cell r="Q63">
            <v>18602</v>
          </cell>
          <cell r="R63">
            <v>25164</v>
          </cell>
          <cell r="S63">
            <v>28923</v>
          </cell>
          <cell r="T63">
            <v>26318</v>
          </cell>
          <cell r="U63">
            <v>21496</v>
          </cell>
          <cell r="V63">
            <v>22232</v>
          </cell>
          <cell r="W63">
            <v>15070</v>
          </cell>
          <cell r="X63">
            <v>5015</v>
          </cell>
          <cell r="Y63">
            <v>2817</v>
          </cell>
          <cell r="Z63">
            <v>7494</v>
          </cell>
          <cell r="AA63">
            <v>6316</v>
          </cell>
          <cell r="AB63">
            <v>0</v>
          </cell>
          <cell r="AC63">
            <v>0</v>
          </cell>
          <cell r="AD63">
            <v>0</v>
          </cell>
          <cell r="AE63">
            <v>0</v>
          </cell>
          <cell r="AF63">
            <v>0</v>
          </cell>
          <cell r="AG63">
            <v>0</v>
          </cell>
          <cell r="AH63">
            <v>0</v>
          </cell>
        </row>
        <row r="64">
          <cell r="A64" t="str">
            <v>PA Transportation Other</v>
          </cell>
          <cell r="C64" t="str">
            <v>Transportation Other</v>
          </cell>
        </row>
        <row r="65">
          <cell r="A65" t="str">
            <v>PA Bunker Fuels Distillate Fuel</v>
          </cell>
          <cell r="C65" t="str">
            <v>Bunker Fuels Distillate Fuel</v>
          </cell>
          <cell r="D65">
            <v>0</v>
          </cell>
          <cell r="E65">
            <v>38.243867508000001</v>
          </cell>
          <cell r="F65">
            <v>24.277412754</v>
          </cell>
          <cell r="G65">
            <v>50.796148158000001</v>
          </cell>
          <cell r="H65">
            <v>16.513960428000001</v>
          </cell>
          <cell r="I65">
            <v>20.926176642000001</v>
          </cell>
          <cell r="J65">
            <v>16.248671712</v>
          </cell>
          <cell r="K65">
            <v>23.717650068000001</v>
          </cell>
          <cell r="L65">
            <v>28.345114812000002</v>
          </cell>
          <cell r="M65">
            <v>20.215885620000002</v>
          </cell>
          <cell r="N65">
            <v>17.027178167999999</v>
          </cell>
          <cell r="O65">
            <v>15.12885507</v>
          </cell>
          <cell r="P65">
            <v>6.3619775939999998</v>
          </cell>
          <cell r="Q65">
            <v>7.3271298659999999</v>
          </cell>
          <cell r="R65">
            <v>9.7874293019999996</v>
          </cell>
          <cell r="S65">
            <v>3.750276012</v>
          </cell>
          <cell r="T65">
            <v>3.1387837739999997</v>
          </cell>
          <cell r="U65">
            <v>3.2480100240000001</v>
          </cell>
          <cell r="V65">
            <v>19.082554049999999</v>
          </cell>
          <cell r="W65">
            <v>7.2427780740000003</v>
          </cell>
          <cell r="X65">
            <v>18.295076477999999</v>
          </cell>
          <cell r="Y65">
            <v>30.641837016</v>
          </cell>
          <cell r="Z65">
            <v>18.90109284</v>
          </cell>
          <cell r="AA65">
            <v>18.90109284</v>
          </cell>
          <cell r="AB65">
            <v>0</v>
          </cell>
          <cell r="AC65">
            <v>0</v>
          </cell>
          <cell r="AD65">
            <v>0</v>
          </cell>
          <cell r="AE65">
            <v>0</v>
          </cell>
          <cell r="AF65">
            <v>0</v>
          </cell>
          <cell r="AG65">
            <v>0</v>
          </cell>
          <cell r="AH65">
            <v>0</v>
          </cell>
        </row>
        <row r="66">
          <cell r="A66" t="str">
            <v>PA Bunker Fuels Residual Fuel</v>
          </cell>
          <cell r="C66" t="str">
            <v>Bunker Fuels Residual Fuel</v>
          </cell>
          <cell r="D66">
            <v>0</v>
          </cell>
          <cell r="E66">
            <v>436.66156472400002</v>
          </cell>
          <cell r="F66">
            <v>390.68708994000002</v>
          </cell>
          <cell r="G66">
            <v>330.94195167600003</v>
          </cell>
          <cell r="H66">
            <v>334.72526887800001</v>
          </cell>
          <cell r="I66">
            <v>364.37922511200003</v>
          </cell>
          <cell r="J66">
            <v>329.66083105199999</v>
          </cell>
          <cell r="K66">
            <v>413.49519930600002</v>
          </cell>
          <cell r="L66">
            <v>515.08059535799998</v>
          </cell>
          <cell r="M66">
            <v>465.45628487400006</v>
          </cell>
          <cell r="N66">
            <v>406.81936373400004</v>
          </cell>
          <cell r="O66">
            <v>394.73265459600003</v>
          </cell>
          <cell r="P66">
            <v>312.49629192600003</v>
          </cell>
          <cell r="Q66">
            <v>405.73855967399999</v>
          </cell>
          <cell r="R66">
            <v>305.48552655599997</v>
          </cell>
          <cell r="S66">
            <v>272.30628801600005</v>
          </cell>
          <cell r="T66">
            <v>365.26568563800004</v>
          </cell>
          <cell r="U66">
            <v>284.93987520600001</v>
          </cell>
          <cell r="V66">
            <v>241.766311374</v>
          </cell>
          <cell r="W66">
            <v>290.80199547000001</v>
          </cell>
          <cell r="X66">
            <v>238.197080142</v>
          </cell>
          <cell r="Y66">
            <v>169.036874748</v>
          </cell>
          <cell r="Z66">
            <v>149.60874587400002</v>
          </cell>
          <cell r="AA66">
            <v>149.60874587400002</v>
          </cell>
          <cell r="AB66">
            <v>0</v>
          </cell>
          <cell r="AC66">
            <v>0</v>
          </cell>
          <cell r="AD66">
            <v>0</v>
          </cell>
          <cell r="AE66">
            <v>0</v>
          </cell>
          <cell r="AF66">
            <v>0</v>
          </cell>
          <cell r="AG66">
            <v>0</v>
          </cell>
          <cell r="AH66">
            <v>0</v>
          </cell>
        </row>
        <row r="67">
          <cell r="A67" t="str">
            <v>PA Bunker Fuels Jet Fuel, Kerosene</v>
          </cell>
          <cell r="C67" t="str">
            <v>Bunker Fuels Jet Fuel, Kerosene</v>
          </cell>
          <cell r="D67">
            <v>0</v>
          </cell>
          <cell r="E67">
            <v>0</v>
          </cell>
          <cell r="F67">
            <v>0</v>
          </cell>
          <cell r="G67">
            <v>0</v>
          </cell>
          <cell r="H67">
            <v>0</v>
          </cell>
          <cell r="I67">
            <v>0</v>
          </cell>
          <cell r="J67">
            <v>0</v>
          </cell>
          <cell r="K67">
            <v>0</v>
          </cell>
          <cell r="L67">
            <v>0</v>
          </cell>
          <cell r="M67">
            <v>0</v>
          </cell>
          <cell r="N67">
            <v>0</v>
          </cell>
          <cell r="O67">
            <v>0</v>
          </cell>
          <cell r="P67">
            <v>0</v>
          </cell>
          <cell r="Q67">
            <v>0</v>
          </cell>
          <cell r="R67">
            <v>0</v>
          </cell>
          <cell r="S67">
            <v>0</v>
          </cell>
          <cell r="T67">
            <v>0</v>
          </cell>
          <cell r="U67">
            <v>0</v>
          </cell>
          <cell r="V67">
            <v>0</v>
          </cell>
          <cell r="W67">
            <v>0</v>
          </cell>
          <cell r="X67">
            <v>0</v>
          </cell>
          <cell r="Y67">
            <v>0</v>
          </cell>
          <cell r="Z67">
            <v>0</v>
          </cell>
          <cell r="AA67">
            <v>0</v>
          </cell>
          <cell r="AB67">
            <v>0</v>
          </cell>
          <cell r="AC67">
            <v>0</v>
          </cell>
          <cell r="AD67">
            <v>0</v>
          </cell>
          <cell r="AE67">
            <v>0</v>
          </cell>
          <cell r="AF67">
            <v>0</v>
          </cell>
          <cell r="AG67">
            <v>0</v>
          </cell>
          <cell r="AH67">
            <v>0</v>
          </cell>
        </row>
      </sheetData>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ow r="6">
          <cell r="E6" t="str">
            <v>AL Electric Power Coal CC</v>
          </cell>
          <cell r="F6">
            <v>55.93636363636363</v>
          </cell>
          <cell r="G6">
            <v>55.990909090909092</v>
          </cell>
          <cell r="H6">
            <v>55.990909090909092</v>
          </cell>
          <cell r="I6">
            <v>55.990909090909092</v>
          </cell>
          <cell r="J6">
            <v>55.990909090909092</v>
          </cell>
          <cell r="K6">
            <v>56.127272727272725</v>
          </cell>
          <cell r="L6">
            <v>56.127272727272725</v>
          </cell>
          <cell r="M6">
            <v>56.240653636363632</v>
          </cell>
          <cell r="N6">
            <v>55.390909090909084</v>
          </cell>
          <cell r="O6">
            <v>55.367999999999995</v>
          </cell>
          <cell r="P6">
            <v>55.367999999999995</v>
          </cell>
          <cell r="Q6">
            <v>55.367999999999995</v>
          </cell>
          <cell r="R6">
            <v>55.367999999999995</v>
          </cell>
          <cell r="S6">
            <v>55.367999999999995</v>
          </cell>
          <cell r="T6">
            <v>55.367999999999995</v>
          </cell>
          <cell r="U6">
            <v>55.367999999999995</v>
          </cell>
          <cell r="V6">
            <v>55.367999999999995</v>
          </cell>
          <cell r="W6">
            <v>55.367999999999995</v>
          </cell>
          <cell r="X6">
            <v>55.367999999999995</v>
          </cell>
          <cell r="Y6">
            <v>55.367999999999995</v>
          </cell>
          <cell r="Z6">
            <v>55.367999999999995</v>
          </cell>
          <cell r="AA6">
            <v>55.367999999999995</v>
          </cell>
          <cell r="AB6">
            <v>55.367999999999995</v>
          </cell>
          <cell r="AC6">
            <v>55.367999999999995</v>
          </cell>
          <cell r="AD6">
            <v>55.367999999999995</v>
          </cell>
          <cell r="AE6">
            <v>55.367999999999995</v>
          </cell>
          <cell r="AF6">
            <v>55.367999999999995</v>
          </cell>
          <cell r="AG6">
            <v>55.367999999999995</v>
          </cell>
          <cell r="AH6">
            <v>55.367999999999995</v>
          </cell>
          <cell r="AI6">
            <v>55.367999999999995</v>
          </cell>
          <cell r="AJ6">
            <v>55.367999999999995</v>
          </cell>
        </row>
        <row r="7">
          <cell r="E7" t="str">
            <v>AK Electric Power Coal CC</v>
          </cell>
          <cell r="F7">
            <v>58.36363636363636</v>
          </cell>
          <cell r="G7">
            <v>58.36363636363636</v>
          </cell>
          <cell r="H7">
            <v>58.36363636363636</v>
          </cell>
          <cell r="I7">
            <v>58.36363636363636</v>
          </cell>
          <cell r="J7">
            <v>57.825613636363634</v>
          </cell>
          <cell r="K7">
            <v>58.36363636363636</v>
          </cell>
          <cell r="L7">
            <v>58.36363636363636</v>
          </cell>
          <cell r="M7">
            <v>57.825613636363634</v>
          </cell>
          <cell r="N7">
            <v>56.209090909090904</v>
          </cell>
          <cell r="O7">
            <v>56.213999999999992</v>
          </cell>
          <cell r="P7">
            <v>56.213999999999992</v>
          </cell>
          <cell r="Q7">
            <v>56.213999999999992</v>
          </cell>
          <cell r="R7">
            <v>56.213999999999992</v>
          </cell>
          <cell r="S7">
            <v>56.213999999999992</v>
          </cell>
          <cell r="T7">
            <v>56.213999999999992</v>
          </cell>
          <cell r="U7">
            <v>56.213999999999992</v>
          </cell>
          <cell r="V7">
            <v>56.213999999999992</v>
          </cell>
          <cell r="W7">
            <v>56.213999999999992</v>
          </cell>
          <cell r="X7">
            <v>56.213999999999992</v>
          </cell>
          <cell r="Y7">
            <v>56.213999999999992</v>
          </cell>
          <cell r="Z7">
            <v>56.213999999999992</v>
          </cell>
          <cell r="AA7">
            <v>56.213999999999992</v>
          </cell>
          <cell r="AB7">
            <v>56.213999999999992</v>
          </cell>
          <cell r="AC7">
            <v>56.213999999999992</v>
          </cell>
          <cell r="AD7">
            <v>56.213999999999992</v>
          </cell>
          <cell r="AE7">
            <v>56.213999999999992</v>
          </cell>
          <cell r="AF7">
            <v>56.213999999999992</v>
          </cell>
          <cell r="AG7">
            <v>56.213999999999992</v>
          </cell>
          <cell r="AH7">
            <v>56.213999999999992</v>
          </cell>
          <cell r="AI7">
            <v>56.213999999999992</v>
          </cell>
          <cell r="AJ7">
            <v>56.213999999999992</v>
          </cell>
        </row>
        <row r="8">
          <cell r="E8" t="str">
            <v>AR Electric Power Coal CC</v>
          </cell>
          <cell r="F8">
            <v>57.54545454545454</v>
          </cell>
          <cell r="G8">
            <v>58.009090909090901</v>
          </cell>
          <cell r="H8">
            <v>58.009090909090901</v>
          </cell>
          <cell r="I8">
            <v>58.009090909090901</v>
          </cell>
          <cell r="J8">
            <v>58.009090909090901</v>
          </cell>
          <cell r="K8">
            <v>58.009090909090901</v>
          </cell>
          <cell r="L8">
            <v>58.009090909090901</v>
          </cell>
          <cell r="M8">
            <v>58.012636363636361</v>
          </cell>
          <cell r="N8">
            <v>56.209090909090904</v>
          </cell>
          <cell r="O8">
            <v>56.213999999999992</v>
          </cell>
          <cell r="P8">
            <v>56.213999999999992</v>
          </cell>
          <cell r="Q8">
            <v>56.213999999999992</v>
          </cell>
          <cell r="R8">
            <v>56.213999999999992</v>
          </cell>
          <cell r="S8">
            <v>56.213999999999992</v>
          </cell>
          <cell r="T8">
            <v>56.213999999999992</v>
          </cell>
          <cell r="U8">
            <v>56.213999999999992</v>
          </cell>
          <cell r="V8">
            <v>56.213999999999992</v>
          </cell>
          <cell r="W8">
            <v>56.213999999999992</v>
          </cell>
          <cell r="X8">
            <v>56.213999999999992</v>
          </cell>
          <cell r="Y8">
            <v>56.213999999999992</v>
          </cell>
          <cell r="Z8">
            <v>56.213999999999992</v>
          </cell>
          <cell r="AA8">
            <v>56.213999999999992</v>
          </cell>
          <cell r="AB8">
            <v>56.213999999999992</v>
          </cell>
          <cell r="AC8">
            <v>56.213999999999992</v>
          </cell>
          <cell r="AD8">
            <v>56.213999999999992</v>
          </cell>
          <cell r="AE8">
            <v>56.213999999999992</v>
          </cell>
          <cell r="AF8">
            <v>56.213999999999992</v>
          </cell>
          <cell r="AG8">
            <v>56.213999999999992</v>
          </cell>
          <cell r="AH8">
            <v>56.213999999999992</v>
          </cell>
          <cell r="AI8">
            <v>56.213999999999992</v>
          </cell>
          <cell r="AJ8">
            <v>56.213999999999992</v>
          </cell>
        </row>
        <row r="9">
          <cell r="E9" t="str">
            <v>AZ Electric Power Coal CC</v>
          </cell>
          <cell r="F9">
            <v>56.645454545454541</v>
          </cell>
          <cell r="G9">
            <v>56.645454545454541</v>
          </cell>
          <cell r="H9">
            <v>56.645454545454541</v>
          </cell>
          <cell r="I9">
            <v>56.590909090909086</v>
          </cell>
          <cell r="J9">
            <v>56.590909090909086</v>
          </cell>
          <cell r="K9">
            <v>56.61818181818181</v>
          </cell>
          <cell r="L9">
            <v>56.61818181818181</v>
          </cell>
          <cell r="M9">
            <v>56.582754545454542</v>
          </cell>
          <cell r="N9">
            <v>55.636363636363633</v>
          </cell>
          <cell r="O9">
            <v>56.129727272727266</v>
          </cell>
          <cell r="P9">
            <v>56.129727272727266</v>
          </cell>
          <cell r="Q9">
            <v>56.129727272727266</v>
          </cell>
          <cell r="R9">
            <v>56.129727272727266</v>
          </cell>
          <cell r="S9">
            <v>56.129727272727266</v>
          </cell>
          <cell r="T9">
            <v>56.129727272727266</v>
          </cell>
          <cell r="U9">
            <v>56.129727272727266</v>
          </cell>
          <cell r="V9">
            <v>56.129727272727266</v>
          </cell>
          <cell r="W9">
            <v>56.129727272727266</v>
          </cell>
          <cell r="X9">
            <v>56.129727272727266</v>
          </cell>
          <cell r="Y9">
            <v>56.129727272727266</v>
          </cell>
          <cell r="Z9">
            <v>56.129727272727266</v>
          </cell>
          <cell r="AA9">
            <v>56.129727272727266</v>
          </cell>
          <cell r="AB9">
            <v>56.129727272727266</v>
          </cell>
          <cell r="AC9">
            <v>56.129727272727266</v>
          </cell>
          <cell r="AD9">
            <v>56.129727272727266</v>
          </cell>
          <cell r="AE9">
            <v>56.129727272727266</v>
          </cell>
          <cell r="AF9">
            <v>56.129727272727266</v>
          </cell>
          <cell r="AG9">
            <v>56.129727272727266</v>
          </cell>
          <cell r="AH9">
            <v>56.129727272727266</v>
          </cell>
          <cell r="AI9">
            <v>56.129727272727266</v>
          </cell>
          <cell r="AJ9">
            <v>56.129727272727266</v>
          </cell>
        </row>
        <row r="10">
          <cell r="E10" t="str">
            <v>CA Electric Power Coal CC</v>
          </cell>
          <cell r="F10">
            <v>56.820606060606053</v>
          </cell>
          <cell r="G10">
            <v>56.86484848484848</v>
          </cell>
          <cell r="H10">
            <v>56.876363636363621</v>
          </cell>
          <cell r="I10">
            <v>56.9181818181818</v>
          </cell>
          <cell r="J10">
            <v>56.917134848484835</v>
          </cell>
          <cell r="K10">
            <v>56.953939393939393</v>
          </cell>
          <cell r="L10">
            <v>56.943030303030284</v>
          </cell>
          <cell r="M10">
            <v>56.948631515151547</v>
          </cell>
          <cell r="N10">
            <v>55.789090909090909</v>
          </cell>
          <cell r="O10">
            <v>55.837883892255896</v>
          </cell>
          <cell r="P10">
            <v>55.837883892255896</v>
          </cell>
          <cell r="Q10">
            <v>55.837883892255896</v>
          </cell>
          <cell r="R10">
            <v>55.837883892255896</v>
          </cell>
          <cell r="S10">
            <v>55.837883892255896</v>
          </cell>
          <cell r="T10">
            <v>55.837883892255896</v>
          </cell>
          <cell r="U10">
            <v>55.837883892255896</v>
          </cell>
          <cell r="V10">
            <v>55.837883892255896</v>
          </cell>
          <cell r="W10">
            <v>55.837883892255896</v>
          </cell>
          <cell r="X10">
            <v>55.837883892255896</v>
          </cell>
          <cell r="Y10">
            <v>55.837883892255896</v>
          </cell>
          <cell r="Z10">
            <v>55.837883892255896</v>
          </cell>
          <cell r="AA10">
            <v>55.837883892255896</v>
          </cell>
          <cell r="AB10">
            <v>55.837883892255896</v>
          </cell>
          <cell r="AC10">
            <v>55.837883892255896</v>
          </cell>
          <cell r="AD10">
            <v>55.837883892255896</v>
          </cell>
          <cell r="AE10">
            <v>55.837883892255896</v>
          </cell>
          <cell r="AF10">
            <v>55.837883892255896</v>
          </cell>
          <cell r="AG10">
            <v>55.837883892255896</v>
          </cell>
          <cell r="AH10">
            <v>55.837883892255896</v>
          </cell>
          <cell r="AI10">
            <v>55.837883892255896</v>
          </cell>
          <cell r="AJ10">
            <v>55.837883892255896</v>
          </cell>
        </row>
        <row r="11">
          <cell r="E11" t="str">
            <v>CO Electric Power Coal CC</v>
          </cell>
          <cell r="F11">
            <v>57.245454545454542</v>
          </cell>
          <cell r="G11">
            <v>57.218181818181819</v>
          </cell>
          <cell r="H11">
            <v>57.218181818181819</v>
          </cell>
          <cell r="I11">
            <v>57.245454545454542</v>
          </cell>
          <cell r="J11">
            <v>57.190909090909081</v>
          </cell>
          <cell r="K11">
            <v>57.218181818181819</v>
          </cell>
          <cell r="L11">
            <v>57.3</v>
          </cell>
          <cell r="M11">
            <v>57.25345636363636</v>
          </cell>
          <cell r="N11">
            <v>55.636363636363633</v>
          </cell>
          <cell r="O11">
            <v>55.858636363636357</v>
          </cell>
          <cell r="P11">
            <v>55.858636363636357</v>
          </cell>
          <cell r="Q11">
            <v>55.858636363636357</v>
          </cell>
          <cell r="R11">
            <v>55.858636363636357</v>
          </cell>
          <cell r="S11">
            <v>55.858636363636357</v>
          </cell>
          <cell r="T11">
            <v>55.858636363636357</v>
          </cell>
          <cell r="U11">
            <v>55.858636363636357</v>
          </cell>
          <cell r="V11">
            <v>55.858636363636357</v>
          </cell>
          <cell r="W11">
            <v>55.858636363636357</v>
          </cell>
          <cell r="X11">
            <v>55.858636363636357</v>
          </cell>
          <cell r="Y11">
            <v>55.858636363636357</v>
          </cell>
          <cell r="Z11">
            <v>55.858636363636357</v>
          </cell>
          <cell r="AA11">
            <v>55.858636363636357</v>
          </cell>
          <cell r="AB11">
            <v>55.858636363636357</v>
          </cell>
          <cell r="AC11">
            <v>55.858636363636357</v>
          </cell>
          <cell r="AD11">
            <v>55.858636363636357</v>
          </cell>
          <cell r="AE11">
            <v>55.858636363636357</v>
          </cell>
          <cell r="AF11">
            <v>55.858636363636357</v>
          </cell>
          <cell r="AG11">
            <v>55.858636363636357</v>
          </cell>
          <cell r="AH11">
            <v>55.858636363636357</v>
          </cell>
          <cell r="AI11">
            <v>55.858636363636357</v>
          </cell>
          <cell r="AJ11">
            <v>55.858636363636357</v>
          </cell>
        </row>
        <row r="12">
          <cell r="E12" t="str">
            <v>CT Electric Power Coal CC</v>
          </cell>
          <cell r="F12">
            <v>55.854545454545452</v>
          </cell>
          <cell r="G12">
            <v>55.854545454545452</v>
          </cell>
          <cell r="H12">
            <v>55.881818181818183</v>
          </cell>
          <cell r="I12">
            <v>55.909090909090907</v>
          </cell>
          <cell r="J12">
            <v>55.909090909090907</v>
          </cell>
          <cell r="K12">
            <v>55.854545454545452</v>
          </cell>
          <cell r="L12">
            <v>55.854545454545452</v>
          </cell>
          <cell r="M12">
            <v>55.962976363636358</v>
          </cell>
          <cell r="N12">
            <v>55.390909090909084</v>
          </cell>
          <cell r="O12">
            <v>55.830229696969695</v>
          </cell>
          <cell r="P12">
            <v>55.830229696969695</v>
          </cell>
          <cell r="Q12">
            <v>55.830229696969695</v>
          </cell>
          <cell r="R12">
            <v>55.830229696969695</v>
          </cell>
          <cell r="S12">
            <v>55.830229696969695</v>
          </cell>
          <cell r="T12">
            <v>55.830229696969695</v>
          </cell>
          <cell r="U12">
            <v>55.830229696969695</v>
          </cell>
          <cell r="V12">
            <v>55.830229696969695</v>
          </cell>
          <cell r="W12">
            <v>55.830229696969695</v>
          </cell>
          <cell r="X12">
            <v>55.830229696969695</v>
          </cell>
          <cell r="Y12">
            <v>55.830229696969695</v>
          </cell>
          <cell r="Z12">
            <v>55.830229696969695</v>
          </cell>
          <cell r="AA12">
            <v>55.830229696969695</v>
          </cell>
          <cell r="AB12">
            <v>55.830229696969695</v>
          </cell>
          <cell r="AC12">
            <v>55.830229696969695</v>
          </cell>
          <cell r="AD12">
            <v>55.830229696969695</v>
          </cell>
          <cell r="AE12">
            <v>55.830229696969695</v>
          </cell>
          <cell r="AF12">
            <v>55.830229696969695</v>
          </cell>
          <cell r="AG12">
            <v>55.830229696969695</v>
          </cell>
          <cell r="AH12">
            <v>55.830229696969695</v>
          </cell>
          <cell r="AI12">
            <v>55.830229696969695</v>
          </cell>
          <cell r="AJ12">
            <v>55.830229696969695</v>
          </cell>
        </row>
        <row r="13">
          <cell r="E13" t="str">
            <v>DC Electric Power Coal CC</v>
          </cell>
          <cell r="F13">
            <v>56.820606060606053</v>
          </cell>
          <cell r="G13">
            <v>56.86484848484848</v>
          </cell>
          <cell r="H13">
            <v>56.876363636363621</v>
          </cell>
          <cell r="I13">
            <v>56.9181818181818</v>
          </cell>
          <cell r="J13">
            <v>56.917134848484835</v>
          </cell>
          <cell r="K13">
            <v>56.953939393939393</v>
          </cell>
          <cell r="L13">
            <v>56.943030303030284</v>
          </cell>
          <cell r="M13">
            <v>56.948631515151547</v>
          </cell>
          <cell r="N13">
            <v>55.789090909090909</v>
          </cell>
          <cell r="O13">
            <v>55.837883892255896</v>
          </cell>
          <cell r="P13">
            <v>55.837883892255896</v>
          </cell>
          <cell r="Q13">
            <v>55.837883892255896</v>
          </cell>
          <cell r="R13">
            <v>55.837883892255896</v>
          </cell>
          <cell r="S13">
            <v>55.837883892255896</v>
          </cell>
          <cell r="T13">
            <v>55.837883892255896</v>
          </cell>
          <cell r="U13">
            <v>55.837883892255896</v>
          </cell>
          <cell r="V13">
            <v>55.837883892255896</v>
          </cell>
          <cell r="W13">
            <v>55.837883892255896</v>
          </cell>
          <cell r="X13">
            <v>55.837883892255896</v>
          </cell>
          <cell r="Y13">
            <v>55.837883892255896</v>
          </cell>
          <cell r="Z13">
            <v>55.837883892255896</v>
          </cell>
          <cell r="AA13">
            <v>55.837883892255896</v>
          </cell>
          <cell r="AB13">
            <v>55.837883892255896</v>
          </cell>
          <cell r="AC13">
            <v>55.837883892255896</v>
          </cell>
          <cell r="AD13">
            <v>55.837883892255896</v>
          </cell>
          <cell r="AE13">
            <v>55.837883892255896</v>
          </cell>
          <cell r="AF13">
            <v>55.837883892255896</v>
          </cell>
          <cell r="AG13">
            <v>55.837883892255896</v>
          </cell>
          <cell r="AH13">
            <v>55.837883892255896</v>
          </cell>
          <cell r="AI13">
            <v>55.837883892255896</v>
          </cell>
          <cell r="AJ13">
            <v>55.837883892255896</v>
          </cell>
        </row>
        <row r="14">
          <cell r="E14" t="str">
            <v>DE Electric Power Coal CC</v>
          </cell>
          <cell r="F14">
            <v>56.372727272727268</v>
          </cell>
          <cell r="G14">
            <v>56.4</v>
          </cell>
          <cell r="H14">
            <v>56.427272727272722</v>
          </cell>
          <cell r="I14">
            <v>56.427272727272722</v>
          </cell>
          <cell r="J14">
            <v>56.481818181818177</v>
          </cell>
          <cell r="K14">
            <v>56.536363636363639</v>
          </cell>
          <cell r="L14">
            <v>56.536363636363639</v>
          </cell>
          <cell r="M14">
            <v>56.422720909090906</v>
          </cell>
          <cell r="N14">
            <v>55.390909090909084</v>
          </cell>
          <cell r="O14">
            <v>55.837909090909086</v>
          </cell>
          <cell r="P14">
            <v>55.837909090909086</v>
          </cell>
          <cell r="Q14">
            <v>55.837909090909086</v>
          </cell>
          <cell r="R14">
            <v>55.837909090909086</v>
          </cell>
          <cell r="S14">
            <v>55.837909090909086</v>
          </cell>
          <cell r="T14">
            <v>55.837909090909086</v>
          </cell>
          <cell r="U14">
            <v>55.837909090909086</v>
          </cell>
          <cell r="V14">
            <v>55.837909090909086</v>
          </cell>
          <cell r="W14">
            <v>55.837909090909086</v>
          </cell>
          <cell r="X14">
            <v>55.837909090909086</v>
          </cell>
          <cell r="Y14">
            <v>55.837909090909086</v>
          </cell>
          <cell r="Z14">
            <v>55.837909090909086</v>
          </cell>
          <cell r="AA14">
            <v>55.837909090909086</v>
          </cell>
          <cell r="AB14">
            <v>55.837909090909086</v>
          </cell>
          <cell r="AC14">
            <v>55.837909090909086</v>
          </cell>
          <cell r="AD14">
            <v>55.837909090909086</v>
          </cell>
          <cell r="AE14">
            <v>55.837909090909086</v>
          </cell>
          <cell r="AF14">
            <v>55.837909090909086</v>
          </cell>
          <cell r="AG14">
            <v>55.837909090909086</v>
          </cell>
          <cell r="AH14">
            <v>55.837909090909086</v>
          </cell>
          <cell r="AI14">
            <v>55.837909090909086</v>
          </cell>
          <cell r="AJ14">
            <v>55.837909090909086</v>
          </cell>
        </row>
        <row r="15">
          <cell r="E15" t="str">
            <v>FL Electric Power Coal CC</v>
          </cell>
          <cell r="F15">
            <v>55.772727272727266</v>
          </cell>
          <cell r="G15">
            <v>55.745454545454542</v>
          </cell>
          <cell r="H15">
            <v>55.745454545454542</v>
          </cell>
          <cell r="I15">
            <v>55.772727272727266</v>
          </cell>
          <cell r="J15">
            <v>55.8</v>
          </cell>
          <cell r="K15">
            <v>55.772727272727266</v>
          </cell>
          <cell r="L15">
            <v>55.8</v>
          </cell>
          <cell r="M15">
            <v>55.849617272727265</v>
          </cell>
          <cell r="N15">
            <v>55.554545454545448</v>
          </cell>
          <cell r="O15">
            <v>55.350818181818177</v>
          </cell>
          <cell r="P15">
            <v>55.350818181818177</v>
          </cell>
          <cell r="Q15">
            <v>55.350818181818177</v>
          </cell>
          <cell r="R15">
            <v>55.350818181818177</v>
          </cell>
          <cell r="S15">
            <v>55.350818181818177</v>
          </cell>
          <cell r="T15">
            <v>55.350818181818177</v>
          </cell>
          <cell r="U15">
            <v>55.350818181818177</v>
          </cell>
          <cell r="V15">
            <v>55.350818181818177</v>
          </cell>
          <cell r="W15">
            <v>55.350818181818177</v>
          </cell>
          <cell r="X15">
            <v>55.350818181818177</v>
          </cell>
          <cell r="Y15">
            <v>55.350818181818177</v>
          </cell>
          <cell r="Z15">
            <v>55.350818181818177</v>
          </cell>
          <cell r="AA15">
            <v>55.350818181818177</v>
          </cell>
          <cell r="AB15">
            <v>55.350818181818177</v>
          </cell>
          <cell r="AC15">
            <v>55.350818181818177</v>
          </cell>
          <cell r="AD15">
            <v>55.350818181818177</v>
          </cell>
          <cell r="AE15">
            <v>55.350818181818177</v>
          </cell>
          <cell r="AF15">
            <v>55.350818181818177</v>
          </cell>
          <cell r="AG15">
            <v>55.350818181818177</v>
          </cell>
          <cell r="AH15">
            <v>55.350818181818177</v>
          </cell>
          <cell r="AI15">
            <v>55.350818181818177</v>
          </cell>
          <cell r="AJ15">
            <v>55.350818181818177</v>
          </cell>
        </row>
        <row r="16">
          <cell r="E16" t="str">
            <v>GA Electric Power Coal CC</v>
          </cell>
          <cell r="F16">
            <v>55.963636363636354</v>
          </cell>
          <cell r="G16">
            <v>55.963636363636354</v>
          </cell>
          <cell r="H16">
            <v>55.854545454545452</v>
          </cell>
          <cell r="I16">
            <v>55.990909090909092</v>
          </cell>
          <cell r="J16">
            <v>56.236363636363627</v>
          </cell>
          <cell r="K16">
            <v>56.345454545454537</v>
          </cell>
          <cell r="L16">
            <v>56.345454545454537</v>
          </cell>
          <cell r="M16">
            <v>56.289580909090901</v>
          </cell>
          <cell r="N16">
            <v>55.418181818181814</v>
          </cell>
          <cell r="O16">
            <v>55.417363636363632</v>
          </cell>
          <cell r="P16">
            <v>55.417363636363632</v>
          </cell>
          <cell r="Q16">
            <v>55.417363636363632</v>
          </cell>
          <cell r="R16">
            <v>55.417363636363632</v>
          </cell>
          <cell r="S16">
            <v>55.417363636363632</v>
          </cell>
          <cell r="T16">
            <v>55.417363636363632</v>
          </cell>
          <cell r="U16">
            <v>55.417363636363632</v>
          </cell>
          <cell r="V16">
            <v>55.417363636363632</v>
          </cell>
          <cell r="W16">
            <v>55.417363636363632</v>
          </cell>
          <cell r="X16">
            <v>55.417363636363632</v>
          </cell>
          <cell r="Y16">
            <v>55.417363636363632</v>
          </cell>
          <cell r="Z16">
            <v>55.417363636363632</v>
          </cell>
          <cell r="AA16">
            <v>55.417363636363632</v>
          </cell>
          <cell r="AB16">
            <v>55.417363636363632</v>
          </cell>
          <cell r="AC16">
            <v>55.417363636363632</v>
          </cell>
          <cell r="AD16">
            <v>55.417363636363632</v>
          </cell>
          <cell r="AE16">
            <v>55.417363636363632</v>
          </cell>
          <cell r="AF16">
            <v>55.417363636363632</v>
          </cell>
          <cell r="AG16">
            <v>55.417363636363632</v>
          </cell>
          <cell r="AH16">
            <v>55.417363636363632</v>
          </cell>
          <cell r="AI16">
            <v>55.417363636363632</v>
          </cell>
          <cell r="AJ16">
            <v>55.417363636363632</v>
          </cell>
        </row>
        <row r="17">
          <cell r="E17" t="str">
            <v>HI Electric Power Coal CC</v>
          </cell>
          <cell r="F17">
            <v>56.820606060606053</v>
          </cell>
          <cell r="G17">
            <v>56.86484848484848</v>
          </cell>
          <cell r="H17">
            <v>56.876363636363621</v>
          </cell>
          <cell r="I17">
            <v>56.9181818181818</v>
          </cell>
          <cell r="J17">
            <v>56.917134848484835</v>
          </cell>
          <cell r="K17">
            <v>56.953939393939393</v>
          </cell>
          <cell r="L17">
            <v>56.943030303030284</v>
          </cell>
          <cell r="M17">
            <v>56.948631515151547</v>
          </cell>
          <cell r="N17">
            <v>55.789090909090909</v>
          </cell>
          <cell r="O17">
            <v>55.837883892255896</v>
          </cell>
          <cell r="P17">
            <v>55.837883892255896</v>
          </cell>
          <cell r="Q17">
            <v>55.837883892255896</v>
          </cell>
          <cell r="R17">
            <v>55.837883892255896</v>
          </cell>
          <cell r="S17">
            <v>55.837883892255896</v>
          </cell>
          <cell r="T17">
            <v>55.837883892255896</v>
          </cell>
          <cell r="U17">
            <v>55.837883892255896</v>
          </cell>
          <cell r="V17">
            <v>55.837883892255896</v>
          </cell>
          <cell r="W17">
            <v>55.837883892255896</v>
          </cell>
          <cell r="X17">
            <v>55.837883892255896</v>
          </cell>
          <cell r="Y17">
            <v>55.837883892255896</v>
          </cell>
          <cell r="Z17">
            <v>55.837883892255896</v>
          </cell>
          <cell r="AA17">
            <v>55.837883892255896</v>
          </cell>
          <cell r="AB17">
            <v>55.837883892255896</v>
          </cell>
          <cell r="AC17">
            <v>55.837883892255896</v>
          </cell>
          <cell r="AD17">
            <v>55.837883892255896</v>
          </cell>
          <cell r="AE17">
            <v>55.837883892255896</v>
          </cell>
          <cell r="AF17">
            <v>55.837883892255896</v>
          </cell>
          <cell r="AG17">
            <v>55.837883892255896</v>
          </cell>
          <cell r="AH17">
            <v>55.837883892255896</v>
          </cell>
          <cell r="AI17">
            <v>55.837883892255896</v>
          </cell>
          <cell r="AJ17">
            <v>55.837883892255896</v>
          </cell>
        </row>
        <row r="18">
          <cell r="E18" t="str">
            <v>IA Electric Power Coal CC</v>
          </cell>
          <cell r="F18">
            <v>57.463636363636354</v>
          </cell>
          <cell r="G18">
            <v>57.490909090909092</v>
          </cell>
          <cell r="H18">
            <v>57.572727272727263</v>
          </cell>
          <cell r="I18">
            <v>57.790909090909089</v>
          </cell>
          <cell r="J18">
            <v>57.68181818181818</v>
          </cell>
          <cell r="K18">
            <v>57.790909090909089</v>
          </cell>
          <cell r="L18">
            <v>57.790909090909089</v>
          </cell>
          <cell r="M18">
            <v>57.787319999999994</v>
          </cell>
          <cell r="N18">
            <v>55.909090909090907</v>
          </cell>
          <cell r="O18">
            <v>55.988727272727267</v>
          </cell>
          <cell r="P18">
            <v>55.988727272727267</v>
          </cell>
          <cell r="Q18">
            <v>55.988727272727267</v>
          </cell>
          <cell r="R18">
            <v>55.988727272727267</v>
          </cell>
          <cell r="S18">
            <v>55.988727272727267</v>
          </cell>
          <cell r="T18">
            <v>55.988727272727267</v>
          </cell>
          <cell r="U18">
            <v>55.988727272727267</v>
          </cell>
          <cell r="V18">
            <v>55.988727272727267</v>
          </cell>
          <cell r="W18">
            <v>55.988727272727267</v>
          </cell>
          <cell r="X18">
            <v>55.988727272727267</v>
          </cell>
          <cell r="Y18">
            <v>55.988727272727267</v>
          </cell>
          <cell r="Z18">
            <v>55.988727272727267</v>
          </cell>
          <cell r="AA18">
            <v>55.988727272727267</v>
          </cell>
          <cell r="AB18">
            <v>55.988727272727267</v>
          </cell>
          <cell r="AC18">
            <v>55.988727272727267</v>
          </cell>
          <cell r="AD18">
            <v>55.988727272727267</v>
          </cell>
          <cell r="AE18">
            <v>55.988727272727267</v>
          </cell>
          <cell r="AF18">
            <v>55.988727272727267</v>
          </cell>
          <cell r="AG18">
            <v>55.988727272727267</v>
          </cell>
          <cell r="AH18">
            <v>55.988727272727267</v>
          </cell>
          <cell r="AI18">
            <v>55.988727272727267</v>
          </cell>
          <cell r="AJ18">
            <v>55.988727272727267</v>
          </cell>
        </row>
        <row r="19">
          <cell r="E19" t="str">
            <v>ID Electric Power Coal CC</v>
          </cell>
          <cell r="F19">
            <v>56.820606060606053</v>
          </cell>
          <cell r="G19">
            <v>56.86484848484848</v>
          </cell>
          <cell r="H19">
            <v>56.876363636363621</v>
          </cell>
          <cell r="I19">
            <v>56.9181818181818</v>
          </cell>
          <cell r="J19">
            <v>56.917134848484835</v>
          </cell>
          <cell r="K19">
            <v>56.953939393939393</v>
          </cell>
          <cell r="L19">
            <v>56.943030303030284</v>
          </cell>
          <cell r="M19">
            <v>56.948631515151547</v>
          </cell>
          <cell r="N19">
            <v>55.789090909090909</v>
          </cell>
          <cell r="O19">
            <v>55.837883892255896</v>
          </cell>
          <cell r="P19">
            <v>55.837883892255896</v>
          </cell>
          <cell r="Q19">
            <v>55.837883892255896</v>
          </cell>
          <cell r="R19">
            <v>55.837883892255896</v>
          </cell>
          <cell r="S19">
            <v>55.837883892255896</v>
          </cell>
          <cell r="T19">
            <v>55.837883892255896</v>
          </cell>
          <cell r="U19">
            <v>55.837883892255896</v>
          </cell>
          <cell r="V19">
            <v>55.837883892255896</v>
          </cell>
          <cell r="W19">
            <v>55.837883892255896</v>
          </cell>
          <cell r="X19">
            <v>55.837883892255896</v>
          </cell>
          <cell r="Y19">
            <v>55.837883892255896</v>
          </cell>
          <cell r="Z19">
            <v>55.837883892255896</v>
          </cell>
          <cell r="AA19">
            <v>55.837883892255896</v>
          </cell>
          <cell r="AB19">
            <v>55.837883892255896</v>
          </cell>
          <cell r="AC19">
            <v>55.837883892255896</v>
          </cell>
          <cell r="AD19">
            <v>55.837883892255896</v>
          </cell>
          <cell r="AE19">
            <v>55.837883892255896</v>
          </cell>
          <cell r="AF19">
            <v>55.837883892255896</v>
          </cell>
          <cell r="AG19">
            <v>55.837883892255896</v>
          </cell>
          <cell r="AH19">
            <v>55.837883892255896</v>
          </cell>
          <cell r="AI19">
            <v>55.837883892255896</v>
          </cell>
          <cell r="AJ19">
            <v>55.837883892255896</v>
          </cell>
        </row>
        <row r="20">
          <cell r="E20" t="str">
            <v>IL Electric Power Coal CC</v>
          </cell>
          <cell r="F20">
            <v>56.072727272727271</v>
          </cell>
          <cell r="G20">
            <v>56.154545454545449</v>
          </cell>
          <cell r="H20">
            <v>56.236363636363627</v>
          </cell>
          <cell r="I20">
            <v>56.427272727272722</v>
          </cell>
          <cell r="J20">
            <v>56.536363636363639</v>
          </cell>
          <cell r="K20">
            <v>56.672727272727272</v>
          </cell>
          <cell r="L20">
            <v>56.7</v>
          </cell>
          <cell r="M20">
            <v>56.732694545454542</v>
          </cell>
          <cell r="N20">
            <v>55.718181818181819</v>
          </cell>
          <cell r="O20">
            <v>55.49945454545454</v>
          </cell>
          <cell r="P20">
            <v>55.49945454545454</v>
          </cell>
          <cell r="Q20">
            <v>55.49945454545454</v>
          </cell>
          <cell r="R20">
            <v>55.49945454545454</v>
          </cell>
          <cell r="S20">
            <v>55.49945454545454</v>
          </cell>
          <cell r="T20">
            <v>55.49945454545454</v>
          </cell>
          <cell r="U20">
            <v>55.49945454545454</v>
          </cell>
          <cell r="V20">
            <v>55.49945454545454</v>
          </cell>
          <cell r="W20">
            <v>55.49945454545454</v>
          </cell>
          <cell r="X20">
            <v>55.49945454545454</v>
          </cell>
          <cell r="Y20">
            <v>55.49945454545454</v>
          </cell>
          <cell r="Z20">
            <v>55.49945454545454</v>
          </cell>
          <cell r="AA20">
            <v>55.49945454545454</v>
          </cell>
          <cell r="AB20">
            <v>55.49945454545454</v>
          </cell>
          <cell r="AC20">
            <v>55.49945454545454</v>
          </cell>
          <cell r="AD20">
            <v>55.49945454545454</v>
          </cell>
          <cell r="AE20">
            <v>55.49945454545454</v>
          </cell>
          <cell r="AF20">
            <v>55.49945454545454</v>
          </cell>
          <cell r="AG20">
            <v>55.49945454545454</v>
          </cell>
          <cell r="AH20">
            <v>55.49945454545454</v>
          </cell>
          <cell r="AI20">
            <v>55.49945454545454</v>
          </cell>
          <cell r="AJ20">
            <v>55.49945454545454</v>
          </cell>
        </row>
        <row r="21">
          <cell r="E21" t="str">
            <v>IN Electric Power Coal CC</v>
          </cell>
          <cell r="F21">
            <v>56.018181818181816</v>
          </cell>
          <cell r="G21">
            <v>56.072727272727271</v>
          </cell>
          <cell r="H21">
            <v>56.072727272727271</v>
          </cell>
          <cell r="I21">
            <v>56.127272727272725</v>
          </cell>
          <cell r="J21">
            <v>56.18181818181818</v>
          </cell>
          <cell r="K21">
            <v>56.318181818181813</v>
          </cell>
          <cell r="L21">
            <v>56.318181818181813</v>
          </cell>
          <cell r="M21">
            <v>56.256275454545452</v>
          </cell>
          <cell r="N21">
            <v>55.390909090909084</v>
          </cell>
          <cell r="O21">
            <v>55.168909090909089</v>
          </cell>
          <cell r="P21">
            <v>55.168909090909089</v>
          </cell>
          <cell r="Q21">
            <v>55.168909090909089</v>
          </cell>
          <cell r="R21">
            <v>55.168909090909089</v>
          </cell>
          <cell r="S21">
            <v>55.168909090909089</v>
          </cell>
          <cell r="T21">
            <v>55.168909090909089</v>
          </cell>
          <cell r="U21">
            <v>55.168909090909089</v>
          </cell>
          <cell r="V21">
            <v>55.168909090909089</v>
          </cell>
          <cell r="W21">
            <v>55.168909090909089</v>
          </cell>
          <cell r="X21">
            <v>55.168909090909089</v>
          </cell>
          <cell r="Y21">
            <v>55.168909090909089</v>
          </cell>
          <cell r="Z21">
            <v>55.168909090909089</v>
          </cell>
          <cell r="AA21">
            <v>55.168909090909089</v>
          </cell>
          <cell r="AB21">
            <v>55.168909090909089</v>
          </cell>
          <cell r="AC21">
            <v>55.168909090909089</v>
          </cell>
          <cell r="AD21">
            <v>55.168909090909089</v>
          </cell>
          <cell r="AE21">
            <v>55.168909090909089</v>
          </cell>
          <cell r="AF21">
            <v>55.168909090909089</v>
          </cell>
          <cell r="AG21">
            <v>55.168909090909089</v>
          </cell>
          <cell r="AH21">
            <v>55.168909090909089</v>
          </cell>
          <cell r="AI21">
            <v>55.168909090909089</v>
          </cell>
          <cell r="AJ21">
            <v>55.168909090909089</v>
          </cell>
        </row>
        <row r="22">
          <cell r="E22" t="str">
            <v>KS Electric Power Coal CC</v>
          </cell>
          <cell r="F22">
            <v>57.463636363636354</v>
          </cell>
          <cell r="G22">
            <v>57.43636363636363</v>
          </cell>
          <cell r="H22">
            <v>57.518181818181816</v>
          </cell>
          <cell r="I22">
            <v>57.790909090909089</v>
          </cell>
          <cell r="J22">
            <v>57.654545454545449</v>
          </cell>
          <cell r="K22">
            <v>57.68181818181818</v>
          </cell>
          <cell r="L22">
            <v>57.572727272727263</v>
          </cell>
          <cell r="M22">
            <v>57.656702727272716</v>
          </cell>
          <cell r="N22">
            <v>55.881818181818183</v>
          </cell>
          <cell r="O22">
            <v>55.715999999999994</v>
          </cell>
          <cell r="P22">
            <v>55.715999999999994</v>
          </cell>
          <cell r="Q22">
            <v>55.715999999999994</v>
          </cell>
          <cell r="R22">
            <v>55.715999999999994</v>
          </cell>
          <cell r="S22">
            <v>55.715999999999994</v>
          </cell>
          <cell r="T22">
            <v>55.715999999999994</v>
          </cell>
          <cell r="U22">
            <v>55.715999999999994</v>
          </cell>
          <cell r="V22">
            <v>55.715999999999994</v>
          </cell>
          <cell r="W22">
            <v>55.715999999999994</v>
          </cell>
          <cell r="X22">
            <v>55.715999999999994</v>
          </cell>
          <cell r="Y22">
            <v>55.715999999999994</v>
          </cell>
          <cell r="Z22">
            <v>55.715999999999994</v>
          </cell>
          <cell r="AA22">
            <v>55.715999999999994</v>
          </cell>
          <cell r="AB22">
            <v>55.715999999999994</v>
          </cell>
          <cell r="AC22">
            <v>55.715999999999994</v>
          </cell>
          <cell r="AD22">
            <v>55.715999999999994</v>
          </cell>
          <cell r="AE22">
            <v>55.715999999999994</v>
          </cell>
          <cell r="AF22">
            <v>55.715999999999994</v>
          </cell>
          <cell r="AG22">
            <v>55.715999999999994</v>
          </cell>
          <cell r="AH22">
            <v>55.715999999999994</v>
          </cell>
          <cell r="AI22">
            <v>55.715999999999994</v>
          </cell>
          <cell r="AJ22">
            <v>55.715999999999994</v>
          </cell>
        </row>
        <row r="23">
          <cell r="E23" t="str">
            <v>KY Electric Power Coal CC</v>
          </cell>
          <cell r="F23">
            <v>55.663636363636357</v>
          </cell>
          <cell r="G23">
            <v>55.718181818181819</v>
          </cell>
          <cell r="H23">
            <v>55.663636363636357</v>
          </cell>
          <cell r="I23">
            <v>55.718181818181819</v>
          </cell>
          <cell r="J23">
            <v>55.718181818181819</v>
          </cell>
          <cell r="K23">
            <v>55.718181818181819</v>
          </cell>
          <cell r="L23">
            <v>55.772727272727266</v>
          </cell>
          <cell r="M23">
            <v>55.789895454545452</v>
          </cell>
          <cell r="N23">
            <v>55.418181818181814</v>
          </cell>
          <cell r="O23">
            <v>55.335272727272717</v>
          </cell>
          <cell r="P23">
            <v>55.335272727272717</v>
          </cell>
          <cell r="Q23">
            <v>55.335272727272717</v>
          </cell>
          <cell r="R23">
            <v>55.335272727272717</v>
          </cell>
          <cell r="S23">
            <v>55.335272727272717</v>
          </cell>
          <cell r="T23">
            <v>55.335272727272717</v>
          </cell>
          <cell r="U23">
            <v>55.335272727272717</v>
          </cell>
          <cell r="V23">
            <v>55.335272727272717</v>
          </cell>
          <cell r="W23">
            <v>55.335272727272717</v>
          </cell>
          <cell r="X23">
            <v>55.335272727272717</v>
          </cell>
          <cell r="Y23">
            <v>55.335272727272717</v>
          </cell>
          <cell r="Z23">
            <v>55.335272727272717</v>
          </cell>
          <cell r="AA23">
            <v>55.335272727272717</v>
          </cell>
          <cell r="AB23">
            <v>55.335272727272717</v>
          </cell>
          <cell r="AC23">
            <v>55.335272727272717</v>
          </cell>
          <cell r="AD23">
            <v>55.335272727272717</v>
          </cell>
          <cell r="AE23">
            <v>55.335272727272717</v>
          </cell>
          <cell r="AF23">
            <v>55.335272727272717</v>
          </cell>
          <cell r="AG23">
            <v>55.335272727272717</v>
          </cell>
          <cell r="AH23">
            <v>55.335272727272717</v>
          </cell>
          <cell r="AI23">
            <v>55.335272727272717</v>
          </cell>
          <cell r="AJ23">
            <v>55.335272727272717</v>
          </cell>
        </row>
        <row r="24">
          <cell r="E24" t="str">
            <v>LA Electric Power Coal CC</v>
          </cell>
          <cell r="F24">
            <v>58.009090909090901</v>
          </cell>
          <cell r="G24">
            <v>58.036363636363632</v>
          </cell>
          <cell r="H24">
            <v>58.063636363636363</v>
          </cell>
          <cell r="I24">
            <v>58.063636363636363</v>
          </cell>
          <cell r="J24">
            <v>58.063636363636363</v>
          </cell>
          <cell r="K24">
            <v>58.063636363636363</v>
          </cell>
          <cell r="L24">
            <v>58.063636363636363</v>
          </cell>
          <cell r="M24">
            <v>58.064113636363629</v>
          </cell>
          <cell r="N24">
            <v>56.236363636363627</v>
          </cell>
          <cell r="O24">
            <v>56.478545454545447</v>
          </cell>
          <cell r="P24">
            <v>56.478545454545447</v>
          </cell>
          <cell r="Q24">
            <v>56.478545454545447</v>
          </cell>
          <cell r="R24">
            <v>56.478545454545447</v>
          </cell>
          <cell r="S24">
            <v>56.478545454545447</v>
          </cell>
          <cell r="T24">
            <v>56.478545454545447</v>
          </cell>
          <cell r="U24">
            <v>56.478545454545447</v>
          </cell>
          <cell r="V24">
            <v>56.478545454545447</v>
          </cell>
          <cell r="W24">
            <v>56.478545454545447</v>
          </cell>
          <cell r="X24">
            <v>56.478545454545447</v>
          </cell>
          <cell r="Y24">
            <v>56.478545454545447</v>
          </cell>
          <cell r="Z24">
            <v>56.478545454545447</v>
          </cell>
          <cell r="AA24">
            <v>56.478545454545447</v>
          </cell>
          <cell r="AB24">
            <v>56.478545454545447</v>
          </cell>
          <cell r="AC24">
            <v>56.478545454545447</v>
          </cell>
          <cell r="AD24">
            <v>56.478545454545447</v>
          </cell>
          <cell r="AE24">
            <v>56.478545454545447</v>
          </cell>
          <cell r="AF24">
            <v>56.478545454545447</v>
          </cell>
          <cell r="AG24">
            <v>56.478545454545447</v>
          </cell>
          <cell r="AH24">
            <v>56.478545454545447</v>
          </cell>
          <cell r="AI24">
            <v>56.478545454545447</v>
          </cell>
          <cell r="AJ24">
            <v>56.478545454545447</v>
          </cell>
        </row>
        <row r="25">
          <cell r="E25" t="str">
            <v>MA Electric Power Coal CC</v>
          </cell>
          <cell r="F25">
            <v>56.318181818181813</v>
          </cell>
          <cell r="G25">
            <v>56.372727272727268</v>
          </cell>
          <cell r="H25">
            <v>56.4</v>
          </cell>
          <cell r="I25">
            <v>56.4</v>
          </cell>
          <cell r="J25">
            <v>56.372727272727268</v>
          </cell>
          <cell r="K25">
            <v>56.345454545454537</v>
          </cell>
          <cell r="L25">
            <v>56.345454545454537</v>
          </cell>
          <cell r="M25">
            <v>56.299821818181819</v>
          </cell>
          <cell r="N25">
            <v>55.390909090909084</v>
          </cell>
          <cell r="O25">
            <v>55.390909090909084</v>
          </cell>
          <cell r="P25">
            <v>55.390909090909084</v>
          </cell>
          <cell r="Q25">
            <v>55.390909090909084</v>
          </cell>
          <cell r="R25">
            <v>55.390909090909084</v>
          </cell>
          <cell r="S25">
            <v>55.390909090909084</v>
          </cell>
          <cell r="T25">
            <v>55.390909090909084</v>
          </cell>
          <cell r="U25">
            <v>55.390909090909084</v>
          </cell>
          <cell r="V25">
            <v>55.390909090909084</v>
          </cell>
          <cell r="W25">
            <v>55.390909090909084</v>
          </cell>
          <cell r="X25">
            <v>55.390909090909084</v>
          </cell>
          <cell r="Y25">
            <v>55.390909090909084</v>
          </cell>
          <cell r="Z25">
            <v>55.390909090909084</v>
          </cell>
          <cell r="AA25">
            <v>55.390909090909084</v>
          </cell>
          <cell r="AB25">
            <v>55.390909090909084</v>
          </cell>
          <cell r="AC25">
            <v>55.390909090909084</v>
          </cell>
          <cell r="AD25">
            <v>55.390909090909084</v>
          </cell>
          <cell r="AE25">
            <v>55.390909090909084</v>
          </cell>
          <cell r="AF25">
            <v>55.390909090909084</v>
          </cell>
          <cell r="AG25">
            <v>55.390909090909084</v>
          </cell>
          <cell r="AH25">
            <v>55.390909090909084</v>
          </cell>
          <cell r="AI25">
            <v>55.390909090909084</v>
          </cell>
          <cell r="AJ25">
            <v>55.390909090909084</v>
          </cell>
        </row>
        <row r="26">
          <cell r="E26" t="str">
            <v>MD Electric Power Coal CC</v>
          </cell>
          <cell r="F26">
            <v>56.509090909090901</v>
          </cell>
          <cell r="G26">
            <v>56.509090909090901</v>
          </cell>
          <cell r="H26">
            <v>56.454545454545453</v>
          </cell>
          <cell r="I26">
            <v>56.4</v>
          </cell>
          <cell r="J26">
            <v>56.454545454545453</v>
          </cell>
          <cell r="K26">
            <v>56.454545454545453</v>
          </cell>
          <cell r="L26">
            <v>56.454545454545453</v>
          </cell>
          <cell r="M26">
            <v>56.440930909090909</v>
          </cell>
          <cell r="N26">
            <v>55.390909090909084</v>
          </cell>
          <cell r="O26">
            <v>55.80081818181818</v>
          </cell>
          <cell r="P26">
            <v>55.80081818181818</v>
          </cell>
          <cell r="Q26">
            <v>55.80081818181818</v>
          </cell>
          <cell r="R26">
            <v>55.80081818181818</v>
          </cell>
          <cell r="S26">
            <v>55.80081818181818</v>
          </cell>
          <cell r="T26">
            <v>55.80081818181818</v>
          </cell>
          <cell r="U26">
            <v>55.80081818181818</v>
          </cell>
          <cell r="V26">
            <v>55.80081818181818</v>
          </cell>
          <cell r="W26">
            <v>55.80081818181818</v>
          </cell>
          <cell r="X26">
            <v>55.80081818181818</v>
          </cell>
          <cell r="Y26">
            <v>55.80081818181818</v>
          </cell>
          <cell r="Z26">
            <v>55.80081818181818</v>
          </cell>
          <cell r="AA26">
            <v>55.80081818181818</v>
          </cell>
          <cell r="AB26">
            <v>55.80081818181818</v>
          </cell>
          <cell r="AC26">
            <v>55.80081818181818</v>
          </cell>
          <cell r="AD26">
            <v>55.80081818181818</v>
          </cell>
          <cell r="AE26">
            <v>55.80081818181818</v>
          </cell>
          <cell r="AF26">
            <v>55.80081818181818</v>
          </cell>
          <cell r="AG26">
            <v>55.80081818181818</v>
          </cell>
          <cell r="AH26">
            <v>55.80081818181818</v>
          </cell>
          <cell r="AI26">
            <v>55.80081818181818</v>
          </cell>
          <cell r="AJ26">
            <v>55.80081818181818</v>
          </cell>
        </row>
        <row r="27">
          <cell r="E27" t="str">
            <v>ME Electric Power Coal CC</v>
          </cell>
          <cell r="F27">
            <v>56.820606060606053</v>
          </cell>
          <cell r="G27">
            <v>56.86484848484848</v>
          </cell>
          <cell r="H27">
            <v>56.876363636363621</v>
          </cell>
          <cell r="I27">
            <v>56.9181818181818</v>
          </cell>
          <cell r="J27">
            <v>56.917134848484835</v>
          </cell>
          <cell r="K27">
            <v>56.953939393939393</v>
          </cell>
          <cell r="L27">
            <v>56.943030303030284</v>
          </cell>
          <cell r="M27">
            <v>56.948631515151547</v>
          </cell>
          <cell r="N27">
            <v>55.789090909090909</v>
          </cell>
          <cell r="O27">
            <v>55.837883892255896</v>
          </cell>
          <cell r="P27">
            <v>55.837883892255896</v>
          </cell>
          <cell r="Q27">
            <v>55.837883892255896</v>
          </cell>
          <cell r="R27">
            <v>55.837883892255896</v>
          </cell>
          <cell r="S27">
            <v>55.837883892255896</v>
          </cell>
          <cell r="T27">
            <v>55.837883892255896</v>
          </cell>
          <cell r="U27">
            <v>55.837883892255896</v>
          </cell>
          <cell r="V27">
            <v>55.837883892255896</v>
          </cell>
          <cell r="W27">
            <v>55.837883892255896</v>
          </cell>
          <cell r="X27">
            <v>55.837883892255896</v>
          </cell>
          <cell r="Y27">
            <v>55.837883892255896</v>
          </cell>
          <cell r="Z27">
            <v>55.837883892255896</v>
          </cell>
          <cell r="AA27">
            <v>55.837883892255896</v>
          </cell>
          <cell r="AB27">
            <v>55.837883892255896</v>
          </cell>
          <cell r="AC27">
            <v>55.837883892255896</v>
          </cell>
          <cell r="AD27">
            <v>55.837883892255896</v>
          </cell>
          <cell r="AE27">
            <v>55.837883892255896</v>
          </cell>
          <cell r="AF27">
            <v>55.837883892255896</v>
          </cell>
          <cell r="AG27">
            <v>55.837883892255896</v>
          </cell>
          <cell r="AH27">
            <v>55.837883892255896</v>
          </cell>
          <cell r="AI27">
            <v>55.837883892255896</v>
          </cell>
          <cell r="AJ27">
            <v>55.837883892255896</v>
          </cell>
        </row>
        <row r="28">
          <cell r="E28" t="str">
            <v>MI Electric Power Coal CC</v>
          </cell>
          <cell r="F28">
            <v>56.918181818181807</v>
          </cell>
          <cell r="G28">
            <v>56.972727272727269</v>
          </cell>
          <cell r="H28">
            <v>56.972727272727269</v>
          </cell>
          <cell r="I28">
            <v>57.027272727272724</v>
          </cell>
          <cell r="J28">
            <v>57</v>
          </cell>
          <cell r="K28">
            <v>57.109090909090909</v>
          </cell>
          <cell r="L28">
            <v>57.218181818181819</v>
          </cell>
          <cell r="M28">
            <v>57.161498181818182</v>
          </cell>
          <cell r="N28">
            <v>55.5</v>
          </cell>
          <cell r="O28">
            <v>55.658999999999999</v>
          </cell>
          <cell r="P28">
            <v>55.658999999999999</v>
          </cell>
          <cell r="Q28">
            <v>55.658999999999999</v>
          </cell>
          <cell r="R28">
            <v>55.658999999999999</v>
          </cell>
          <cell r="S28">
            <v>55.658999999999999</v>
          </cell>
          <cell r="T28">
            <v>55.658999999999999</v>
          </cell>
          <cell r="U28">
            <v>55.658999999999999</v>
          </cell>
          <cell r="V28">
            <v>55.658999999999999</v>
          </cell>
          <cell r="W28">
            <v>55.658999999999999</v>
          </cell>
          <cell r="X28">
            <v>55.658999999999999</v>
          </cell>
          <cell r="Y28">
            <v>55.658999999999999</v>
          </cell>
          <cell r="Z28">
            <v>55.658999999999999</v>
          </cell>
          <cell r="AA28">
            <v>55.658999999999999</v>
          </cell>
          <cell r="AB28">
            <v>55.658999999999999</v>
          </cell>
          <cell r="AC28">
            <v>55.658999999999999</v>
          </cell>
          <cell r="AD28">
            <v>55.658999999999999</v>
          </cell>
          <cell r="AE28">
            <v>55.658999999999999</v>
          </cell>
          <cell r="AF28">
            <v>55.658999999999999</v>
          </cell>
          <cell r="AG28">
            <v>55.658999999999999</v>
          </cell>
          <cell r="AH28">
            <v>55.658999999999999</v>
          </cell>
          <cell r="AI28">
            <v>55.658999999999999</v>
          </cell>
          <cell r="AJ28">
            <v>55.658999999999999</v>
          </cell>
        </row>
        <row r="29">
          <cell r="E29" t="str">
            <v>MN Electric Power Coal CC</v>
          </cell>
          <cell r="F29">
            <v>58.090909090909086</v>
          </cell>
          <cell r="G29">
            <v>58.090909090909086</v>
          </cell>
          <cell r="H29">
            <v>58.090909090909086</v>
          </cell>
          <cell r="I29">
            <v>58.090909090909086</v>
          </cell>
          <cell r="J29">
            <v>58.090909090909086</v>
          </cell>
          <cell r="K29">
            <v>58.090909090909086</v>
          </cell>
          <cell r="L29">
            <v>58.090909090909086</v>
          </cell>
          <cell r="M29">
            <v>58.095711818181812</v>
          </cell>
          <cell r="N29">
            <v>56.209090909090904</v>
          </cell>
          <cell r="O29">
            <v>56.176363636363632</v>
          </cell>
          <cell r="P29">
            <v>56.176363636363632</v>
          </cell>
          <cell r="Q29">
            <v>56.176363636363632</v>
          </cell>
          <cell r="R29">
            <v>56.176363636363632</v>
          </cell>
          <cell r="S29">
            <v>56.176363636363632</v>
          </cell>
          <cell r="T29">
            <v>56.176363636363632</v>
          </cell>
          <cell r="U29">
            <v>56.176363636363632</v>
          </cell>
          <cell r="V29">
            <v>56.176363636363632</v>
          </cell>
          <cell r="W29">
            <v>56.176363636363632</v>
          </cell>
          <cell r="X29">
            <v>56.176363636363632</v>
          </cell>
          <cell r="Y29">
            <v>56.176363636363632</v>
          </cell>
          <cell r="Z29">
            <v>56.176363636363632</v>
          </cell>
          <cell r="AA29">
            <v>56.176363636363632</v>
          </cell>
          <cell r="AB29">
            <v>56.176363636363632</v>
          </cell>
          <cell r="AC29">
            <v>56.176363636363632</v>
          </cell>
          <cell r="AD29">
            <v>56.176363636363632</v>
          </cell>
          <cell r="AE29">
            <v>56.176363636363632</v>
          </cell>
          <cell r="AF29">
            <v>56.176363636363632</v>
          </cell>
          <cell r="AG29">
            <v>56.176363636363632</v>
          </cell>
          <cell r="AH29">
            <v>56.176363636363632</v>
          </cell>
          <cell r="AI29">
            <v>56.176363636363632</v>
          </cell>
          <cell r="AJ29">
            <v>56.176363636363632</v>
          </cell>
        </row>
        <row r="30">
          <cell r="E30" t="str">
            <v>MO Electric Power Coal CC</v>
          </cell>
          <cell r="F30">
            <v>56.1</v>
          </cell>
          <cell r="G30">
            <v>56.236363636363627</v>
          </cell>
          <cell r="H30">
            <v>56.236363636363627</v>
          </cell>
          <cell r="I30">
            <v>56.836363636363636</v>
          </cell>
          <cell r="J30">
            <v>56.918181818181807</v>
          </cell>
          <cell r="K30">
            <v>57.43636363636363</v>
          </cell>
          <cell r="L30">
            <v>57.572727272727263</v>
          </cell>
          <cell r="M30">
            <v>57.683727272727268</v>
          </cell>
          <cell r="N30">
            <v>55.854545454545452</v>
          </cell>
          <cell r="O30">
            <v>55.816090909090903</v>
          </cell>
          <cell r="P30">
            <v>55.816090909090903</v>
          </cell>
          <cell r="Q30">
            <v>55.816090909090903</v>
          </cell>
          <cell r="R30">
            <v>55.816090909090903</v>
          </cell>
          <cell r="S30">
            <v>55.816090909090903</v>
          </cell>
          <cell r="T30">
            <v>55.816090909090903</v>
          </cell>
          <cell r="U30">
            <v>55.816090909090903</v>
          </cell>
          <cell r="V30">
            <v>55.816090909090903</v>
          </cell>
          <cell r="W30">
            <v>55.816090909090903</v>
          </cell>
          <cell r="X30">
            <v>55.816090909090903</v>
          </cell>
          <cell r="Y30">
            <v>55.816090909090903</v>
          </cell>
          <cell r="Z30">
            <v>55.816090909090903</v>
          </cell>
          <cell r="AA30">
            <v>55.816090909090903</v>
          </cell>
          <cell r="AB30">
            <v>55.816090909090903</v>
          </cell>
          <cell r="AC30">
            <v>55.816090909090903</v>
          </cell>
          <cell r="AD30">
            <v>55.816090909090903</v>
          </cell>
          <cell r="AE30">
            <v>55.816090909090903</v>
          </cell>
          <cell r="AF30">
            <v>55.816090909090903</v>
          </cell>
          <cell r="AG30">
            <v>55.816090909090903</v>
          </cell>
          <cell r="AH30">
            <v>55.816090909090903</v>
          </cell>
          <cell r="AI30">
            <v>55.816090909090903</v>
          </cell>
          <cell r="AJ30">
            <v>55.816090909090903</v>
          </cell>
        </row>
        <row r="31">
          <cell r="E31" t="str">
            <v>MS Electric Power Coal CC</v>
          </cell>
          <cell r="F31">
            <v>55.690909090909081</v>
          </cell>
          <cell r="G31">
            <v>55.772727272727266</v>
          </cell>
          <cell r="H31">
            <v>55.772727272727266</v>
          </cell>
          <cell r="I31">
            <v>55.854545454545452</v>
          </cell>
          <cell r="J31">
            <v>56.427272727272722</v>
          </cell>
          <cell r="K31">
            <v>56.427272727272722</v>
          </cell>
          <cell r="L31">
            <v>56.536363636363639</v>
          </cell>
          <cell r="M31">
            <v>56.984154545454544</v>
          </cell>
          <cell r="N31">
            <v>55.718181818181819</v>
          </cell>
          <cell r="O31">
            <v>55.338272727272724</v>
          </cell>
          <cell r="P31">
            <v>55.338272727272724</v>
          </cell>
          <cell r="Q31">
            <v>55.338272727272724</v>
          </cell>
          <cell r="R31">
            <v>55.338272727272724</v>
          </cell>
          <cell r="S31">
            <v>55.338272727272724</v>
          </cell>
          <cell r="T31">
            <v>55.338272727272724</v>
          </cell>
          <cell r="U31">
            <v>55.338272727272724</v>
          </cell>
          <cell r="V31">
            <v>55.338272727272724</v>
          </cell>
          <cell r="W31">
            <v>55.338272727272724</v>
          </cell>
          <cell r="X31">
            <v>55.338272727272724</v>
          </cell>
          <cell r="Y31">
            <v>55.338272727272724</v>
          </cell>
          <cell r="Z31">
            <v>55.338272727272724</v>
          </cell>
          <cell r="AA31">
            <v>55.338272727272724</v>
          </cell>
          <cell r="AB31">
            <v>55.338272727272724</v>
          </cell>
          <cell r="AC31">
            <v>55.338272727272724</v>
          </cell>
          <cell r="AD31">
            <v>55.338272727272724</v>
          </cell>
          <cell r="AE31">
            <v>55.338272727272724</v>
          </cell>
          <cell r="AF31">
            <v>55.338272727272724</v>
          </cell>
          <cell r="AG31">
            <v>55.338272727272724</v>
          </cell>
          <cell r="AH31">
            <v>55.338272727272724</v>
          </cell>
          <cell r="AI31">
            <v>55.338272727272724</v>
          </cell>
          <cell r="AJ31">
            <v>55.338272727272724</v>
          </cell>
        </row>
        <row r="32">
          <cell r="E32" t="str">
            <v>MT Electric Power Coal CC</v>
          </cell>
          <cell r="F32">
            <v>58.22727272727272</v>
          </cell>
          <cell r="G32">
            <v>58.22727272727272</v>
          </cell>
          <cell r="H32">
            <v>58.22727272727272</v>
          </cell>
          <cell r="I32">
            <v>58.25454545454545</v>
          </cell>
          <cell r="J32">
            <v>58.22727272727272</v>
          </cell>
          <cell r="K32">
            <v>58.25454545454545</v>
          </cell>
          <cell r="L32">
            <v>58.22727272727272</v>
          </cell>
          <cell r="M32">
            <v>58.221248181818183</v>
          </cell>
          <cell r="N32">
            <v>56.263636363636365</v>
          </cell>
          <cell r="O32">
            <v>56.270181818181818</v>
          </cell>
          <cell r="P32">
            <v>56.270181818181818</v>
          </cell>
          <cell r="Q32">
            <v>56.270181818181818</v>
          </cell>
          <cell r="R32">
            <v>56.270181818181818</v>
          </cell>
          <cell r="S32">
            <v>56.270181818181818</v>
          </cell>
          <cell r="T32">
            <v>56.270181818181818</v>
          </cell>
          <cell r="U32">
            <v>56.270181818181818</v>
          </cell>
          <cell r="V32">
            <v>56.270181818181818</v>
          </cell>
          <cell r="W32">
            <v>56.270181818181818</v>
          </cell>
          <cell r="X32">
            <v>56.270181818181818</v>
          </cell>
          <cell r="Y32">
            <v>56.270181818181818</v>
          </cell>
          <cell r="Z32">
            <v>56.270181818181818</v>
          </cell>
          <cell r="AA32">
            <v>56.270181818181818</v>
          </cell>
          <cell r="AB32">
            <v>56.270181818181818</v>
          </cell>
          <cell r="AC32">
            <v>56.270181818181818</v>
          </cell>
          <cell r="AD32">
            <v>56.270181818181818</v>
          </cell>
          <cell r="AE32">
            <v>56.270181818181818</v>
          </cell>
          <cell r="AF32">
            <v>56.270181818181818</v>
          </cell>
          <cell r="AG32">
            <v>56.270181818181818</v>
          </cell>
          <cell r="AH32">
            <v>56.270181818181818</v>
          </cell>
          <cell r="AI32">
            <v>56.270181818181818</v>
          </cell>
          <cell r="AJ32">
            <v>56.270181818181818</v>
          </cell>
        </row>
        <row r="33">
          <cell r="E33" t="str">
            <v>NC Electric Power Coal CC</v>
          </cell>
          <cell r="F33">
            <v>56.127272727272725</v>
          </cell>
          <cell r="G33">
            <v>56.127272727272725</v>
          </cell>
          <cell r="H33">
            <v>56.127272727272725</v>
          </cell>
          <cell r="I33">
            <v>56.127272727272725</v>
          </cell>
          <cell r="J33">
            <v>56.127272727272725</v>
          </cell>
          <cell r="K33">
            <v>56.127272727272725</v>
          </cell>
          <cell r="L33">
            <v>56.1</v>
          </cell>
          <cell r="M33">
            <v>56.111579999999996</v>
          </cell>
          <cell r="N33">
            <v>55.390909090909084</v>
          </cell>
          <cell r="O33">
            <v>55.514181818181811</v>
          </cell>
          <cell r="P33">
            <v>55.514181818181811</v>
          </cell>
          <cell r="Q33">
            <v>55.514181818181811</v>
          </cell>
          <cell r="R33">
            <v>55.514181818181811</v>
          </cell>
          <cell r="S33">
            <v>55.514181818181811</v>
          </cell>
          <cell r="T33">
            <v>55.514181818181811</v>
          </cell>
          <cell r="U33">
            <v>55.514181818181811</v>
          </cell>
          <cell r="V33">
            <v>55.514181818181811</v>
          </cell>
          <cell r="W33">
            <v>55.514181818181811</v>
          </cell>
          <cell r="X33">
            <v>55.514181818181811</v>
          </cell>
          <cell r="Y33">
            <v>55.514181818181811</v>
          </cell>
          <cell r="Z33">
            <v>55.514181818181811</v>
          </cell>
          <cell r="AA33">
            <v>55.514181818181811</v>
          </cell>
          <cell r="AB33">
            <v>55.514181818181811</v>
          </cell>
          <cell r="AC33">
            <v>55.514181818181811</v>
          </cell>
          <cell r="AD33">
            <v>55.514181818181811</v>
          </cell>
          <cell r="AE33">
            <v>55.514181818181811</v>
          </cell>
          <cell r="AF33">
            <v>55.514181818181811</v>
          </cell>
          <cell r="AG33">
            <v>55.514181818181811</v>
          </cell>
          <cell r="AH33">
            <v>55.514181818181811</v>
          </cell>
          <cell r="AI33">
            <v>55.514181818181811</v>
          </cell>
          <cell r="AJ33">
            <v>55.514181818181811</v>
          </cell>
        </row>
        <row r="34">
          <cell r="E34" t="str">
            <v>ND Electric Power Coal CC</v>
          </cell>
          <cell r="F34">
            <v>58.609090909090909</v>
          </cell>
          <cell r="G34">
            <v>59.672727272727272</v>
          </cell>
          <cell r="H34">
            <v>59.672727272727272</v>
          </cell>
          <cell r="I34">
            <v>59.672727272727272</v>
          </cell>
          <cell r="J34">
            <v>59.672727272727272</v>
          </cell>
          <cell r="K34">
            <v>59.672727272727272</v>
          </cell>
          <cell r="L34">
            <v>59.645454545454541</v>
          </cell>
          <cell r="M34">
            <v>59.650810909090907</v>
          </cell>
          <cell r="N34">
            <v>58.11818181818181</v>
          </cell>
          <cell r="O34">
            <v>59.065090909090905</v>
          </cell>
          <cell r="P34">
            <v>59.065090909090905</v>
          </cell>
          <cell r="Q34">
            <v>59.065090909090905</v>
          </cell>
          <cell r="R34">
            <v>59.065090909090905</v>
          </cell>
          <cell r="S34">
            <v>59.065090909090905</v>
          </cell>
          <cell r="T34">
            <v>59.065090909090905</v>
          </cell>
          <cell r="U34">
            <v>59.065090909090905</v>
          </cell>
          <cell r="V34">
            <v>59.065090909090905</v>
          </cell>
          <cell r="W34">
            <v>59.065090909090905</v>
          </cell>
          <cell r="X34">
            <v>59.065090909090905</v>
          </cell>
          <cell r="Y34">
            <v>59.065090909090905</v>
          </cell>
          <cell r="Z34">
            <v>59.065090909090905</v>
          </cell>
          <cell r="AA34">
            <v>59.065090909090905</v>
          </cell>
          <cell r="AB34">
            <v>59.065090909090905</v>
          </cell>
          <cell r="AC34">
            <v>59.065090909090905</v>
          </cell>
          <cell r="AD34">
            <v>59.065090909090905</v>
          </cell>
          <cell r="AE34">
            <v>59.065090909090905</v>
          </cell>
          <cell r="AF34">
            <v>59.065090909090905</v>
          </cell>
          <cell r="AG34">
            <v>59.065090909090905</v>
          </cell>
          <cell r="AH34">
            <v>59.065090909090905</v>
          </cell>
          <cell r="AI34">
            <v>59.065090909090905</v>
          </cell>
          <cell r="AJ34">
            <v>59.065090909090905</v>
          </cell>
        </row>
        <row r="35">
          <cell r="E35" t="str">
            <v>NE Electric Power Coal CC</v>
          </cell>
          <cell r="F35">
            <v>58.009090909090901</v>
          </cell>
          <cell r="G35">
            <v>58.009090909090901</v>
          </cell>
          <cell r="H35">
            <v>58.009090909090901</v>
          </cell>
          <cell r="I35">
            <v>58.009090909090901</v>
          </cell>
          <cell r="J35">
            <v>57.981818181818177</v>
          </cell>
          <cell r="K35">
            <v>58.009090909090901</v>
          </cell>
          <cell r="L35">
            <v>58.009090909090901</v>
          </cell>
          <cell r="M35">
            <v>58.005741818181818</v>
          </cell>
          <cell r="N35">
            <v>56.127272727272725</v>
          </cell>
          <cell r="O35">
            <v>56.177454545454545</v>
          </cell>
          <cell r="P35">
            <v>56.177454545454545</v>
          </cell>
          <cell r="Q35">
            <v>56.177454545454545</v>
          </cell>
          <cell r="R35">
            <v>56.177454545454545</v>
          </cell>
          <cell r="S35">
            <v>56.177454545454545</v>
          </cell>
          <cell r="T35">
            <v>56.177454545454545</v>
          </cell>
          <cell r="U35">
            <v>56.177454545454545</v>
          </cell>
          <cell r="V35">
            <v>56.177454545454545</v>
          </cell>
          <cell r="W35">
            <v>56.177454545454545</v>
          </cell>
          <cell r="X35">
            <v>56.177454545454545</v>
          </cell>
          <cell r="Y35">
            <v>56.177454545454545</v>
          </cell>
          <cell r="Z35">
            <v>56.177454545454545</v>
          </cell>
          <cell r="AA35">
            <v>56.177454545454545</v>
          </cell>
          <cell r="AB35">
            <v>56.177454545454545</v>
          </cell>
          <cell r="AC35">
            <v>56.177454545454545</v>
          </cell>
          <cell r="AD35">
            <v>56.177454545454545</v>
          </cell>
          <cell r="AE35">
            <v>56.177454545454545</v>
          </cell>
          <cell r="AF35">
            <v>56.177454545454545</v>
          </cell>
          <cell r="AG35">
            <v>56.177454545454545</v>
          </cell>
          <cell r="AH35">
            <v>56.177454545454545</v>
          </cell>
          <cell r="AI35">
            <v>56.177454545454545</v>
          </cell>
          <cell r="AJ35">
            <v>56.177454545454545</v>
          </cell>
        </row>
        <row r="36">
          <cell r="E36" t="str">
            <v>NH Electric Power Coal CC</v>
          </cell>
          <cell r="F36">
            <v>56.372727272727268</v>
          </cell>
          <cell r="G36">
            <v>56.236363636363627</v>
          </cell>
          <cell r="H36">
            <v>56.263636363636365</v>
          </cell>
          <cell r="I36">
            <v>56.263636363636365</v>
          </cell>
          <cell r="J36">
            <v>56.209090909090904</v>
          </cell>
          <cell r="K36">
            <v>56.209090909090904</v>
          </cell>
          <cell r="L36">
            <v>56.236363636363627</v>
          </cell>
          <cell r="M36">
            <v>56.235823636363634</v>
          </cell>
          <cell r="N36">
            <v>55.390909090909084</v>
          </cell>
          <cell r="O36">
            <v>55.580181818181821</v>
          </cell>
          <cell r="P36">
            <v>55.580181818181821</v>
          </cell>
          <cell r="Q36">
            <v>55.580181818181821</v>
          </cell>
          <cell r="R36">
            <v>55.580181818181821</v>
          </cell>
          <cell r="S36">
            <v>55.580181818181821</v>
          </cell>
          <cell r="T36">
            <v>55.580181818181821</v>
          </cell>
          <cell r="U36">
            <v>55.580181818181821</v>
          </cell>
          <cell r="V36">
            <v>55.580181818181821</v>
          </cell>
          <cell r="W36">
            <v>55.580181818181821</v>
          </cell>
          <cell r="X36">
            <v>55.580181818181821</v>
          </cell>
          <cell r="Y36">
            <v>55.580181818181821</v>
          </cell>
          <cell r="Z36">
            <v>55.580181818181821</v>
          </cell>
          <cell r="AA36">
            <v>55.580181818181821</v>
          </cell>
          <cell r="AB36">
            <v>55.580181818181821</v>
          </cell>
          <cell r="AC36">
            <v>55.580181818181821</v>
          </cell>
          <cell r="AD36">
            <v>55.580181818181821</v>
          </cell>
          <cell r="AE36">
            <v>55.580181818181821</v>
          </cell>
          <cell r="AF36">
            <v>55.580181818181821</v>
          </cell>
          <cell r="AG36">
            <v>55.580181818181821</v>
          </cell>
          <cell r="AH36">
            <v>55.580181818181821</v>
          </cell>
          <cell r="AI36">
            <v>55.580181818181821</v>
          </cell>
          <cell r="AJ36">
            <v>55.580181818181821</v>
          </cell>
        </row>
        <row r="37">
          <cell r="E37" t="str">
            <v>NJ Electric Power Coal CC</v>
          </cell>
          <cell r="F37">
            <v>56.372727272727268</v>
          </cell>
          <cell r="G37">
            <v>56.372727272727268</v>
          </cell>
          <cell r="H37">
            <v>56.345454545454537</v>
          </cell>
          <cell r="I37">
            <v>56.372727272727268</v>
          </cell>
          <cell r="J37">
            <v>56.318181818181813</v>
          </cell>
          <cell r="K37">
            <v>56.290909090909089</v>
          </cell>
          <cell r="L37">
            <v>56.372727272727268</v>
          </cell>
          <cell r="M37">
            <v>56.345918181818178</v>
          </cell>
          <cell r="N37">
            <v>55.390909090909084</v>
          </cell>
          <cell r="O37">
            <v>55.795363636363632</v>
          </cell>
          <cell r="P37">
            <v>55.795363636363632</v>
          </cell>
          <cell r="Q37">
            <v>55.795363636363632</v>
          </cell>
          <cell r="R37">
            <v>55.795363636363632</v>
          </cell>
          <cell r="S37">
            <v>55.795363636363632</v>
          </cell>
          <cell r="T37">
            <v>55.795363636363632</v>
          </cell>
          <cell r="U37">
            <v>55.795363636363632</v>
          </cell>
          <cell r="V37">
            <v>55.795363636363632</v>
          </cell>
          <cell r="W37">
            <v>55.795363636363632</v>
          </cell>
          <cell r="X37">
            <v>55.795363636363632</v>
          </cell>
          <cell r="Y37">
            <v>55.795363636363632</v>
          </cell>
          <cell r="Z37">
            <v>55.795363636363632</v>
          </cell>
          <cell r="AA37">
            <v>55.795363636363632</v>
          </cell>
          <cell r="AB37">
            <v>55.795363636363632</v>
          </cell>
          <cell r="AC37">
            <v>55.795363636363632</v>
          </cell>
          <cell r="AD37">
            <v>55.795363636363632</v>
          </cell>
          <cell r="AE37">
            <v>55.795363636363632</v>
          </cell>
          <cell r="AF37">
            <v>55.795363636363632</v>
          </cell>
          <cell r="AG37">
            <v>55.795363636363632</v>
          </cell>
          <cell r="AH37">
            <v>55.795363636363632</v>
          </cell>
          <cell r="AI37">
            <v>55.795363636363632</v>
          </cell>
          <cell r="AJ37">
            <v>55.795363636363632</v>
          </cell>
        </row>
        <row r="38">
          <cell r="E38" t="str">
            <v>NM Electric Power Coal CC</v>
          </cell>
          <cell r="F38">
            <v>56.154545454545449</v>
          </cell>
          <cell r="G38">
            <v>56.1</v>
          </cell>
          <cell r="H38">
            <v>56.1</v>
          </cell>
          <cell r="I38">
            <v>56.1</v>
          </cell>
          <cell r="J38">
            <v>56.1</v>
          </cell>
          <cell r="K38">
            <v>56.1</v>
          </cell>
          <cell r="L38">
            <v>56.1</v>
          </cell>
          <cell r="M38">
            <v>56.103818181818177</v>
          </cell>
          <cell r="N38">
            <v>56.209090909090904</v>
          </cell>
          <cell r="O38">
            <v>56.213999999999992</v>
          </cell>
          <cell r="P38">
            <v>56.213999999999992</v>
          </cell>
          <cell r="Q38">
            <v>56.213999999999992</v>
          </cell>
          <cell r="R38">
            <v>56.213999999999992</v>
          </cell>
          <cell r="S38">
            <v>56.213999999999992</v>
          </cell>
          <cell r="T38">
            <v>56.213999999999992</v>
          </cell>
          <cell r="U38">
            <v>56.213999999999992</v>
          </cell>
          <cell r="V38">
            <v>56.213999999999992</v>
          </cell>
          <cell r="W38">
            <v>56.213999999999992</v>
          </cell>
          <cell r="X38">
            <v>56.213999999999992</v>
          </cell>
          <cell r="Y38">
            <v>56.213999999999992</v>
          </cell>
          <cell r="Z38">
            <v>56.213999999999992</v>
          </cell>
          <cell r="AA38">
            <v>56.213999999999992</v>
          </cell>
          <cell r="AB38">
            <v>56.213999999999992</v>
          </cell>
          <cell r="AC38">
            <v>56.213999999999992</v>
          </cell>
          <cell r="AD38">
            <v>56.213999999999992</v>
          </cell>
          <cell r="AE38">
            <v>56.213999999999992</v>
          </cell>
          <cell r="AF38">
            <v>56.213999999999992</v>
          </cell>
          <cell r="AG38">
            <v>56.213999999999992</v>
          </cell>
          <cell r="AH38">
            <v>56.213999999999992</v>
          </cell>
          <cell r="AI38">
            <v>56.213999999999992</v>
          </cell>
          <cell r="AJ38">
            <v>56.213999999999992</v>
          </cell>
        </row>
        <row r="39">
          <cell r="E39" t="str">
            <v>NV Electric Power Coal CC</v>
          </cell>
          <cell r="F39">
            <v>56.645454545454541</v>
          </cell>
          <cell r="G39">
            <v>56.72727272727272</v>
          </cell>
          <cell r="H39">
            <v>56.836363636363636</v>
          </cell>
          <cell r="I39">
            <v>56.836363636363636</v>
          </cell>
          <cell r="J39">
            <v>56.836363636363636</v>
          </cell>
          <cell r="K39">
            <v>56.75454545454545</v>
          </cell>
          <cell r="L39">
            <v>56.645454545454541</v>
          </cell>
          <cell r="M39">
            <v>56.626778181818175</v>
          </cell>
          <cell r="N39">
            <v>55.390909090909084</v>
          </cell>
          <cell r="O39">
            <v>55.951090909090901</v>
          </cell>
          <cell r="P39">
            <v>55.951090909090901</v>
          </cell>
          <cell r="Q39">
            <v>55.951090909090901</v>
          </cell>
          <cell r="R39">
            <v>55.951090909090901</v>
          </cell>
          <cell r="S39">
            <v>55.951090909090901</v>
          </cell>
          <cell r="T39">
            <v>55.951090909090901</v>
          </cell>
          <cell r="U39">
            <v>55.951090909090901</v>
          </cell>
          <cell r="V39">
            <v>55.951090909090901</v>
          </cell>
          <cell r="W39">
            <v>55.951090909090901</v>
          </cell>
          <cell r="X39">
            <v>55.951090909090901</v>
          </cell>
          <cell r="Y39">
            <v>55.951090909090901</v>
          </cell>
          <cell r="Z39">
            <v>55.951090909090901</v>
          </cell>
          <cell r="AA39">
            <v>55.951090909090901</v>
          </cell>
          <cell r="AB39">
            <v>55.951090909090901</v>
          </cell>
          <cell r="AC39">
            <v>55.951090909090901</v>
          </cell>
          <cell r="AD39">
            <v>55.951090909090901</v>
          </cell>
          <cell r="AE39">
            <v>55.951090909090901</v>
          </cell>
          <cell r="AF39">
            <v>55.951090909090901</v>
          </cell>
          <cell r="AG39">
            <v>55.951090909090901</v>
          </cell>
          <cell r="AH39">
            <v>55.951090909090901</v>
          </cell>
          <cell r="AI39">
            <v>55.951090909090901</v>
          </cell>
          <cell r="AJ39">
            <v>55.951090909090901</v>
          </cell>
        </row>
        <row r="40">
          <cell r="E40" t="str">
            <v>NY Electric Power Coal CC</v>
          </cell>
          <cell r="F40">
            <v>56.263636363636365</v>
          </cell>
          <cell r="G40">
            <v>56.236363636363627</v>
          </cell>
          <cell r="H40">
            <v>56.209090909090904</v>
          </cell>
          <cell r="I40">
            <v>56.18181818181818</v>
          </cell>
          <cell r="J40">
            <v>56.18181818181818</v>
          </cell>
          <cell r="K40">
            <v>56.263636363636365</v>
          </cell>
          <cell r="L40">
            <v>56.236363636363627</v>
          </cell>
          <cell r="M40">
            <v>56.28455454545454</v>
          </cell>
          <cell r="N40">
            <v>55.390909090909084</v>
          </cell>
          <cell r="O40">
            <v>55.603090909090902</v>
          </cell>
          <cell r="P40">
            <v>55.603090909090902</v>
          </cell>
          <cell r="Q40">
            <v>55.603090909090902</v>
          </cell>
          <cell r="R40">
            <v>55.603090909090902</v>
          </cell>
          <cell r="S40">
            <v>55.603090909090902</v>
          </cell>
          <cell r="T40">
            <v>55.603090909090902</v>
          </cell>
          <cell r="U40">
            <v>55.603090909090902</v>
          </cell>
          <cell r="V40">
            <v>55.603090909090902</v>
          </cell>
          <cell r="W40">
            <v>55.603090909090902</v>
          </cell>
          <cell r="X40">
            <v>55.603090909090902</v>
          </cell>
          <cell r="Y40">
            <v>55.603090909090902</v>
          </cell>
          <cell r="Z40">
            <v>55.603090909090902</v>
          </cell>
          <cell r="AA40">
            <v>55.603090909090902</v>
          </cell>
          <cell r="AB40">
            <v>55.603090909090902</v>
          </cell>
          <cell r="AC40">
            <v>55.603090909090902</v>
          </cell>
          <cell r="AD40">
            <v>55.603090909090902</v>
          </cell>
          <cell r="AE40">
            <v>55.603090909090902</v>
          </cell>
          <cell r="AF40">
            <v>55.603090909090902</v>
          </cell>
          <cell r="AG40">
            <v>55.603090909090902</v>
          </cell>
          <cell r="AH40">
            <v>55.603090909090902</v>
          </cell>
          <cell r="AI40">
            <v>55.603090909090902</v>
          </cell>
          <cell r="AJ40">
            <v>55.603090909090902</v>
          </cell>
        </row>
        <row r="41">
          <cell r="E41" t="str">
            <v>OH Electric Power Coal CC</v>
          </cell>
          <cell r="F41">
            <v>55.772727272727266</v>
          </cell>
          <cell r="G41">
            <v>55.745454545454542</v>
          </cell>
          <cell r="H41">
            <v>55.745454545454542</v>
          </cell>
          <cell r="I41">
            <v>55.772727272727266</v>
          </cell>
          <cell r="J41">
            <v>55.8</v>
          </cell>
          <cell r="K41">
            <v>55.909090909090907</v>
          </cell>
          <cell r="L41">
            <v>55.909090909090907</v>
          </cell>
          <cell r="M41">
            <v>55.908469090909087</v>
          </cell>
          <cell r="N41">
            <v>55.390909090909084</v>
          </cell>
          <cell r="O41">
            <v>55.327090909090906</v>
          </cell>
          <cell r="P41">
            <v>55.327090909090906</v>
          </cell>
          <cell r="Q41">
            <v>55.327090909090906</v>
          </cell>
          <cell r="R41">
            <v>55.327090909090906</v>
          </cell>
          <cell r="S41">
            <v>55.327090909090906</v>
          </cell>
          <cell r="T41">
            <v>55.327090909090906</v>
          </cell>
          <cell r="U41">
            <v>55.327090909090906</v>
          </cell>
          <cell r="V41">
            <v>55.327090909090906</v>
          </cell>
          <cell r="W41">
            <v>55.327090909090906</v>
          </cell>
          <cell r="X41">
            <v>55.327090909090906</v>
          </cell>
          <cell r="Y41">
            <v>55.327090909090906</v>
          </cell>
          <cell r="Z41">
            <v>55.327090909090906</v>
          </cell>
          <cell r="AA41">
            <v>55.327090909090906</v>
          </cell>
          <cell r="AB41">
            <v>55.327090909090906</v>
          </cell>
          <cell r="AC41">
            <v>55.327090909090906</v>
          </cell>
          <cell r="AD41">
            <v>55.327090909090906</v>
          </cell>
          <cell r="AE41">
            <v>55.327090909090906</v>
          </cell>
          <cell r="AF41">
            <v>55.327090909090906</v>
          </cell>
          <cell r="AG41">
            <v>55.327090909090906</v>
          </cell>
          <cell r="AH41">
            <v>55.327090909090906</v>
          </cell>
          <cell r="AI41">
            <v>55.327090909090906</v>
          </cell>
          <cell r="AJ41">
            <v>55.327090909090906</v>
          </cell>
        </row>
        <row r="42">
          <cell r="E42" t="str">
            <v>OK Electric Power Coal CC</v>
          </cell>
          <cell r="F42">
            <v>57.845454545454537</v>
          </cell>
          <cell r="G42">
            <v>57.927272727272722</v>
          </cell>
          <cell r="H42">
            <v>57.981818181818177</v>
          </cell>
          <cell r="I42">
            <v>58.009090909090901</v>
          </cell>
          <cell r="J42">
            <v>57.981818181818177</v>
          </cell>
          <cell r="K42">
            <v>57.981818181818177</v>
          </cell>
          <cell r="L42">
            <v>58.009090909090901</v>
          </cell>
          <cell r="M42">
            <v>57.998738181818176</v>
          </cell>
          <cell r="N42">
            <v>56.04545454545454</v>
          </cell>
          <cell r="O42">
            <v>56.083363636363636</v>
          </cell>
          <cell r="P42">
            <v>56.083363636363636</v>
          </cell>
          <cell r="Q42">
            <v>56.083363636363636</v>
          </cell>
          <cell r="R42">
            <v>56.083363636363636</v>
          </cell>
          <cell r="S42">
            <v>56.083363636363636</v>
          </cell>
          <cell r="T42">
            <v>56.083363636363636</v>
          </cell>
          <cell r="U42">
            <v>56.083363636363636</v>
          </cell>
          <cell r="V42">
            <v>56.083363636363636</v>
          </cell>
          <cell r="W42">
            <v>56.083363636363636</v>
          </cell>
          <cell r="X42">
            <v>56.083363636363636</v>
          </cell>
          <cell r="Y42">
            <v>56.083363636363636</v>
          </cell>
          <cell r="Z42">
            <v>56.083363636363636</v>
          </cell>
          <cell r="AA42">
            <v>56.083363636363636</v>
          </cell>
          <cell r="AB42">
            <v>56.083363636363636</v>
          </cell>
          <cell r="AC42">
            <v>56.083363636363636</v>
          </cell>
          <cell r="AD42">
            <v>56.083363636363636</v>
          </cell>
          <cell r="AE42">
            <v>56.083363636363636</v>
          </cell>
          <cell r="AF42">
            <v>56.083363636363636</v>
          </cell>
          <cell r="AG42">
            <v>56.083363636363636</v>
          </cell>
          <cell r="AH42">
            <v>56.083363636363636</v>
          </cell>
          <cell r="AI42">
            <v>56.083363636363636</v>
          </cell>
          <cell r="AJ42">
            <v>56.083363636363636</v>
          </cell>
        </row>
        <row r="43">
          <cell r="E43" t="str">
            <v>OR Electric Power Coal CC</v>
          </cell>
          <cell r="F43">
            <v>58.009090909090901</v>
          </cell>
          <cell r="G43">
            <v>58.009090909090901</v>
          </cell>
          <cell r="H43">
            <v>58.063636363636363</v>
          </cell>
          <cell r="I43">
            <v>57.927272727272722</v>
          </cell>
          <cell r="J43">
            <v>57.872727272727268</v>
          </cell>
          <cell r="K43">
            <v>58.009090909090901</v>
          </cell>
          <cell r="L43">
            <v>58.009090909090901</v>
          </cell>
          <cell r="M43">
            <v>58.012636363636361</v>
          </cell>
          <cell r="N43">
            <v>56.209090909090904</v>
          </cell>
          <cell r="O43">
            <v>55.128272727272723</v>
          </cell>
          <cell r="P43">
            <v>55.128272727272723</v>
          </cell>
          <cell r="Q43">
            <v>55.128272727272723</v>
          </cell>
          <cell r="R43">
            <v>55.128272727272723</v>
          </cell>
          <cell r="S43">
            <v>55.128272727272723</v>
          </cell>
          <cell r="T43">
            <v>55.128272727272723</v>
          </cell>
          <cell r="U43">
            <v>55.128272727272723</v>
          </cell>
          <cell r="V43">
            <v>55.128272727272723</v>
          </cell>
          <cell r="W43">
            <v>55.128272727272723</v>
          </cell>
          <cell r="X43">
            <v>55.128272727272723</v>
          </cell>
          <cell r="Y43">
            <v>55.128272727272723</v>
          </cell>
          <cell r="Z43">
            <v>55.128272727272723</v>
          </cell>
          <cell r="AA43">
            <v>55.128272727272723</v>
          </cell>
          <cell r="AB43">
            <v>55.128272727272723</v>
          </cell>
          <cell r="AC43">
            <v>55.128272727272723</v>
          </cell>
          <cell r="AD43">
            <v>55.128272727272723</v>
          </cell>
          <cell r="AE43">
            <v>55.128272727272723</v>
          </cell>
          <cell r="AF43">
            <v>55.128272727272723</v>
          </cell>
          <cell r="AG43">
            <v>55.128272727272723</v>
          </cell>
          <cell r="AH43">
            <v>55.128272727272723</v>
          </cell>
          <cell r="AI43">
            <v>55.128272727272723</v>
          </cell>
          <cell r="AJ43">
            <v>55.128272727272723</v>
          </cell>
        </row>
        <row r="44">
          <cell r="E44" t="str">
            <v>PA Electric Power Coal CC</v>
          </cell>
          <cell r="F44">
            <v>56.236363636363627</v>
          </cell>
          <cell r="G44">
            <v>56.236363636363627</v>
          </cell>
          <cell r="H44">
            <v>56.236363636363627</v>
          </cell>
          <cell r="I44">
            <v>56.18181818181818</v>
          </cell>
          <cell r="J44">
            <v>56.18181818181818</v>
          </cell>
          <cell r="K44">
            <v>56.236363636363627</v>
          </cell>
          <cell r="L44">
            <v>56.236363636363627</v>
          </cell>
          <cell r="M44">
            <v>56.23102909090909</v>
          </cell>
          <cell r="N44">
            <v>55.390909090909084</v>
          </cell>
          <cell r="O44">
            <v>55.145999999999994</v>
          </cell>
          <cell r="P44">
            <v>55.145999999999994</v>
          </cell>
          <cell r="Q44">
            <v>55.145999999999994</v>
          </cell>
          <cell r="R44">
            <v>55.145999999999994</v>
          </cell>
          <cell r="S44">
            <v>55.145999999999994</v>
          </cell>
          <cell r="T44">
            <v>55.145999999999994</v>
          </cell>
          <cell r="U44">
            <v>55.145999999999994</v>
          </cell>
          <cell r="V44">
            <v>55.145999999999994</v>
          </cell>
          <cell r="W44">
            <v>55.145999999999994</v>
          </cell>
          <cell r="X44">
            <v>55.145999999999994</v>
          </cell>
          <cell r="Y44">
            <v>55.145999999999994</v>
          </cell>
          <cell r="Z44">
            <v>55.145999999999994</v>
          </cell>
          <cell r="AA44">
            <v>55.145999999999994</v>
          </cell>
          <cell r="AB44">
            <v>55.145999999999994</v>
          </cell>
          <cell r="AC44">
            <v>55.145999999999994</v>
          </cell>
          <cell r="AD44">
            <v>55.145999999999994</v>
          </cell>
          <cell r="AE44">
            <v>55.145999999999994</v>
          </cell>
          <cell r="AF44">
            <v>55.145999999999994</v>
          </cell>
          <cell r="AG44">
            <v>55.145999999999994</v>
          </cell>
          <cell r="AH44">
            <v>55.145999999999994</v>
          </cell>
          <cell r="AI44">
            <v>55.145999999999994</v>
          </cell>
          <cell r="AJ44">
            <v>55.145999999999994</v>
          </cell>
        </row>
        <row r="45">
          <cell r="E45" t="str">
            <v>RI Electric Power Coal CC</v>
          </cell>
          <cell r="F45">
            <v>56.820606060606053</v>
          </cell>
          <cell r="G45">
            <v>56.86484848484848</v>
          </cell>
          <cell r="H45">
            <v>56.876363636363621</v>
          </cell>
          <cell r="I45">
            <v>56.9181818181818</v>
          </cell>
          <cell r="J45">
            <v>56.917134848484835</v>
          </cell>
          <cell r="K45">
            <v>56.953939393939393</v>
          </cell>
          <cell r="L45">
            <v>56.943030303030284</v>
          </cell>
          <cell r="M45">
            <v>56.948631515151547</v>
          </cell>
          <cell r="N45">
            <v>55.789090909090909</v>
          </cell>
          <cell r="O45">
            <v>55.837883892255896</v>
          </cell>
          <cell r="P45">
            <v>55.837883892255896</v>
          </cell>
          <cell r="Q45">
            <v>55.837883892255896</v>
          </cell>
          <cell r="R45">
            <v>55.837883892255896</v>
          </cell>
          <cell r="S45">
            <v>55.837883892255896</v>
          </cell>
          <cell r="T45">
            <v>55.837883892255896</v>
          </cell>
          <cell r="U45">
            <v>55.837883892255896</v>
          </cell>
          <cell r="V45">
            <v>55.837883892255896</v>
          </cell>
          <cell r="W45">
            <v>55.837883892255896</v>
          </cell>
          <cell r="X45">
            <v>55.837883892255896</v>
          </cell>
          <cell r="Y45">
            <v>55.837883892255896</v>
          </cell>
          <cell r="Z45">
            <v>55.837883892255896</v>
          </cell>
          <cell r="AA45">
            <v>55.837883892255896</v>
          </cell>
          <cell r="AB45">
            <v>55.837883892255896</v>
          </cell>
          <cell r="AC45">
            <v>55.837883892255896</v>
          </cell>
          <cell r="AD45">
            <v>55.837883892255896</v>
          </cell>
          <cell r="AE45">
            <v>55.837883892255896</v>
          </cell>
          <cell r="AF45">
            <v>55.837883892255896</v>
          </cell>
          <cell r="AG45">
            <v>55.837883892255896</v>
          </cell>
          <cell r="AH45">
            <v>55.837883892255896</v>
          </cell>
          <cell r="AI45">
            <v>55.837883892255896</v>
          </cell>
          <cell r="AJ45">
            <v>55.837883892255896</v>
          </cell>
        </row>
        <row r="46">
          <cell r="E46" t="str">
            <v>SC Electric Power Coal CC</v>
          </cell>
          <cell r="F46">
            <v>55.909090909090907</v>
          </cell>
          <cell r="G46">
            <v>55.909090909090907</v>
          </cell>
          <cell r="H46">
            <v>55.909090909090907</v>
          </cell>
          <cell r="I46">
            <v>55.909090909090907</v>
          </cell>
          <cell r="J46">
            <v>55.909090909090907</v>
          </cell>
          <cell r="K46">
            <v>55.909090909090907</v>
          </cell>
          <cell r="L46">
            <v>55.909090909090907</v>
          </cell>
          <cell r="M46">
            <v>55.898939999999996</v>
          </cell>
          <cell r="N46">
            <v>55.418181818181814</v>
          </cell>
          <cell r="O46">
            <v>55.175454545454542</v>
          </cell>
          <cell r="P46">
            <v>55.175454545454542</v>
          </cell>
          <cell r="Q46">
            <v>55.175454545454542</v>
          </cell>
          <cell r="R46">
            <v>55.175454545454542</v>
          </cell>
          <cell r="S46">
            <v>55.175454545454542</v>
          </cell>
          <cell r="T46">
            <v>55.175454545454542</v>
          </cell>
          <cell r="U46">
            <v>55.175454545454542</v>
          </cell>
          <cell r="V46">
            <v>55.175454545454542</v>
          </cell>
          <cell r="W46">
            <v>55.175454545454542</v>
          </cell>
          <cell r="X46">
            <v>55.175454545454542</v>
          </cell>
          <cell r="Y46">
            <v>55.175454545454542</v>
          </cell>
          <cell r="Z46">
            <v>55.175454545454542</v>
          </cell>
          <cell r="AA46">
            <v>55.175454545454542</v>
          </cell>
          <cell r="AB46">
            <v>55.175454545454542</v>
          </cell>
          <cell r="AC46">
            <v>55.175454545454542</v>
          </cell>
          <cell r="AD46">
            <v>55.175454545454542</v>
          </cell>
          <cell r="AE46">
            <v>55.175454545454542</v>
          </cell>
          <cell r="AF46">
            <v>55.175454545454542</v>
          </cell>
          <cell r="AG46">
            <v>55.175454545454542</v>
          </cell>
          <cell r="AH46">
            <v>55.175454545454542</v>
          </cell>
          <cell r="AI46">
            <v>55.175454545454542</v>
          </cell>
          <cell r="AJ46">
            <v>55.175454545454542</v>
          </cell>
        </row>
        <row r="47">
          <cell r="E47" t="str">
            <v>SD Electric Power Coal CC</v>
          </cell>
          <cell r="F47">
            <v>59.645454545454541</v>
          </cell>
          <cell r="G47">
            <v>59.672727272727272</v>
          </cell>
          <cell r="H47">
            <v>59.672727272727272</v>
          </cell>
          <cell r="I47">
            <v>59.672727272727272</v>
          </cell>
          <cell r="J47">
            <v>59.672727272727272</v>
          </cell>
          <cell r="K47">
            <v>59.154545454545449</v>
          </cell>
          <cell r="L47">
            <v>58.2</v>
          </cell>
          <cell r="M47">
            <v>58.205727272727266</v>
          </cell>
          <cell r="N47">
            <v>56.209090909090904</v>
          </cell>
          <cell r="O47">
            <v>56.213999999999992</v>
          </cell>
          <cell r="P47">
            <v>56.213999999999992</v>
          </cell>
          <cell r="Q47">
            <v>56.213999999999992</v>
          </cell>
          <cell r="R47">
            <v>56.213999999999992</v>
          </cell>
          <cell r="S47">
            <v>56.213999999999992</v>
          </cell>
          <cell r="T47">
            <v>56.213999999999992</v>
          </cell>
          <cell r="U47">
            <v>56.213999999999992</v>
          </cell>
          <cell r="V47">
            <v>56.213999999999992</v>
          </cell>
          <cell r="W47">
            <v>56.213999999999992</v>
          </cell>
          <cell r="X47">
            <v>56.213999999999992</v>
          </cell>
          <cell r="Y47">
            <v>56.213999999999992</v>
          </cell>
          <cell r="Z47">
            <v>56.213999999999992</v>
          </cell>
          <cell r="AA47">
            <v>56.213999999999992</v>
          </cell>
          <cell r="AB47">
            <v>56.213999999999992</v>
          </cell>
          <cell r="AC47">
            <v>56.213999999999992</v>
          </cell>
          <cell r="AD47">
            <v>56.213999999999992</v>
          </cell>
          <cell r="AE47">
            <v>56.213999999999992</v>
          </cell>
          <cell r="AF47">
            <v>56.213999999999992</v>
          </cell>
          <cell r="AG47">
            <v>56.213999999999992</v>
          </cell>
          <cell r="AH47">
            <v>56.213999999999992</v>
          </cell>
          <cell r="AI47">
            <v>56.213999999999992</v>
          </cell>
          <cell r="AJ47">
            <v>56.213999999999992</v>
          </cell>
        </row>
        <row r="48">
          <cell r="E48" t="str">
            <v>TN Electric Power Coal CC</v>
          </cell>
          <cell r="F48">
            <v>55.663636363636357</v>
          </cell>
          <cell r="G48">
            <v>55.636363636363633</v>
          </cell>
          <cell r="H48">
            <v>55.636363636363633</v>
          </cell>
          <cell r="I48">
            <v>55.718181818181819</v>
          </cell>
          <cell r="J48">
            <v>55.663636363636357</v>
          </cell>
          <cell r="K48">
            <v>55.636363636363633</v>
          </cell>
          <cell r="L48">
            <v>55.690909090909081</v>
          </cell>
          <cell r="M48">
            <v>55.823945454545452</v>
          </cell>
          <cell r="N48">
            <v>55.472727272727269</v>
          </cell>
          <cell r="O48">
            <v>55.222363636363632</v>
          </cell>
          <cell r="P48">
            <v>55.222363636363632</v>
          </cell>
          <cell r="Q48">
            <v>55.222363636363632</v>
          </cell>
          <cell r="R48">
            <v>55.222363636363632</v>
          </cell>
          <cell r="S48">
            <v>55.222363636363632</v>
          </cell>
          <cell r="T48">
            <v>55.222363636363632</v>
          </cell>
          <cell r="U48">
            <v>55.222363636363632</v>
          </cell>
          <cell r="V48">
            <v>55.222363636363632</v>
          </cell>
          <cell r="W48">
            <v>55.222363636363632</v>
          </cell>
          <cell r="X48">
            <v>55.222363636363632</v>
          </cell>
          <cell r="Y48">
            <v>55.222363636363632</v>
          </cell>
          <cell r="Z48">
            <v>55.222363636363632</v>
          </cell>
          <cell r="AA48">
            <v>55.222363636363632</v>
          </cell>
          <cell r="AB48">
            <v>55.222363636363632</v>
          </cell>
          <cell r="AC48">
            <v>55.222363636363632</v>
          </cell>
          <cell r="AD48">
            <v>55.222363636363632</v>
          </cell>
          <cell r="AE48">
            <v>55.222363636363632</v>
          </cell>
          <cell r="AF48">
            <v>55.222363636363632</v>
          </cell>
          <cell r="AG48">
            <v>55.222363636363632</v>
          </cell>
          <cell r="AH48">
            <v>55.222363636363632</v>
          </cell>
          <cell r="AI48">
            <v>55.222363636363632</v>
          </cell>
          <cell r="AJ48">
            <v>55.222363636363632</v>
          </cell>
        </row>
        <row r="49">
          <cell r="E49" t="str">
            <v>TX Electric Power Coal CC</v>
          </cell>
          <cell r="F49">
            <v>58.063636363636363</v>
          </cell>
          <cell r="G49">
            <v>58.063636363636363</v>
          </cell>
          <cell r="H49">
            <v>58.063636363636363</v>
          </cell>
          <cell r="I49">
            <v>58.063636363636363</v>
          </cell>
          <cell r="J49">
            <v>58.11818181818181</v>
          </cell>
          <cell r="K49">
            <v>58.036363636363632</v>
          </cell>
          <cell r="L49">
            <v>58.063636363636363</v>
          </cell>
          <cell r="M49">
            <v>58.077733636363632</v>
          </cell>
          <cell r="N49">
            <v>57.027272727272724</v>
          </cell>
          <cell r="O49">
            <v>56.822454545454541</v>
          </cell>
          <cell r="P49">
            <v>56.822454545454541</v>
          </cell>
          <cell r="Q49">
            <v>56.822454545454541</v>
          </cell>
          <cell r="R49">
            <v>56.822454545454541</v>
          </cell>
          <cell r="S49">
            <v>56.822454545454541</v>
          </cell>
          <cell r="T49">
            <v>56.822454545454541</v>
          </cell>
          <cell r="U49">
            <v>56.822454545454541</v>
          </cell>
          <cell r="V49">
            <v>56.822454545454541</v>
          </cell>
          <cell r="W49">
            <v>56.822454545454541</v>
          </cell>
          <cell r="X49">
            <v>56.822454545454541</v>
          </cell>
          <cell r="Y49">
            <v>56.822454545454541</v>
          </cell>
          <cell r="Z49">
            <v>56.822454545454541</v>
          </cell>
          <cell r="AA49">
            <v>56.822454545454541</v>
          </cell>
          <cell r="AB49">
            <v>56.822454545454541</v>
          </cell>
          <cell r="AC49">
            <v>56.822454545454541</v>
          </cell>
          <cell r="AD49">
            <v>56.822454545454541</v>
          </cell>
          <cell r="AE49">
            <v>56.822454545454541</v>
          </cell>
          <cell r="AF49">
            <v>56.822454545454541</v>
          </cell>
          <cell r="AG49">
            <v>56.822454545454541</v>
          </cell>
          <cell r="AH49">
            <v>56.822454545454541</v>
          </cell>
          <cell r="AI49">
            <v>56.822454545454541</v>
          </cell>
          <cell r="AJ49">
            <v>56.822454545454541</v>
          </cell>
        </row>
        <row r="50">
          <cell r="E50" t="str">
            <v>US Electric Power Coal CC</v>
          </cell>
          <cell r="F50">
            <v>56.61818181818181</v>
          </cell>
          <cell r="G50">
            <v>56.645454545454541</v>
          </cell>
          <cell r="H50">
            <v>56.645454545454541</v>
          </cell>
          <cell r="I50">
            <v>56.672727272727272</v>
          </cell>
          <cell r="J50">
            <v>56.7</v>
          </cell>
          <cell r="K50">
            <v>56.75454545454545</v>
          </cell>
          <cell r="L50">
            <v>56.75454545454545</v>
          </cell>
          <cell r="M50">
            <v>56.781818181818174</v>
          </cell>
          <cell r="N50">
            <v>55.745454545454542</v>
          </cell>
          <cell r="O50">
            <v>55.8</v>
          </cell>
          <cell r="P50">
            <v>55.8</v>
          </cell>
          <cell r="Q50">
            <v>55.8</v>
          </cell>
          <cell r="R50">
            <v>55.8</v>
          </cell>
          <cell r="S50">
            <v>55.8</v>
          </cell>
          <cell r="T50">
            <v>55.8</v>
          </cell>
          <cell r="U50">
            <v>55.8</v>
          </cell>
          <cell r="V50">
            <v>55.8</v>
          </cell>
          <cell r="W50">
            <v>55.8</v>
          </cell>
          <cell r="X50">
            <v>55.8</v>
          </cell>
          <cell r="Y50">
            <v>55.8</v>
          </cell>
          <cell r="Z50">
            <v>55.8</v>
          </cell>
          <cell r="AA50">
            <v>55.8</v>
          </cell>
          <cell r="AB50">
            <v>55.8</v>
          </cell>
          <cell r="AC50">
            <v>55.8</v>
          </cell>
          <cell r="AD50">
            <v>55.8</v>
          </cell>
          <cell r="AE50">
            <v>55.8</v>
          </cell>
          <cell r="AF50">
            <v>55.8</v>
          </cell>
          <cell r="AG50">
            <v>55.8</v>
          </cell>
          <cell r="AH50">
            <v>55.8</v>
          </cell>
          <cell r="AI50">
            <v>55.8</v>
          </cell>
          <cell r="AJ50">
            <v>55.8</v>
          </cell>
        </row>
        <row r="51">
          <cell r="E51" t="str">
            <v>UT Electric Power Coal CC</v>
          </cell>
          <cell r="F51">
            <v>55.718181818181819</v>
          </cell>
          <cell r="G51">
            <v>55.718181818181819</v>
          </cell>
          <cell r="H51">
            <v>55.718181818181819</v>
          </cell>
          <cell r="I51">
            <v>55.718181818181819</v>
          </cell>
          <cell r="J51">
            <v>55.718181818181819</v>
          </cell>
          <cell r="K51">
            <v>55.690909090909081</v>
          </cell>
          <cell r="L51">
            <v>55.718181818181819</v>
          </cell>
          <cell r="M51">
            <v>55.746362727272725</v>
          </cell>
          <cell r="N51">
            <v>55.390909090909084</v>
          </cell>
          <cell r="O51">
            <v>55.148181818181818</v>
          </cell>
          <cell r="P51">
            <v>55.148181818181818</v>
          </cell>
          <cell r="Q51">
            <v>55.148181818181818</v>
          </cell>
          <cell r="R51">
            <v>55.148181818181818</v>
          </cell>
          <cell r="S51">
            <v>55.148181818181818</v>
          </cell>
          <cell r="T51">
            <v>55.148181818181818</v>
          </cell>
          <cell r="U51">
            <v>55.148181818181818</v>
          </cell>
          <cell r="V51">
            <v>55.148181818181818</v>
          </cell>
          <cell r="W51">
            <v>55.148181818181818</v>
          </cell>
          <cell r="X51">
            <v>55.148181818181818</v>
          </cell>
          <cell r="Y51">
            <v>55.148181818181818</v>
          </cell>
          <cell r="Z51">
            <v>55.148181818181818</v>
          </cell>
          <cell r="AA51">
            <v>55.148181818181818</v>
          </cell>
          <cell r="AB51">
            <v>55.148181818181818</v>
          </cell>
          <cell r="AC51">
            <v>55.148181818181818</v>
          </cell>
          <cell r="AD51">
            <v>55.148181818181818</v>
          </cell>
          <cell r="AE51">
            <v>55.148181818181818</v>
          </cell>
          <cell r="AF51">
            <v>55.148181818181818</v>
          </cell>
          <cell r="AG51">
            <v>55.148181818181818</v>
          </cell>
          <cell r="AH51">
            <v>55.148181818181818</v>
          </cell>
          <cell r="AI51">
            <v>55.148181818181818</v>
          </cell>
          <cell r="AJ51">
            <v>55.148181818181818</v>
          </cell>
        </row>
        <row r="52">
          <cell r="E52" t="str">
            <v>VA Electric Power Coal CC</v>
          </cell>
          <cell r="F52">
            <v>56.18181818181818</v>
          </cell>
          <cell r="G52">
            <v>56.18181818181818</v>
          </cell>
          <cell r="H52">
            <v>56.18181818181818</v>
          </cell>
          <cell r="I52">
            <v>56.154545454545449</v>
          </cell>
          <cell r="J52">
            <v>56.154545454545449</v>
          </cell>
          <cell r="K52">
            <v>56.154545454545449</v>
          </cell>
          <cell r="L52">
            <v>56.18181818181818</v>
          </cell>
          <cell r="M52">
            <v>56.209183636363626</v>
          </cell>
          <cell r="N52">
            <v>55.390909090909084</v>
          </cell>
          <cell r="O52">
            <v>55.578818181818171</v>
          </cell>
          <cell r="P52">
            <v>55.578818181818171</v>
          </cell>
          <cell r="Q52">
            <v>55.578818181818171</v>
          </cell>
          <cell r="R52">
            <v>55.578818181818171</v>
          </cell>
          <cell r="S52">
            <v>55.578818181818171</v>
          </cell>
          <cell r="T52">
            <v>55.578818181818171</v>
          </cell>
          <cell r="U52">
            <v>55.578818181818171</v>
          </cell>
          <cell r="V52">
            <v>55.578818181818171</v>
          </cell>
          <cell r="W52">
            <v>55.578818181818171</v>
          </cell>
          <cell r="X52">
            <v>55.578818181818171</v>
          </cell>
          <cell r="Y52">
            <v>55.578818181818171</v>
          </cell>
          <cell r="Z52">
            <v>55.578818181818171</v>
          </cell>
          <cell r="AA52">
            <v>55.578818181818171</v>
          </cell>
          <cell r="AB52">
            <v>55.578818181818171</v>
          </cell>
          <cell r="AC52">
            <v>55.578818181818171</v>
          </cell>
          <cell r="AD52">
            <v>55.578818181818171</v>
          </cell>
          <cell r="AE52">
            <v>55.578818181818171</v>
          </cell>
          <cell r="AF52">
            <v>55.578818181818171</v>
          </cell>
          <cell r="AG52">
            <v>55.578818181818171</v>
          </cell>
          <cell r="AH52">
            <v>55.578818181818171</v>
          </cell>
          <cell r="AI52">
            <v>55.578818181818171</v>
          </cell>
          <cell r="AJ52">
            <v>55.578818181818171</v>
          </cell>
        </row>
        <row r="53">
          <cell r="E53" t="str">
            <v>VT Electric Power Coal CC</v>
          </cell>
          <cell r="F53">
            <v>56.820606060606053</v>
          </cell>
          <cell r="G53">
            <v>56.86484848484848</v>
          </cell>
          <cell r="H53">
            <v>56.876363636363621</v>
          </cell>
          <cell r="I53">
            <v>56.9181818181818</v>
          </cell>
          <cell r="J53">
            <v>56.917134848484835</v>
          </cell>
          <cell r="K53">
            <v>56.953939393939393</v>
          </cell>
          <cell r="L53">
            <v>56.943030303030284</v>
          </cell>
          <cell r="M53">
            <v>56.948631515151547</v>
          </cell>
          <cell r="N53">
            <v>55.789090909090909</v>
          </cell>
          <cell r="O53">
            <v>55.837883892255896</v>
          </cell>
          <cell r="P53">
            <v>55.837883892255896</v>
          </cell>
          <cell r="Q53">
            <v>55.837883892255896</v>
          </cell>
          <cell r="R53">
            <v>55.837883892255896</v>
          </cell>
          <cell r="S53">
            <v>55.837883892255896</v>
          </cell>
          <cell r="T53">
            <v>55.837883892255896</v>
          </cell>
          <cell r="U53">
            <v>55.837883892255896</v>
          </cell>
          <cell r="V53">
            <v>55.837883892255896</v>
          </cell>
          <cell r="W53">
            <v>55.837883892255896</v>
          </cell>
          <cell r="X53">
            <v>55.837883892255896</v>
          </cell>
          <cell r="Y53">
            <v>55.837883892255896</v>
          </cell>
          <cell r="Z53">
            <v>55.837883892255896</v>
          </cell>
          <cell r="AA53">
            <v>55.837883892255896</v>
          </cell>
          <cell r="AB53">
            <v>55.837883892255896</v>
          </cell>
          <cell r="AC53">
            <v>55.837883892255896</v>
          </cell>
          <cell r="AD53">
            <v>55.837883892255896</v>
          </cell>
          <cell r="AE53">
            <v>55.837883892255896</v>
          </cell>
          <cell r="AF53">
            <v>55.837883892255896</v>
          </cell>
          <cell r="AG53">
            <v>55.837883892255896</v>
          </cell>
          <cell r="AH53">
            <v>55.837883892255896</v>
          </cell>
          <cell r="AI53">
            <v>55.837883892255896</v>
          </cell>
          <cell r="AJ53">
            <v>55.837883892255896</v>
          </cell>
        </row>
        <row r="54">
          <cell r="E54" t="str">
            <v>WA Electric Power Coal CC</v>
          </cell>
          <cell r="F54">
            <v>57</v>
          </cell>
          <cell r="G54">
            <v>56.918181818181807</v>
          </cell>
          <cell r="H54">
            <v>57.081818181818178</v>
          </cell>
          <cell r="I54">
            <v>57.109090909090909</v>
          </cell>
          <cell r="J54">
            <v>57.054545454545448</v>
          </cell>
          <cell r="K54">
            <v>57.054545454545448</v>
          </cell>
          <cell r="L54">
            <v>56.945454545454545</v>
          </cell>
          <cell r="M54">
            <v>57.026637272727264</v>
          </cell>
          <cell r="N54">
            <v>56.209090909090904</v>
          </cell>
          <cell r="O54">
            <v>56.213999999999992</v>
          </cell>
          <cell r="P54">
            <v>56.213999999999992</v>
          </cell>
          <cell r="Q54">
            <v>56.213999999999992</v>
          </cell>
          <cell r="R54">
            <v>56.213999999999992</v>
          </cell>
          <cell r="S54">
            <v>56.213999999999992</v>
          </cell>
          <cell r="T54">
            <v>56.213999999999992</v>
          </cell>
          <cell r="U54">
            <v>56.213999999999992</v>
          </cell>
          <cell r="V54">
            <v>56.213999999999992</v>
          </cell>
          <cell r="W54">
            <v>56.213999999999992</v>
          </cell>
          <cell r="X54">
            <v>56.213999999999992</v>
          </cell>
          <cell r="Y54">
            <v>56.213999999999992</v>
          </cell>
          <cell r="Z54">
            <v>56.213999999999992</v>
          </cell>
          <cell r="AA54">
            <v>56.213999999999992</v>
          </cell>
          <cell r="AB54">
            <v>56.213999999999992</v>
          </cell>
          <cell r="AC54">
            <v>56.213999999999992</v>
          </cell>
          <cell r="AD54">
            <v>56.213999999999992</v>
          </cell>
          <cell r="AE54">
            <v>56.213999999999992</v>
          </cell>
          <cell r="AF54">
            <v>56.213999999999992</v>
          </cell>
          <cell r="AG54">
            <v>56.213999999999992</v>
          </cell>
          <cell r="AH54">
            <v>56.213999999999992</v>
          </cell>
          <cell r="AI54">
            <v>56.213999999999992</v>
          </cell>
          <cell r="AJ54">
            <v>56.213999999999992</v>
          </cell>
        </row>
        <row r="55">
          <cell r="E55" t="str">
            <v>WI Electric Power Coal CC</v>
          </cell>
          <cell r="F55">
            <v>57.218181818181819</v>
          </cell>
          <cell r="G55">
            <v>57.190909090909081</v>
          </cell>
          <cell r="H55">
            <v>57.245454545454542</v>
          </cell>
          <cell r="I55">
            <v>57.463636363636354</v>
          </cell>
          <cell r="J55">
            <v>57.381818181818176</v>
          </cell>
          <cell r="K55">
            <v>57.490909090909092</v>
          </cell>
          <cell r="L55">
            <v>57.6</v>
          </cell>
          <cell r="M55">
            <v>57.529715454545453</v>
          </cell>
          <cell r="N55">
            <v>55.963636363636354</v>
          </cell>
          <cell r="O55">
            <v>56.030999999999999</v>
          </cell>
          <cell r="P55">
            <v>56.030999999999999</v>
          </cell>
          <cell r="Q55">
            <v>56.030999999999999</v>
          </cell>
          <cell r="R55">
            <v>56.030999999999999</v>
          </cell>
          <cell r="S55">
            <v>56.030999999999999</v>
          </cell>
          <cell r="T55">
            <v>56.030999999999999</v>
          </cell>
          <cell r="U55">
            <v>56.030999999999999</v>
          </cell>
          <cell r="V55">
            <v>56.030999999999999</v>
          </cell>
          <cell r="W55">
            <v>56.030999999999999</v>
          </cell>
          <cell r="X55">
            <v>56.030999999999999</v>
          </cell>
          <cell r="Y55">
            <v>56.030999999999999</v>
          </cell>
          <cell r="Z55">
            <v>56.030999999999999</v>
          </cell>
          <cell r="AA55">
            <v>56.030999999999999</v>
          </cell>
          <cell r="AB55">
            <v>56.030999999999999</v>
          </cell>
          <cell r="AC55">
            <v>56.030999999999999</v>
          </cell>
          <cell r="AD55">
            <v>56.030999999999999</v>
          </cell>
          <cell r="AE55">
            <v>56.030999999999999</v>
          </cell>
          <cell r="AF55">
            <v>56.030999999999999</v>
          </cell>
          <cell r="AG55">
            <v>56.030999999999999</v>
          </cell>
          <cell r="AH55">
            <v>56.030999999999999</v>
          </cell>
          <cell r="AI55">
            <v>56.030999999999999</v>
          </cell>
          <cell r="AJ55">
            <v>56.030999999999999</v>
          </cell>
        </row>
        <row r="56">
          <cell r="E56" t="str">
            <v>WV Electric Power Coal CC</v>
          </cell>
          <cell r="F56">
            <v>56.427272727272722</v>
          </cell>
          <cell r="G56">
            <v>56.481818181818177</v>
          </cell>
          <cell r="H56">
            <v>56.454545454545453</v>
          </cell>
          <cell r="I56">
            <v>56.481818181818177</v>
          </cell>
          <cell r="J56">
            <v>56.481818181818177</v>
          </cell>
          <cell r="K56">
            <v>56.481818181818177</v>
          </cell>
          <cell r="L56">
            <v>56.454545454545453</v>
          </cell>
          <cell r="M56">
            <v>56.46218727272727</v>
          </cell>
          <cell r="N56">
            <v>55.390909090909084</v>
          </cell>
          <cell r="O56">
            <v>55.891636363636358</v>
          </cell>
          <cell r="P56">
            <v>55.891636363636358</v>
          </cell>
          <cell r="Q56">
            <v>55.891636363636358</v>
          </cell>
          <cell r="R56">
            <v>55.891636363636358</v>
          </cell>
          <cell r="S56">
            <v>55.891636363636358</v>
          </cell>
          <cell r="T56">
            <v>55.891636363636358</v>
          </cell>
          <cell r="U56">
            <v>55.891636363636358</v>
          </cell>
          <cell r="V56">
            <v>55.891636363636358</v>
          </cell>
          <cell r="W56">
            <v>55.891636363636358</v>
          </cell>
          <cell r="X56">
            <v>55.891636363636358</v>
          </cell>
          <cell r="Y56">
            <v>55.891636363636358</v>
          </cell>
          <cell r="Z56">
            <v>55.891636363636358</v>
          </cell>
          <cell r="AA56">
            <v>55.891636363636358</v>
          </cell>
          <cell r="AB56">
            <v>55.891636363636358</v>
          </cell>
          <cell r="AC56">
            <v>55.891636363636358</v>
          </cell>
          <cell r="AD56">
            <v>55.891636363636358</v>
          </cell>
          <cell r="AE56">
            <v>55.891636363636358</v>
          </cell>
          <cell r="AF56">
            <v>55.891636363636358</v>
          </cell>
          <cell r="AG56">
            <v>55.891636363636358</v>
          </cell>
          <cell r="AH56">
            <v>55.891636363636358</v>
          </cell>
          <cell r="AI56">
            <v>55.891636363636358</v>
          </cell>
          <cell r="AJ56">
            <v>55.891636363636358</v>
          </cell>
        </row>
        <row r="57">
          <cell r="E57" t="str">
            <v>WY Electric Power Coal CC</v>
          </cell>
          <cell r="F57">
            <v>57.818181818181813</v>
          </cell>
          <cell r="G57">
            <v>57.818181818181813</v>
          </cell>
          <cell r="H57">
            <v>57.818181818181813</v>
          </cell>
          <cell r="I57">
            <v>57.818181818181813</v>
          </cell>
          <cell r="J57">
            <v>57.790909090909089</v>
          </cell>
          <cell r="K57">
            <v>57.790909090909089</v>
          </cell>
          <cell r="L57">
            <v>57.790909090909089</v>
          </cell>
          <cell r="M57">
            <v>57.796164545454545</v>
          </cell>
          <cell r="N57">
            <v>56.127272727272725</v>
          </cell>
          <cell r="O57">
            <v>56.162454545454544</v>
          </cell>
          <cell r="P57">
            <v>56.162454545454544</v>
          </cell>
          <cell r="Q57">
            <v>56.162454545454544</v>
          </cell>
          <cell r="R57">
            <v>56.162454545454544</v>
          </cell>
          <cell r="S57">
            <v>56.162454545454544</v>
          </cell>
          <cell r="T57">
            <v>56.162454545454544</v>
          </cell>
          <cell r="U57">
            <v>56.162454545454544</v>
          </cell>
          <cell r="V57">
            <v>56.162454545454544</v>
          </cell>
          <cell r="W57">
            <v>56.162454545454544</v>
          </cell>
          <cell r="X57">
            <v>56.162454545454544</v>
          </cell>
          <cell r="Y57">
            <v>56.162454545454544</v>
          </cell>
          <cell r="Z57">
            <v>56.162454545454544</v>
          </cell>
          <cell r="AA57">
            <v>56.162454545454544</v>
          </cell>
          <cell r="AB57">
            <v>56.162454545454544</v>
          </cell>
          <cell r="AC57">
            <v>56.162454545454544</v>
          </cell>
          <cell r="AD57">
            <v>56.162454545454544</v>
          </cell>
          <cell r="AE57">
            <v>56.162454545454544</v>
          </cell>
          <cell r="AF57">
            <v>56.162454545454544</v>
          </cell>
          <cell r="AG57">
            <v>56.162454545454544</v>
          </cell>
          <cell r="AH57">
            <v>56.162454545454544</v>
          </cell>
          <cell r="AI57">
            <v>56.162454545454544</v>
          </cell>
          <cell r="AJ57">
            <v>56.162454545454544</v>
          </cell>
        </row>
        <row r="58">
          <cell r="E58" t="str">
            <v>AL Res + Comm Coal CC</v>
          </cell>
          <cell r="F58">
            <v>56.18181818181818</v>
          </cell>
          <cell r="G58">
            <v>56.072727272727271</v>
          </cell>
          <cell r="H58">
            <v>56.04545454545454</v>
          </cell>
          <cell r="I58">
            <v>56.1</v>
          </cell>
          <cell r="J58">
            <v>56.1</v>
          </cell>
          <cell r="K58">
            <v>56.1</v>
          </cell>
          <cell r="L58">
            <v>56.04545454545454</v>
          </cell>
          <cell r="M58">
            <v>55.998670909090905</v>
          </cell>
          <cell r="N58">
            <v>56.034545454545452</v>
          </cell>
          <cell r="O58">
            <v>56.04545454545454</v>
          </cell>
          <cell r="P58">
            <v>56.04545454545454</v>
          </cell>
          <cell r="Q58">
            <v>56.04545454545454</v>
          </cell>
          <cell r="R58">
            <v>56.04545454545454</v>
          </cell>
          <cell r="S58">
            <v>56.04545454545454</v>
          </cell>
          <cell r="T58">
            <v>56.04545454545454</v>
          </cell>
          <cell r="U58">
            <v>56.04545454545454</v>
          </cell>
          <cell r="V58">
            <v>56.04545454545454</v>
          </cell>
          <cell r="W58">
            <v>56.04545454545454</v>
          </cell>
          <cell r="X58">
            <v>56.04545454545454</v>
          </cell>
          <cell r="Y58">
            <v>56.04545454545454</v>
          </cell>
          <cell r="Z58">
            <v>56.04545454545454</v>
          </cell>
          <cell r="AA58">
            <v>56.04545454545454</v>
          </cell>
          <cell r="AB58">
            <v>56.04545454545454</v>
          </cell>
          <cell r="AC58">
            <v>56.04545454545454</v>
          </cell>
          <cell r="AD58">
            <v>56.04545454545454</v>
          </cell>
          <cell r="AE58">
            <v>56.04545454545454</v>
          </cell>
          <cell r="AF58">
            <v>56.04545454545454</v>
          </cell>
          <cell r="AG58">
            <v>56.04545454545454</v>
          </cell>
          <cell r="AH58">
            <v>56.04545454545454</v>
          </cell>
          <cell r="AI58">
            <v>56.04545454545454</v>
          </cell>
          <cell r="AJ58">
            <v>56.04545454545454</v>
          </cell>
        </row>
        <row r="59">
          <cell r="E59" t="str">
            <v>AK Res + Comm Coal CC</v>
          </cell>
          <cell r="F59">
            <v>58.36363636363636</v>
          </cell>
          <cell r="G59">
            <v>58.36363636363636</v>
          </cell>
          <cell r="H59">
            <v>58.36363636363636</v>
          </cell>
          <cell r="I59">
            <v>58.36363636363636</v>
          </cell>
          <cell r="J59">
            <v>58.36363636363636</v>
          </cell>
          <cell r="K59">
            <v>58.36363636363636</v>
          </cell>
          <cell r="L59">
            <v>58.36363636363636</v>
          </cell>
          <cell r="M59">
            <v>58.36363636363636</v>
          </cell>
          <cell r="N59">
            <v>58.36363636363636</v>
          </cell>
          <cell r="O59">
            <v>58.36363636363636</v>
          </cell>
          <cell r="P59">
            <v>58.36363636363636</v>
          </cell>
          <cell r="Q59">
            <v>58.36363636363636</v>
          </cell>
          <cell r="R59">
            <v>58.36363636363636</v>
          </cell>
          <cell r="S59">
            <v>58.36363636363636</v>
          </cell>
          <cell r="T59">
            <v>58.36363636363636</v>
          </cell>
          <cell r="U59">
            <v>58.36363636363636</v>
          </cell>
          <cell r="V59">
            <v>58.36363636363636</v>
          </cell>
          <cell r="W59">
            <v>58.36363636363636</v>
          </cell>
          <cell r="X59">
            <v>58.36363636363636</v>
          </cell>
          <cell r="Y59">
            <v>58.36363636363636</v>
          </cell>
          <cell r="Z59">
            <v>58.36363636363636</v>
          </cell>
          <cell r="AA59">
            <v>58.36363636363636</v>
          </cell>
          <cell r="AB59">
            <v>58.36363636363636</v>
          </cell>
          <cell r="AC59">
            <v>58.36363636363636</v>
          </cell>
          <cell r="AD59">
            <v>58.36363636363636</v>
          </cell>
          <cell r="AE59">
            <v>58.36363636363636</v>
          </cell>
          <cell r="AF59">
            <v>58.36363636363636</v>
          </cell>
          <cell r="AG59">
            <v>58.36363636363636</v>
          </cell>
          <cell r="AH59">
            <v>58.36363636363636</v>
          </cell>
          <cell r="AI59">
            <v>58.36363636363636</v>
          </cell>
          <cell r="AJ59">
            <v>58.36363636363636</v>
          </cell>
        </row>
        <row r="60">
          <cell r="E60" t="str">
            <v>AR Res + Comm Coal CC</v>
          </cell>
          <cell r="F60">
            <v>56.154545454545449</v>
          </cell>
          <cell r="G60">
            <v>56.154545454545449</v>
          </cell>
          <cell r="H60">
            <v>60.627272727272725</v>
          </cell>
          <cell r="I60">
            <v>57.245454545454542</v>
          </cell>
          <cell r="J60">
            <v>56.509090909090901</v>
          </cell>
          <cell r="K60">
            <v>58.675210129870131</v>
          </cell>
          <cell r="L60">
            <v>58.675210129870131</v>
          </cell>
          <cell r="M60">
            <v>62.017379999999996</v>
          </cell>
          <cell r="N60">
            <v>58.675210129870131</v>
          </cell>
          <cell r="O60">
            <v>62.018181818181816</v>
          </cell>
          <cell r="P60">
            <v>62.018181818181816</v>
          </cell>
          <cell r="Q60">
            <v>62.018181818181816</v>
          </cell>
          <cell r="R60">
            <v>62.018181818181816</v>
          </cell>
          <cell r="S60">
            <v>62.018181818181816</v>
          </cell>
          <cell r="T60">
            <v>62.018181818181816</v>
          </cell>
          <cell r="U60">
            <v>62.018181818181816</v>
          </cell>
          <cell r="V60">
            <v>62.018181818181816</v>
          </cell>
          <cell r="W60">
            <v>62.018181818181816</v>
          </cell>
          <cell r="X60">
            <v>62.018181818181816</v>
          </cell>
          <cell r="Y60">
            <v>62.018181818181816</v>
          </cell>
          <cell r="Z60">
            <v>62.018181818181816</v>
          </cell>
          <cell r="AA60">
            <v>62.018181818181816</v>
          </cell>
          <cell r="AB60">
            <v>62.018181818181816</v>
          </cell>
          <cell r="AC60">
            <v>62.018181818181816</v>
          </cell>
          <cell r="AD60">
            <v>62.018181818181816</v>
          </cell>
          <cell r="AE60">
            <v>62.018181818181816</v>
          </cell>
          <cell r="AF60">
            <v>62.018181818181816</v>
          </cell>
          <cell r="AG60">
            <v>62.018181818181816</v>
          </cell>
          <cell r="AH60">
            <v>62.018181818181816</v>
          </cell>
          <cell r="AI60">
            <v>62.018181818181816</v>
          </cell>
          <cell r="AJ60">
            <v>62.018181818181816</v>
          </cell>
        </row>
        <row r="61">
          <cell r="E61" t="str">
            <v>AZ Res + Comm Coal CC</v>
          </cell>
          <cell r="F61">
            <v>56.809090909090905</v>
          </cell>
          <cell r="G61">
            <v>59.536363636363632</v>
          </cell>
          <cell r="H61">
            <v>56.890909090909084</v>
          </cell>
          <cell r="I61">
            <v>57.818181818181813</v>
          </cell>
          <cell r="J61">
            <v>62.018181818181816</v>
          </cell>
          <cell r="K61">
            <v>58.009090909090901</v>
          </cell>
          <cell r="L61">
            <v>56.427272727272722</v>
          </cell>
          <cell r="M61">
            <v>56.393391818181811</v>
          </cell>
          <cell r="N61">
            <v>57.332727272727269</v>
          </cell>
          <cell r="O61">
            <v>58.009090909090901</v>
          </cell>
          <cell r="P61">
            <v>58.009090909090901</v>
          </cell>
          <cell r="Q61">
            <v>58.009090909090901</v>
          </cell>
          <cell r="R61">
            <v>58.009090909090901</v>
          </cell>
          <cell r="S61">
            <v>58.009090909090901</v>
          </cell>
          <cell r="T61">
            <v>58.009090909090901</v>
          </cell>
          <cell r="U61">
            <v>58.009090909090901</v>
          </cell>
          <cell r="V61">
            <v>58.009090909090901</v>
          </cell>
          <cell r="W61">
            <v>58.009090909090901</v>
          </cell>
          <cell r="X61">
            <v>58.009090909090901</v>
          </cell>
          <cell r="Y61">
            <v>58.009090909090901</v>
          </cell>
          <cell r="Z61">
            <v>58.009090909090901</v>
          </cell>
          <cell r="AA61">
            <v>58.009090909090901</v>
          </cell>
          <cell r="AB61">
            <v>58.009090909090901</v>
          </cell>
          <cell r="AC61">
            <v>58.009090909090901</v>
          </cell>
          <cell r="AD61">
            <v>58.009090909090901</v>
          </cell>
          <cell r="AE61">
            <v>58.009090909090901</v>
          </cell>
          <cell r="AF61">
            <v>58.009090909090901</v>
          </cell>
          <cell r="AG61">
            <v>58.009090909090901</v>
          </cell>
          <cell r="AH61">
            <v>58.009090909090901</v>
          </cell>
          <cell r="AI61">
            <v>58.009090909090901</v>
          </cell>
          <cell r="AJ61">
            <v>58.009090909090901</v>
          </cell>
        </row>
        <row r="62">
          <cell r="E62" t="str">
            <v>CA Res + Comm Coal CC</v>
          </cell>
          <cell r="F62">
            <v>55.663636363636357</v>
          </cell>
          <cell r="G62">
            <v>55.690909090909081</v>
          </cell>
          <cell r="H62">
            <v>55.663636363636357</v>
          </cell>
          <cell r="I62">
            <v>55.663636363636357</v>
          </cell>
          <cell r="J62">
            <v>55.663636363636357</v>
          </cell>
          <cell r="K62">
            <v>55.663636363636357</v>
          </cell>
          <cell r="L62">
            <v>55.663636363636357</v>
          </cell>
          <cell r="M62">
            <v>55.659324545454545</v>
          </cell>
          <cell r="N62">
            <v>55.666363636363634</v>
          </cell>
          <cell r="O62">
            <v>55.663636363636357</v>
          </cell>
          <cell r="P62">
            <v>55.663636363636357</v>
          </cell>
          <cell r="Q62">
            <v>55.663636363636357</v>
          </cell>
          <cell r="R62">
            <v>55.663636363636357</v>
          </cell>
          <cell r="S62">
            <v>55.663636363636357</v>
          </cell>
          <cell r="T62">
            <v>55.663636363636357</v>
          </cell>
          <cell r="U62">
            <v>55.663636363636357</v>
          </cell>
          <cell r="V62">
            <v>55.663636363636357</v>
          </cell>
          <cell r="W62">
            <v>55.663636363636357</v>
          </cell>
          <cell r="X62">
            <v>55.663636363636357</v>
          </cell>
          <cell r="Y62">
            <v>55.663636363636357</v>
          </cell>
          <cell r="Z62">
            <v>55.663636363636357</v>
          </cell>
          <cell r="AA62">
            <v>55.663636363636357</v>
          </cell>
          <cell r="AB62">
            <v>55.663636363636357</v>
          </cell>
          <cell r="AC62">
            <v>55.663636363636357</v>
          </cell>
          <cell r="AD62">
            <v>55.663636363636357</v>
          </cell>
          <cell r="AE62">
            <v>55.663636363636357</v>
          </cell>
          <cell r="AF62">
            <v>55.663636363636357</v>
          </cell>
          <cell r="AG62">
            <v>55.663636363636357</v>
          </cell>
          <cell r="AH62">
            <v>55.663636363636357</v>
          </cell>
          <cell r="AI62">
            <v>55.663636363636357</v>
          </cell>
          <cell r="AJ62">
            <v>55.663636363636357</v>
          </cell>
        </row>
        <row r="63">
          <cell r="E63" t="str">
            <v>CO Res + Comm Coal CC</v>
          </cell>
          <cell r="F63">
            <v>57.927272727272722</v>
          </cell>
          <cell r="G63">
            <v>57.927272727272722</v>
          </cell>
          <cell r="H63">
            <v>57.54545454545454</v>
          </cell>
          <cell r="I63">
            <v>57.818181818181813</v>
          </cell>
          <cell r="J63">
            <v>57.6</v>
          </cell>
          <cell r="K63">
            <v>57.709090909090904</v>
          </cell>
          <cell r="L63">
            <v>57.763636363636365</v>
          </cell>
          <cell r="M63">
            <v>57.876354545454539</v>
          </cell>
          <cell r="N63">
            <v>57.54818181818181</v>
          </cell>
          <cell r="O63">
            <v>56.225454545454539</v>
          </cell>
          <cell r="P63">
            <v>56.225454545454539</v>
          </cell>
          <cell r="Q63">
            <v>56.225454545454539</v>
          </cell>
          <cell r="R63">
            <v>56.225454545454539</v>
          </cell>
          <cell r="S63">
            <v>56.225454545454539</v>
          </cell>
          <cell r="T63">
            <v>56.225454545454539</v>
          </cell>
          <cell r="U63">
            <v>56.225454545454539</v>
          </cell>
          <cell r="V63">
            <v>56.225454545454539</v>
          </cell>
          <cell r="W63">
            <v>56.225454545454539</v>
          </cell>
          <cell r="X63">
            <v>56.225454545454539</v>
          </cell>
          <cell r="Y63">
            <v>56.225454545454539</v>
          </cell>
          <cell r="Z63">
            <v>56.225454545454539</v>
          </cell>
          <cell r="AA63">
            <v>56.225454545454539</v>
          </cell>
          <cell r="AB63">
            <v>56.225454545454539</v>
          </cell>
          <cell r="AC63">
            <v>56.225454545454539</v>
          </cell>
          <cell r="AD63">
            <v>56.225454545454539</v>
          </cell>
          <cell r="AE63">
            <v>56.225454545454539</v>
          </cell>
          <cell r="AF63">
            <v>56.225454545454539</v>
          </cell>
          <cell r="AG63">
            <v>56.225454545454539</v>
          </cell>
          <cell r="AH63">
            <v>56.225454545454539</v>
          </cell>
          <cell r="AI63">
            <v>56.225454545454539</v>
          </cell>
          <cell r="AJ63">
            <v>56.225454545454539</v>
          </cell>
        </row>
        <row r="64">
          <cell r="E64" t="str">
            <v>CT Res + Comm Coal CC</v>
          </cell>
          <cell r="F64">
            <v>61.827272727272721</v>
          </cell>
          <cell r="G64">
            <v>61.990909090909092</v>
          </cell>
          <cell r="H64">
            <v>60.054545454545448</v>
          </cell>
          <cell r="I64">
            <v>61.881818181818176</v>
          </cell>
          <cell r="J64">
            <v>61.718181818181819</v>
          </cell>
          <cell r="K64">
            <v>57.790909090909089</v>
          </cell>
          <cell r="L64">
            <v>61.745454545454542</v>
          </cell>
          <cell r="M64">
            <v>61.787187272727266</v>
          </cell>
          <cell r="N64">
            <v>61.08</v>
          </cell>
          <cell r="O64">
            <v>61.892727272727271</v>
          </cell>
          <cell r="P64">
            <v>61.892727272727271</v>
          </cell>
          <cell r="Q64">
            <v>61.892727272727271</v>
          </cell>
          <cell r="R64">
            <v>61.892727272727271</v>
          </cell>
          <cell r="S64">
            <v>61.892727272727271</v>
          </cell>
          <cell r="T64">
            <v>61.892727272727271</v>
          </cell>
          <cell r="U64">
            <v>61.892727272727271</v>
          </cell>
          <cell r="V64">
            <v>61.892727272727271</v>
          </cell>
          <cell r="W64">
            <v>61.892727272727271</v>
          </cell>
          <cell r="X64">
            <v>61.892727272727271</v>
          </cell>
          <cell r="Y64">
            <v>61.892727272727271</v>
          </cell>
          <cell r="Z64">
            <v>61.892727272727271</v>
          </cell>
          <cell r="AA64">
            <v>61.892727272727271</v>
          </cell>
          <cell r="AB64">
            <v>61.892727272727271</v>
          </cell>
          <cell r="AC64">
            <v>61.892727272727271</v>
          </cell>
          <cell r="AD64">
            <v>61.892727272727271</v>
          </cell>
          <cell r="AE64">
            <v>61.892727272727271</v>
          </cell>
          <cell r="AF64">
            <v>61.892727272727271</v>
          </cell>
          <cell r="AG64">
            <v>61.892727272727271</v>
          </cell>
          <cell r="AH64">
            <v>61.892727272727271</v>
          </cell>
          <cell r="AI64">
            <v>61.892727272727271</v>
          </cell>
          <cell r="AJ64">
            <v>61.892727272727271</v>
          </cell>
        </row>
        <row r="65">
          <cell r="E65" t="str">
            <v>DC Res + Comm Coal CC</v>
          </cell>
          <cell r="F65">
            <v>56.290909090909089</v>
          </cell>
          <cell r="G65">
            <v>56.04545454545454</v>
          </cell>
          <cell r="H65">
            <v>56.263636363636365</v>
          </cell>
          <cell r="I65">
            <v>56.290909090909089</v>
          </cell>
          <cell r="J65">
            <v>56.318181818181813</v>
          </cell>
          <cell r="K65">
            <v>56.672727272727272</v>
          </cell>
          <cell r="L65">
            <v>56.509090909090901</v>
          </cell>
          <cell r="M65">
            <v>56.497767272727266</v>
          </cell>
          <cell r="N65">
            <v>56.569090909090903</v>
          </cell>
          <cell r="O65">
            <v>56.225454545454539</v>
          </cell>
          <cell r="P65">
            <v>56.225454545454539</v>
          </cell>
          <cell r="Q65">
            <v>56.225454545454539</v>
          </cell>
          <cell r="R65">
            <v>56.225454545454539</v>
          </cell>
          <cell r="S65">
            <v>56.225454545454539</v>
          </cell>
          <cell r="T65">
            <v>56.225454545454539</v>
          </cell>
          <cell r="U65">
            <v>56.225454545454539</v>
          </cell>
          <cell r="V65">
            <v>56.225454545454539</v>
          </cell>
          <cell r="W65">
            <v>56.225454545454539</v>
          </cell>
          <cell r="X65">
            <v>56.225454545454539</v>
          </cell>
          <cell r="Y65">
            <v>56.225454545454539</v>
          </cell>
          <cell r="Z65">
            <v>56.225454545454539</v>
          </cell>
          <cell r="AA65">
            <v>56.225454545454539</v>
          </cell>
          <cell r="AB65">
            <v>56.225454545454539</v>
          </cell>
          <cell r="AC65">
            <v>56.225454545454539</v>
          </cell>
          <cell r="AD65">
            <v>56.225454545454539</v>
          </cell>
          <cell r="AE65">
            <v>56.225454545454539</v>
          </cell>
          <cell r="AF65">
            <v>56.225454545454539</v>
          </cell>
          <cell r="AG65">
            <v>56.225454545454539</v>
          </cell>
          <cell r="AH65">
            <v>56.225454545454539</v>
          </cell>
          <cell r="AI65">
            <v>56.225454545454539</v>
          </cell>
          <cell r="AJ65">
            <v>56.225454545454539</v>
          </cell>
        </row>
        <row r="66">
          <cell r="E66" t="str">
            <v>DE Res + Comm Coal CC</v>
          </cell>
          <cell r="F66">
            <v>56.372727272727268</v>
          </cell>
          <cell r="G66">
            <v>56.18181818181818</v>
          </cell>
          <cell r="H66">
            <v>60.3</v>
          </cell>
          <cell r="I66">
            <v>55.36363636363636</v>
          </cell>
          <cell r="J66">
            <v>55.472727272727269</v>
          </cell>
          <cell r="K66">
            <v>62.018181818181816</v>
          </cell>
          <cell r="L66">
            <v>57.190909090909081</v>
          </cell>
          <cell r="M66">
            <v>57.045962727272723</v>
          </cell>
          <cell r="N66">
            <v>56.858181818181812</v>
          </cell>
          <cell r="O66">
            <v>59.479090909090907</v>
          </cell>
          <cell r="P66">
            <v>59.479090909090907</v>
          </cell>
          <cell r="Q66">
            <v>59.479090909090907</v>
          </cell>
          <cell r="R66">
            <v>59.479090909090907</v>
          </cell>
          <cell r="S66">
            <v>59.479090909090907</v>
          </cell>
          <cell r="T66">
            <v>59.479090909090907</v>
          </cell>
          <cell r="U66">
            <v>59.479090909090907</v>
          </cell>
          <cell r="V66">
            <v>59.479090909090907</v>
          </cell>
          <cell r="W66">
            <v>59.479090909090907</v>
          </cell>
          <cell r="X66">
            <v>59.479090909090907</v>
          </cell>
          <cell r="Y66">
            <v>59.479090909090907</v>
          </cell>
          <cell r="Z66">
            <v>59.479090909090907</v>
          </cell>
          <cell r="AA66">
            <v>59.479090909090907</v>
          </cell>
          <cell r="AB66">
            <v>59.479090909090907</v>
          </cell>
          <cell r="AC66">
            <v>59.479090909090907</v>
          </cell>
          <cell r="AD66">
            <v>59.479090909090907</v>
          </cell>
          <cell r="AE66">
            <v>59.479090909090907</v>
          </cell>
          <cell r="AF66">
            <v>59.479090909090907</v>
          </cell>
          <cell r="AG66">
            <v>59.479090909090907</v>
          </cell>
          <cell r="AH66">
            <v>59.479090909090907</v>
          </cell>
          <cell r="AI66">
            <v>59.479090909090907</v>
          </cell>
          <cell r="AJ66">
            <v>59.479090909090907</v>
          </cell>
        </row>
        <row r="67">
          <cell r="E67" t="str">
            <v>FL Res + Comm Coal CC</v>
          </cell>
          <cell r="F67">
            <v>56.590909090909086</v>
          </cell>
          <cell r="G67">
            <v>62.018181818181816</v>
          </cell>
          <cell r="H67">
            <v>56.1</v>
          </cell>
          <cell r="I67">
            <v>55.93636363636363</v>
          </cell>
          <cell r="J67">
            <v>55.909090909090907</v>
          </cell>
          <cell r="K67">
            <v>56.672727272727272</v>
          </cell>
          <cell r="L67">
            <v>55.854545454545452</v>
          </cell>
          <cell r="M67">
            <v>56.758787878787878</v>
          </cell>
          <cell r="N67">
            <v>55.854545454545452</v>
          </cell>
          <cell r="O67">
            <v>55.892727272727271</v>
          </cell>
          <cell r="P67">
            <v>55.892727272727271</v>
          </cell>
          <cell r="Q67">
            <v>55.892727272727271</v>
          </cell>
          <cell r="R67">
            <v>55.892727272727271</v>
          </cell>
          <cell r="S67">
            <v>55.892727272727271</v>
          </cell>
          <cell r="T67">
            <v>55.892727272727271</v>
          </cell>
          <cell r="U67">
            <v>55.892727272727271</v>
          </cell>
          <cell r="V67">
            <v>55.892727272727271</v>
          </cell>
          <cell r="W67">
            <v>55.892727272727271</v>
          </cell>
          <cell r="X67">
            <v>55.892727272727271</v>
          </cell>
          <cell r="Y67">
            <v>55.892727272727271</v>
          </cell>
          <cell r="Z67">
            <v>55.892727272727271</v>
          </cell>
          <cell r="AA67">
            <v>55.892727272727271</v>
          </cell>
          <cell r="AB67">
            <v>55.892727272727271</v>
          </cell>
          <cell r="AC67">
            <v>55.892727272727271</v>
          </cell>
          <cell r="AD67">
            <v>55.892727272727271</v>
          </cell>
          <cell r="AE67">
            <v>55.892727272727271</v>
          </cell>
          <cell r="AF67">
            <v>55.892727272727271</v>
          </cell>
          <cell r="AG67">
            <v>55.892727272727271</v>
          </cell>
          <cell r="AH67">
            <v>55.892727272727271</v>
          </cell>
          <cell r="AI67">
            <v>55.892727272727271</v>
          </cell>
          <cell r="AJ67">
            <v>55.892727272727271</v>
          </cell>
        </row>
        <row r="68">
          <cell r="E68" t="str">
            <v>GA Res + Comm Coal CC</v>
          </cell>
          <cell r="F68">
            <v>55.93636363636363</v>
          </cell>
          <cell r="G68">
            <v>56.263636363636365</v>
          </cell>
          <cell r="H68">
            <v>55.881818181818183</v>
          </cell>
          <cell r="I68">
            <v>55.93636363636363</v>
          </cell>
          <cell r="J68">
            <v>56.18181818181818</v>
          </cell>
          <cell r="K68">
            <v>56.154545454545449</v>
          </cell>
          <cell r="L68">
            <v>55.854545454545452</v>
          </cell>
          <cell r="M68">
            <v>56.244545454545445</v>
          </cell>
          <cell r="N68">
            <v>56.236363636363627</v>
          </cell>
          <cell r="O68">
            <v>56.11090909090909</v>
          </cell>
          <cell r="P68">
            <v>56.11090909090909</v>
          </cell>
          <cell r="Q68">
            <v>56.11090909090909</v>
          </cell>
          <cell r="R68">
            <v>56.11090909090909</v>
          </cell>
          <cell r="S68">
            <v>56.11090909090909</v>
          </cell>
          <cell r="T68">
            <v>56.11090909090909</v>
          </cell>
          <cell r="U68">
            <v>56.11090909090909</v>
          </cell>
          <cell r="V68">
            <v>56.11090909090909</v>
          </cell>
          <cell r="W68">
            <v>56.11090909090909</v>
          </cell>
          <cell r="X68">
            <v>56.11090909090909</v>
          </cell>
          <cell r="Y68">
            <v>56.11090909090909</v>
          </cell>
          <cell r="Z68">
            <v>56.11090909090909</v>
          </cell>
          <cell r="AA68">
            <v>56.11090909090909</v>
          </cell>
          <cell r="AB68">
            <v>56.11090909090909</v>
          </cell>
          <cell r="AC68">
            <v>56.11090909090909</v>
          </cell>
          <cell r="AD68">
            <v>56.11090909090909</v>
          </cell>
          <cell r="AE68">
            <v>56.11090909090909</v>
          </cell>
          <cell r="AF68">
            <v>56.11090909090909</v>
          </cell>
          <cell r="AG68">
            <v>56.11090909090909</v>
          </cell>
          <cell r="AH68">
            <v>56.11090909090909</v>
          </cell>
          <cell r="AI68">
            <v>56.11090909090909</v>
          </cell>
          <cell r="AJ68">
            <v>56.11090909090909</v>
          </cell>
        </row>
        <row r="69">
          <cell r="E69" t="str">
            <v>HI Res + Comm Coal CC</v>
          </cell>
          <cell r="F69">
            <v>0</v>
          </cell>
          <cell r="G69">
            <v>0</v>
          </cell>
          <cell r="H69">
            <v>0</v>
          </cell>
          <cell r="I69">
            <v>0</v>
          </cell>
          <cell r="J69">
            <v>0</v>
          </cell>
          <cell r="K69">
            <v>0</v>
          </cell>
          <cell r="L69">
            <v>0</v>
          </cell>
          <cell r="M69">
            <v>0</v>
          </cell>
          <cell r="N69">
            <v>0</v>
          </cell>
          <cell r="O69">
            <v>0</v>
          </cell>
          <cell r="P69">
            <v>0</v>
          </cell>
          <cell r="Q69">
            <v>0</v>
          </cell>
          <cell r="R69">
            <v>0</v>
          </cell>
          <cell r="S69">
            <v>0</v>
          </cell>
          <cell r="T69">
            <v>0</v>
          </cell>
          <cell r="U69">
            <v>0</v>
          </cell>
          <cell r="V69">
            <v>0</v>
          </cell>
          <cell r="W69">
            <v>0</v>
          </cell>
          <cell r="X69">
            <v>0</v>
          </cell>
          <cell r="Y69">
            <v>0</v>
          </cell>
          <cell r="Z69">
            <v>0</v>
          </cell>
          <cell r="AA69">
            <v>0</v>
          </cell>
          <cell r="AB69">
            <v>0</v>
          </cell>
          <cell r="AC69">
            <v>0</v>
          </cell>
          <cell r="AD69">
            <v>0</v>
          </cell>
          <cell r="AE69">
            <v>0</v>
          </cell>
          <cell r="AF69">
            <v>0</v>
          </cell>
          <cell r="AG69">
            <v>0</v>
          </cell>
          <cell r="AH69">
            <v>0</v>
          </cell>
          <cell r="AI69">
            <v>0</v>
          </cell>
          <cell r="AJ69">
            <v>0</v>
          </cell>
        </row>
        <row r="70">
          <cell r="E70" t="str">
            <v>IA Res + Comm Coal CC</v>
          </cell>
          <cell r="F70">
            <v>55.663636363636357</v>
          </cell>
          <cell r="G70">
            <v>55.554545454545448</v>
          </cell>
          <cell r="H70">
            <v>55.690909090909081</v>
          </cell>
          <cell r="I70">
            <v>55.772727272727266</v>
          </cell>
          <cell r="J70">
            <v>55.8</v>
          </cell>
          <cell r="K70">
            <v>55.854545454545452</v>
          </cell>
          <cell r="L70">
            <v>55.7279803030303</v>
          </cell>
          <cell r="M70">
            <v>55.596368181818178</v>
          </cell>
          <cell r="N70">
            <v>55.86545454545454</v>
          </cell>
          <cell r="O70">
            <v>55.75363636363636</v>
          </cell>
          <cell r="P70">
            <v>55.75363636363636</v>
          </cell>
          <cell r="Q70">
            <v>55.75363636363636</v>
          </cell>
          <cell r="R70">
            <v>55.75363636363636</v>
          </cell>
          <cell r="S70">
            <v>55.75363636363636</v>
          </cell>
          <cell r="T70">
            <v>55.75363636363636</v>
          </cell>
          <cell r="U70">
            <v>55.75363636363636</v>
          </cell>
          <cell r="V70">
            <v>55.75363636363636</v>
          </cell>
          <cell r="W70">
            <v>55.75363636363636</v>
          </cell>
          <cell r="X70">
            <v>55.75363636363636</v>
          </cell>
          <cell r="Y70">
            <v>55.75363636363636</v>
          </cell>
          <cell r="Z70">
            <v>55.75363636363636</v>
          </cell>
          <cell r="AA70">
            <v>55.75363636363636</v>
          </cell>
          <cell r="AB70">
            <v>55.75363636363636</v>
          </cell>
          <cell r="AC70">
            <v>55.75363636363636</v>
          </cell>
          <cell r="AD70">
            <v>55.75363636363636</v>
          </cell>
          <cell r="AE70">
            <v>55.75363636363636</v>
          </cell>
          <cell r="AF70">
            <v>55.75363636363636</v>
          </cell>
          <cell r="AG70">
            <v>55.75363636363636</v>
          </cell>
          <cell r="AH70">
            <v>55.75363636363636</v>
          </cell>
          <cell r="AI70">
            <v>55.75363636363636</v>
          </cell>
          <cell r="AJ70">
            <v>55.75363636363636</v>
          </cell>
        </row>
        <row r="71">
          <cell r="E71" t="str">
            <v>ID Res + Comm Coal CC</v>
          </cell>
          <cell r="F71">
            <v>55.881818181818183</v>
          </cell>
          <cell r="G71">
            <v>55.827272727272721</v>
          </cell>
          <cell r="H71">
            <v>55.909090909090907</v>
          </cell>
          <cell r="I71">
            <v>55.881818181818183</v>
          </cell>
          <cell r="J71">
            <v>55.909090909090907</v>
          </cell>
          <cell r="K71">
            <v>56.18181818181818</v>
          </cell>
          <cell r="L71">
            <v>56.154545454545449</v>
          </cell>
          <cell r="M71">
            <v>55.787007272727266</v>
          </cell>
          <cell r="N71">
            <v>56.544545454545457</v>
          </cell>
          <cell r="O71">
            <v>55.674545454545445</v>
          </cell>
          <cell r="P71">
            <v>55.674545454545445</v>
          </cell>
          <cell r="Q71">
            <v>55.674545454545445</v>
          </cell>
          <cell r="R71">
            <v>55.674545454545445</v>
          </cell>
          <cell r="S71">
            <v>55.674545454545445</v>
          </cell>
          <cell r="T71">
            <v>55.674545454545445</v>
          </cell>
          <cell r="U71">
            <v>55.674545454545445</v>
          </cell>
          <cell r="V71">
            <v>55.674545454545445</v>
          </cell>
          <cell r="W71">
            <v>55.674545454545445</v>
          </cell>
          <cell r="X71">
            <v>55.674545454545445</v>
          </cell>
          <cell r="Y71">
            <v>55.674545454545445</v>
          </cell>
          <cell r="Z71">
            <v>55.674545454545445</v>
          </cell>
          <cell r="AA71">
            <v>55.674545454545445</v>
          </cell>
          <cell r="AB71">
            <v>55.674545454545445</v>
          </cell>
          <cell r="AC71">
            <v>55.674545454545445</v>
          </cell>
          <cell r="AD71">
            <v>55.674545454545445</v>
          </cell>
          <cell r="AE71">
            <v>55.674545454545445</v>
          </cell>
          <cell r="AF71">
            <v>55.674545454545445</v>
          </cell>
          <cell r="AG71">
            <v>55.674545454545445</v>
          </cell>
          <cell r="AH71">
            <v>55.674545454545445</v>
          </cell>
          <cell r="AI71">
            <v>55.674545454545445</v>
          </cell>
          <cell r="AJ71">
            <v>55.674545454545445</v>
          </cell>
        </row>
        <row r="72">
          <cell r="E72" t="str">
            <v>IL Res + Comm Coal CC</v>
          </cell>
          <cell r="F72">
            <v>55.5</v>
          </cell>
          <cell r="G72">
            <v>55.609090909090909</v>
          </cell>
          <cell r="H72">
            <v>55.609090909090909</v>
          </cell>
          <cell r="I72">
            <v>55.527272727272724</v>
          </cell>
          <cell r="J72">
            <v>55.527272727272724</v>
          </cell>
          <cell r="K72">
            <v>55.527272727272724</v>
          </cell>
          <cell r="L72">
            <v>55.581818181818178</v>
          </cell>
          <cell r="M72">
            <v>55.663679999999992</v>
          </cell>
          <cell r="N72">
            <v>55.540909090909089</v>
          </cell>
          <cell r="O72">
            <v>55.56</v>
          </cell>
          <cell r="P72">
            <v>55.56</v>
          </cell>
          <cell r="Q72">
            <v>55.56</v>
          </cell>
          <cell r="R72">
            <v>55.56</v>
          </cell>
          <cell r="S72">
            <v>55.56</v>
          </cell>
          <cell r="T72">
            <v>55.56</v>
          </cell>
          <cell r="U72">
            <v>55.56</v>
          </cell>
          <cell r="V72">
            <v>55.56</v>
          </cell>
          <cell r="W72">
            <v>55.56</v>
          </cell>
          <cell r="X72">
            <v>55.56</v>
          </cell>
          <cell r="Y72">
            <v>55.56</v>
          </cell>
          <cell r="Z72">
            <v>55.56</v>
          </cell>
          <cell r="AA72">
            <v>55.56</v>
          </cell>
          <cell r="AB72">
            <v>55.56</v>
          </cell>
          <cell r="AC72">
            <v>55.56</v>
          </cell>
          <cell r="AD72">
            <v>55.56</v>
          </cell>
          <cell r="AE72">
            <v>55.56</v>
          </cell>
          <cell r="AF72">
            <v>55.56</v>
          </cell>
          <cell r="AG72">
            <v>55.56</v>
          </cell>
          <cell r="AH72">
            <v>55.56</v>
          </cell>
          <cell r="AI72">
            <v>55.56</v>
          </cell>
          <cell r="AJ72">
            <v>55.56</v>
          </cell>
        </row>
        <row r="73">
          <cell r="E73" t="str">
            <v>IN Res + Comm Coal CC</v>
          </cell>
          <cell r="F73">
            <v>55.554545454545448</v>
          </cell>
          <cell r="G73">
            <v>55.581818181818178</v>
          </cell>
          <cell r="H73">
            <v>55.581818181818178</v>
          </cell>
          <cell r="I73">
            <v>55.663636363636357</v>
          </cell>
          <cell r="J73">
            <v>55.663636363636357</v>
          </cell>
          <cell r="K73">
            <v>55.663636363636357</v>
          </cell>
          <cell r="L73">
            <v>55.663636363636357</v>
          </cell>
          <cell r="M73">
            <v>55.672783636363633</v>
          </cell>
          <cell r="N73">
            <v>55.701818181818183</v>
          </cell>
          <cell r="O73">
            <v>55.669090909090905</v>
          </cell>
          <cell r="P73">
            <v>55.669090909090905</v>
          </cell>
          <cell r="Q73">
            <v>55.669090909090905</v>
          </cell>
          <cell r="R73">
            <v>55.669090909090905</v>
          </cell>
          <cell r="S73">
            <v>55.669090909090905</v>
          </cell>
          <cell r="T73">
            <v>55.669090909090905</v>
          </cell>
          <cell r="U73">
            <v>55.669090909090905</v>
          </cell>
          <cell r="V73">
            <v>55.669090909090905</v>
          </cell>
          <cell r="W73">
            <v>55.669090909090905</v>
          </cell>
          <cell r="X73">
            <v>55.669090909090905</v>
          </cell>
          <cell r="Y73">
            <v>55.669090909090905</v>
          </cell>
          <cell r="Z73">
            <v>55.669090909090905</v>
          </cell>
          <cell r="AA73">
            <v>55.669090909090905</v>
          </cell>
          <cell r="AB73">
            <v>55.669090909090905</v>
          </cell>
          <cell r="AC73">
            <v>55.669090909090905</v>
          </cell>
          <cell r="AD73">
            <v>55.669090909090905</v>
          </cell>
          <cell r="AE73">
            <v>55.669090909090905</v>
          </cell>
          <cell r="AF73">
            <v>55.669090909090905</v>
          </cell>
          <cell r="AG73">
            <v>55.669090909090905</v>
          </cell>
          <cell r="AH73">
            <v>55.669090909090905</v>
          </cell>
          <cell r="AI73">
            <v>55.669090909090905</v>
          </cell>
          <cell r="AJ73">
            <v>55.669090909090905</v>
          </cell>
        </row>
        <row r="74">
          <cell r="E74" t="str">
            <v>KS Res + Comm Coal CC</v>
          </cell>
          <cell r="F74">
            <v>55.418181818181814</v>
          </cell>
          <cell r="G74">
            <v>55.581818181818178</v>
          </cell>
          <cell r="H74">
            <v>55.336363636363636</v>
          </cell>
          <cell r="I74">
            <v>55.609090909090909</v>
          </cell>
          <cell r="J74">
            <v>55.527272727272724</v>
          </cell>
          <cell r="K74">
            <v>55.309090909090905</v>
          </cell>
          <cell r="L74">
            <v>55.309090909090905</v>
          </cell>
          <cell r="M74">
            <v>55.306322727272722</v>
          </cell>
          <cell r="N74">
            <v>55.663636363636357</v>
          </cell>
          <cell r="O74">
            <v>55.879090909090898</v>
          </cell>
          <cell r="P74">
            <v>55.879090909090898</v>
          </cell>
          <cell r="Q74">
            <v>55.879090909090898</v>
          </cell>
          <cell r="R74">
            <v>55.879090909090898</v>
          </cell>
          <cell r="S74">
            <v>55.879090909090898</v>
          </cell>
          <cell r="T74">
            <v>55.879090909090898</v>
          </cell>
          <cell r="U74">
            <v>55.879090909090898</v>
          </cell>
          <cell r="V74">
            <v>55.879090909090898</v>
          </cell>
          <cell r="W74">
            <v>55.879090909090898</v>
          </cell>
          <cell r="X74">
            <v>55.879090909090898</v>
          </cell>
          <cell r="Y74">
            <v>55.879090909090898</v>
          </cell>
          <cell r="Z74">
            <v>55.879090909090898</v>
          </cell>
          <cell r="AA74">
            <v>55.879090909090898</v>
          </cell>
          <cell r="AB74">
            <v>55.879090909090898</v>
          </cell>
          <cell r="AC74">
            <v>55.879090909090898</v>
          </cell>
          <cell r="AD74">
            <v>55.879090909090898</v>
          </cell>
          <cell r="AE74">
            <v>55.879090909090898</v>
          </cell>
          <cell r="AF74">
            <v>55.879090909090898</v>
          </cell>
          <cell r="AG74">
            <v>55.879090909090898</v>
          </cell>
          <cell r="AH74">
            <v>55.879090909090898</v>
          </cell>
          <cell r="AI74">
            <v>55.879090909090898</v>
          </cell>
          <cell r="AJ74">
            <v>55.879090909090898</v>
          </cell>
        </row>
        <row r="75">
          <cell r="E75" t="str">
            <v>KY Res + Comm Coal CC</v>
          </cell>
          <cell r="F75">
            <v>55.718181818181819</v>
          </cell>
          <cell r="G75">
            <v>55.718181818181819</v>
          </cell>
          <cell r="H75">
            <v>55.8</v>
          </cell>
          <cell r="I75">
            <v>55.93636363636363</v>
          </cell>
          <cell r="J75">
            <v>55.909090909090907</v>
          </cell>
          <cell r="K75">
            <v>55.827272727272721</v>
          </cell>
          <cell r="L75">
            <v>55.909090909090907</v>
          </cell>
          <cell r="M75">
            <v>55.408382727272723</v>
          </cell>
          <cell r="N75">
            <v>55.903636363636359</v>
          </cell>
          <cell r="O75">
            <v>55.952727272727266</v>
          </cell>
          <cell r="P75">
            <v>55.952727272727266</v>
          </cell>
          <cell r="Q75">
            <v>55.952727272727266</v>
          </cell>
          <cell r="R75">
            <v>55.952727272727266</v>
          </cell>
          <cell r="S75">
            <v>55.952727272727266</v>
          </cell>
          <cell r="T75">
            <v>55.952727272727266</v>
          </cell>
          <cell r="U75">
            <v>55.952727272727266</v>
          </cell>
          <cell r="V75">
            <v>55.952727272727266</v>
          </cell>
          <cell r="W75">
            <v>55.952727272727266</v>
          </cell>
          <cell r="X75">
            <v>55.952727272727266</v>
          </cell>
          <cell r="Y75">
            <v>55.952727272727266</v>
          </cell>
          <cell r="Z75">
            <v>55.952727272727266</v>
          </cell>
          <cell r="AA75">
            <v>55.952727272727266</v>
          </cell>
          <cell r="AB75">
            <v>55.952727272727266</v>
          </cell>
          <cell r="AC75">
            <v>55.952727272727266</v>
          </cell>
          <cell r="AD75">
            <v>55.952727272727266</v>
          </cell>
          <cell r="AE75">
            <v>55.952727272727266</v>
          </cell>
          <cell r="AF75">
            <v>55.952727272727266</v>
          </cell>
          <cell r="AG75">
            <v>55.952727272727266</v>
          </cell>
          <cell r="AH75">
            <v>55.952727272727266</v>
          </cell>
          <cell r="AI75">
            <v>55.952727272727266</v>
          </cell>
          <cell r="AJ75">
            <v>55.952727272727266</v>
          </cell>
        </row>
        <row r="76">
          <cell r="E76" t="str">
            <v>LA Res + Comm Coal CC</v>
          </cell>
          <cell r="F76">
            <v>59.67781963636363</v>
          </cell>
          <cell r="G76">
            <v>62.018181818181816</v>
          </cell>
          <cell r="H76">
            <v>59.67781963636363</v>
          </cell>
          <cell r="I76">
            <v>62.018181818181816</v>
          </cell>
          <cell r="J76">
            <v>59.67781963636363</v>
          </cell>
          <cell r="K76">
            <v>55.854545454545452</v>
          </cell>
          <cell r="L76">
            <v>59.67781963636363</v>
          </cell>
          <cell r="M76">
            <v>56.480007272727264</v>
          </cell>
          <cell r="N76">
            <v>59.67781963636363</v>
          </cell>
          <cell r="O76">
            <v>62.018181818181816</v>
          </cell>
          <cell r="P76">
            <v>62.018181818181816</v>
          </cell>
          <cell r="Q76">
            <v>62.018181818181816</v>
          </cell>
          <cell r="R76">
            <v>62.018181818181816</v>
          </cell>
          <cell r="S76">
            <v>62.018181818181816</v>
          </cell>
          <cell r="T76">
            <v>62.018181818181816</v>
          </cell>
          <cell r="U76">
            <v>62.018181818181816</v>
          </cell>
          <cell r="V76">
            <v>62.018181818181816</v>
          </cell>
          <cell r="W76">
            <v>62.018181818181816</v>
          </cell>
          <cell r="X76">
            <v>62.018181818181816</v>
          </cell>
          <cell r="Y76">
            <v>62.018181818181816</v>
          </cell>
          <cell r="Z76">
            <v>62.018181818181816</v>
          </cell>
          <cell r="AA76">
            <v>62.018181818181816</v>
          </cell>
          <cell r="AB76">
            <v>62.018181818181816</v>
          </cell>
          <cell r="AC76">
            <v>62.018181818181816</v>
          </cell>
          <cell r="AD76">
            <v>62.018181818181816</v>
          </cell>
          <cell r="AE76">
            <v>62.018181818181816</v>
          </cell>
          <cell r="AF76">
            <v>62.018181818181816</v>
          </cell>
          <cell r="AG76">
            <v>62.018181818181816</v>
          </cell>
          <cell r="AH76">
            <v>62.018181818181816</v>
          </cell>
          <cell r="AI76">
            <v>62.018181818181816</v>
          </cell>
          <cell r="AJ76">
            <v>62.018181818181816</v>
          </cell>
        </row>
        <row r="77">
          <cell r="E77" t="str">
            <v>MA Res + Comm Coal CC</v>
          </cell>
          <cell r="F77">
            <v>58.309090909090905</v>
          </cell>
          <cell r="G77">
            <v>60.409090909090907</v>
          </cell>
          <cell r="H77">
            <v>58.390909090909084</v>
          </cell>
          <cell r="I77">
            <v>59.18181818181818</v>
          </cell>
          <cell r="J77">
            <v>61.581818181818178</v>
          </cell>
          <cell r="K77">
            <v>59.372727272727268</v>
          </cell>
          <cell r="L77">
            <v>58.418181818181807</v>
          </cell>
          <cell r="M77">
            <v>58.876611818181814</v>
          </cell>
          <cell r="N77">
            <v>58.172727272727272</v>
          </cell>
          <cell r="O77">
            <v>57.447272727272718</v>
          </cell>
          <cell r="P77">
            <v>57.447272727272718</v>
          </cell>
          <cell r="Q77">
            <v>57.447272727272718</v>
          </cell>
          <cell r="R77">
            <v>57.447272727272718</v>
          </cell>
          <cell r="S77">
            <v>57.447272727272718</v>
          </cell>
          <cell r="T77">
            <v>57.447272727272718</v>
          </cell>
          <cell r="U77">
            <v>57.447272727272718</v>
          </cell>
          <cell r="V77">
            <v>57.447272727272718</v>
          </cell>
          <cell r="W77">
            <v>57.447272727272718</v>
          </cell>
          <cell r="X77">
            <v>57.447272727272718</v>
          </cell>
          <cell r="Y77">
            <v>57.447272727272718</v>
          </cell>
          <cell r="Z77">
            <v>57.447272727272718</v>
          </cell>
          <cell r="AA77">
            <v>57.447272727272718</v>
          </cell>
          <cell r="AB77">
            <v>57.447272727272718</v>
          </cell>
          <cell r="AC77">
            <v>57.447272727272718</v>
          </cell>
          <cell r="AD77">
            <v>57.447272727272718</v>
          </cell>
          <cell r="AE77">
            <v>57.447272727272718</v>
          </cell>
          <cell r="AF77">
            <v>57.447272727272718</v>
          </cell>
          <cell r="AG77">
            <v>57.447272727272718</v>
          </cell>
          <cell r="AH77">
            <v>57.447272727272718</v>
          </cell>
          <cell r="AI77">
            <v>57.447272727272718</v>
          </cell>
          <cell r="AJ77">
            <v>57.447272727272718</v>
          </cell>
        </row>
        <row r="78">
          <cell r="E78" t="str">
            <v>MD Res + Comm Coal CC</v>
          </cell>
          <cell r="F78">
            <v>56.672727272727272</v>
          </cell>
          <cell r="G78">
            <v>56.75454545454545</v>
          </cell>
          <cell r="H78">
            <v>57.736363636363627</v>
          </cell>
          <cell r="I78">
            <v>57.845454545454537</v>
          </cell>
          <cell r="J78">
            <v>56.890909090909084</v>
          </cell>
          <cell r="K78">
            <v>56.7</v>
          </cell>
          <cell r="L78">
            <v>56.672727272727272</v>
          </cell>
          <cell r="M78">
            <v>56.794251818181813</v>
          </cell>
          <cell r="N78">
            <v>56.626363636363628</v>
          </cell>
          <cell r="O78">
            <v>56.792727272727269</v>
          </cell>
          <cell r="P78">
            <v>56.792727272727269</v>
          </cell>
          <cell r="Q78">
            <v>56.792727272727269</v>
          </cell>
          <cell r="R78">
            <v>56.792727272727269</v>
          </cell>
          <cell r="S78">
            <v>56.792727272727269</v>
          </cell>
          <cell r="T78">
            <v>56.792727272727269</v>
          </cell>
          <cell r="U78">
            <v>56.792727272727269</v>
          </cell>
          <cell r="V78">
            <v>56.792727272727269</v>
          </cell>
          <cell r="W78">
            <v>56.792727272727269</v>
          </cell>
          <cell r="X78">
            <v>56.792727272727269</v>
          </cell>
          <cell r="Y78">
            <v>56.792727272727269</v>
          </cell>
          <cell r="Z78">
            <v>56.792727272727269</v>
          </cell>
          <cell r="AA78">
            <v>56.792727272727269</v>
          </cell>
          <cell r="AB78">
            <v>56.792727272727269</v>
          </cell>
          <cell r="AC78">
            <v>56.792727272727269</v>
          </cell>
          <cell r="AD78">
            <v>56.792727272727269</v>
          </cell>
          <cell r="AE78">
            <v>56.792727272727269</v>
          </cell>
          <cell r="AF78">
            <v>56.792727272727269</v>
          </cell>
          <cell r="AG78">
            <v>56.792727272727269</v>
          </cell>
          <cell r="AH78">
            <v>56.792727272727269</v>
          </cell>
          <cell r="AI78">
            <v>56.792727272727269</v>
          </cell>
          <cell r="AJ78">
            <v>56.792727272727269</v>
          </cell>
        </row>
        <row r="79">
          <cell r="E79" t="str">
            <v>ME Res + Comm Coal CC</v>
          </cell>
          <cell r="F79">
            <v>57.818181818181813</v>
          </cell>
          <cell r="G79">
            <v>61.063636363636363</v>
          </cell>
          <cell r="H79">
            <v>58.090909090909086</v>
          </cell>
          <cell r="I79">
            <v>57.872727272727268</v>
          </cell>
          <cell r="J79">
            <v>61.854545454545452</v>
          </cell>
          <cell r="K79">
            <v>61.827272727272721</v>
          </cell>
          <cell r="L79">
            <v>62.018181818181816</v>
          </cell>
          <cell r="M79">
            <v>61.692471818181808</v>
          </cell>
          <cell r="N79">
            <v>62.018181818181816</v>
          </cell>
          <cell r="O79">
            <v>61.960909090909084</v>
          </cell>
          <cell r="P79">
            <v>61.960909090909084</v>
          </cell>
          <cell r="Q79">
            <v>61.960909090909084</v>
          </cell>
          <cell r="R79">
            <v>61.960909090909084</v>
          </cell>
          <cell r="S79">
            <v>61.960909090909084</v>
          </cell>
          <cell r="T79">
            <v>61.960909090909084</v>
          </cell>
          <cell r="U79">
            <v>61.960909090909084</v>
          </cell>
          <cell r="V79">
            <v>61.960909090909084</v>
          </cell>
          <cell r="W79">
            <v>61.960909090909084</v>
          </cell>
          <cell r="X79">
            <v>61.960909090909084</v>
          </cell>
          <cell r="Y79">
            <v>61.960909090909084</v>
          </cell>
          <cell r="Z79">
            <v>61.960909090909084</v>
          </cell>
          <cell r="AA79">
            <v>61.960909090909084</v>
          </cell>
          <cell r="AB79">
            <v>61.960909090909084</v>
          </cell>
          <cell r="AC79">
            <v>61.960909090909084</v>
          </cell>
          <cell r="AD79">
            <v>61.960909090909084</v>
          </cell>
          <cell r="AE79">
            <v>61.960909090909084</v>
          </cell>
          <cell r="AF79">
            <v>61.960909090909084</v>
          </cell>
          <cell r="AG79">
            <v>61.960909090909084</v>
          </cell>
          <cell r="AH79">
            <v>61.960909090909084</v>
          </cell>
          <cell r="AI79">
            <v>61.960909090909084</v>
          </cell>
          <cell r="AJ79">
            <v>61.960909090909084</v>
          </cell>
        </row>
        <row r="80">
          <cell r="E80" t="str">
            <v>MI Res + Comm Coal CC</v>
          </cell>
          <cell r="F80">
            <v>55.881818181818183</v>
          </cell>
          <cell r="G80">
            <v>55.881818181818183</v>
          </cell>
          <cell r="H80">
            <v>55.909090909090907</v>
          </cell>
          <cell r="I80">
            <v>55.8</v>
          </cell>
          <cell r="J80">
            <v>55.718181818181819</v>
          </cell>
          <cell r="K80">
            <v>55.718181818181819</v>
          </cell>
          <cell r="L80">
            <v>55.854545454545452</v>
          </cell>
          <cell r="M80">
            <v>55.802948181818174</v>
          </cell>
          <cell r="N80">
            <v>55.876363636363628</v>
          </cell>
          <cell r="O80">
            <v>56.165454545454544</v>
          </cell>
          <cell r="P80">
            <v>56.165454545454544</v>
          </cell>
          <cell r="Q80">
            <v>56.165454545454544</v>
          </cell>
          <cell r="R80">
            <v>56.165454545454544</v>
          </cell>
          <cell r="S80">
            <v>56.165454545454544</v>
          </cell>
          <cell r="T80">
            <v>56.165454545454544</v>
          </cell>
          <cell r="U80">
            <v>56.165454545454544</v>
          </cell>
          <cell r="V80">
            <v>56.165454545454544</v>
          </cell>
          <cell r="W80">
            <v>56.165454545454544</v>
          </cell>
          <cell r="X80">
            <v>56.165454545454544</v>
          </cell>
          <cell r="Y80">
            <v>56.165454545454544</v>
          </cell>
          <cell r="Z80">
            <v>56.165454545454544</v>
          </cell>
          <cell r="AA80">
            <v>56.165454545454544</v>
          </cell>
          <cell r="AB80">
            <v>56.165454545454544</v>
          </cell>
          <cell r="AC80">
            <v>56.165454545454544</v>
          </cell>
          <cell r="AD80">
            <v>56.165454545454544</v>
          </cell>
          <cell r="AE80">
            <v>56.165454545454544</v>
          </cell>
          <cell r="AF80">
            <v>56.165454545454544</v>
          </cell>
          <cell r="AG80">
            <v>56.165454545454544</v>
          </cell>
          <cell r="AH80">
            <v>56.165454545454544</v>
          </cell>
          <cell r="AI80">
            <v>56.165454545454544</v>
          </cell>
          <cell r="AJ80">
            <v>56.165454545454544</v>
          </cell>
        </row>
        <row r="81">
          <cell r="E81" t="str">
            <v>MN Res + Comm Coal CC</v>
          </cell>
          <cell r="F81">
            <v>57.818181818181813</v>
          </cell>
          <cell r="G81">
            <v>57.872727272727268</v>
          </cell>
          <cell r="H81">
            <v>57.9</v>
          </cell>
          <cell r="I81">
            <v>57.736363636363627</v>
          </cell>
          <cell r="J81">
            <v>57.109090909090909</v>
          </cell>
          <cell r="K81">
            <v>56.890909090909084</v>
          </cell>
          <cell r="L81">
            <v>57.954545454545453</v>
          </cell>
          <cell r="M81">
            <v>57.55217727272727</v>
          </cell>
          <cell r="N81">
            <v>56.121818181818178</v>
          </cell>
          <cell r="O81">
            <v>56.79818181818181</v>
          </cell>
          <cell r="P81">
            <v>56.79818181818181</v>
          </cell>
          <cell r="Q81">
            <v>56.79818181818181</v>
          </cell>
          <cell r="R81">
            <v>56.79818181818181</v>
          </cell>
          <cell r="S81">
            <v>56.79818181818181</v>
          </cell>
          <cell r="T81">
            <v>56.79818181818181</v>
          </cell>
          <cell r="U81">
            <v>56.79818181818181</v>
          </cell>
          <cell r="V81">
            <v>56.79818181818181</v>
          </cell>
          <cell r="W81">
            <v>56.79818181818181</v>
          </cell>
          <cell r="X81">
            <v>56.79818181818181</v>
          </cell>
          <cell r="Y81">
            <v>56.79818181818181</v>
          </cell>
          <cell r="Z81">
            <v>56.79818181818181</v>
          </cell>
          <cell r="AA81">
            <v>56.79818181818181</v>
          </cell>
          <cell r="AB81">
            <v>56.79818181818181</v>
          </cell>
          <cell r="AC81">
            <v>56.79818181818181</v>
          </cell>
          <cell r="AD81">
            <v>56.79818181818181</v>
          </cell>
          <cell r="AE81">
            <v>56.79818181818181</v>
          </cell>
          <cell r="AF81">
            <v>56.79818181818181</v>
          </cell>
          <cell r="AG81">
            <v>56.79818181818181</v>
          </cell>
          <cell r="AH81">
            <v>56.79818181818181</v>
          </cell>
          <cell r="AI81">
            <v>56.79818181818181</v>
          </cell>
          <cell r="AJ81">
            <v>56.79818181818181</v>
          </cell>
        </row>
        <row r="82">
          <cell r="E82" t="str">
            <v>MO Res + Comm Coal CC</v>
          </cell>
          <cell r="F82">
            <v>55.281818181818174</v>
          </cell>
          <cell r="G82">
            <v>55.309090909090905</v>
          </cell>
          <cell r="H82">
            <v>55.472727272727269</v>
          </cell>
          <cell r="I82">
            <v>55.663636363636357</v>
          </cell>
          <cell r="J82">
            <v>55.5</v>
          </cell>
          <cell r="K82">
            <v>55.390909090909084</v>
          </cell>
          <cell r="L82">
            <v>55.445454545454545</v>
          </cell>
          <cell r="M82">
            <v>55.577631818181814</v>
          </cell>
          <cell r="N82">
            <v>55.510909090909088</v>
          </cell>
          <cell r="O82">
            <v>55.780909090909084</v>
          </cell>
          <cell r="P82">
            <v>55.780909090909084</v>
          </cell>
          <cell r="Q82">
            <v>55.780909090909084</v>
          </cell>
          <cell r="R82">
            <v>55.780909090909084</v>
          </cell>
          <cell r="S82">
            <v>55.780909090909084</v>
          </cell>
          <cell r="T82">
            <v>55.780909090909084</v>
          </cell>
          <cell r="U82">
            <v>55.780909090909084</v>
          </cell>
          <cell r="V82">
            <v>55.780909090909084</v>
          </cell>
          <cell r="W82">
            <v>55.780909090909084</v>
          </cell>
          <cell r="X82">
            <v>55.780909090909084</v>
          </cell>
          <cell r="Y82">
            <v>55.780909090909084</v>
          </cell>
          <cell r="Z82">
            <v>55.780909090909084</v>
          </cell>
          <cell r="AA82">
            <v>55.780909090909084</v>
          </cell>
          <cell r="AB82">
            <v>55.780909090909084</v>
          </cell>
          <cell r="AC82">
            <v>55.780909090909084</v>
          </cell>
          <cell r="AD82">
            <v>55.780909090909084</v>
          </cell>
          <cell r="AE82">
            <v>55.780909090909084</v>
          </cell>
          <cell r="AF82">
            <v>55.780909090909084</v>
          </cell>
          <cell r="AG82">
            <v>55.780909090909084</v>
          </cell>
          <cell r="AH82">
            <v>55.780909090909084</v>
          </cell>
          <cell r="AI82">
            <v>55.780909090909084</v>
          </cell>
          <cell r="AJ82">
            <v>55.780909090909084</v>
          </cell>
        </row>
        <row r="83">
          <cell r="E83" t="str">
            <v>MS Res + Comm Coal CC</v>
          </cell>
          <cell r="F83">
            <v>56.836363636363636</v>
          </cell>
          <cell r="G83">
            <v>62.018181818181816</v>
          </cell>
          <cell r="H83">
            <v>62.018181818181816</v>
          </cell>
          <cell r="I83">
            <v>62.018181818181816</v>
          </cell>
          <cell r="J83">
            <v>60.981657818181816</v>
          </cell>
          <cell r="K83">
            <v>60.981657818181816</v>
          </cell>
          <cell r="L83">
            <v>60.981657818181816</v>
          </cell>
          <cell r="M83">
            <v>62.017379999999996</v>
          </cell>
          <cell r="N83">
            <v>60.981657818181816</v>
          </cell>
          <cell r="O83">
            <v>60.981657818181816</v>
          </cell>
          <cell r="P83">
            <v>60.981657818181816</v>
          </cell>
          <cell r="Q83">
            <v>60.981657818181816</v>
          </cell>
          <cell r="R83">
            <v>60.981657818181816</v>
          </cell>
          <cell r="S83">
            <v>60.981657818181816</v>
          </cell>
          <cell r="T83">
            <v>60.981657818181816</v>
          </cell>
          <cell r="U83">
            <v>60.981657818181816</v>
          </cell>
          <cell r="V83">
            <v>60.981657818181816</v>
          </cell>
          <cell r="W83">
            <v>60.981657818181816</v>
          </cell>
          <cell r="X83">
            <v>60.981657818181816</v>
          </cell>
          <cell r="Y83">
            <v>60.981657818181816</v>
          </cell>
          <cell r="Z83">
            <v>60.981657818181816</v>
          </cell>
          <cell r="AA83">
            <v>60.981657818181816</v>
          </cell>
          <cell r="AB83">
            <v>60.981657818181816</v>
          </cell>
          <cell r="AC83">
            <v>60.981657818181816</v>
          </cell>
          <cell r="AD83">
            <v>60.981657818181816</v>
          </cell>
          <cell r="AE83">
            <v>60.981657818181816</v>
          </cell>
          <cell r="AF83">
            <v>60.981657818181816</v>
          </cell>
          <cell r="AG83">
            <v>60.981657818181816</v>
          </cell>
          <cell r="AH83">
            <v>60.981657818181816</v>
          </cell>
          <cell r="AI83">
            <v>60.981657818181816</v>
          </cell>
          <cell r="AJ83">
            <v>60.981657818181816</v>
          </cell>
        </row>
        <row r="84">
          <cell r="E84" t="str">
            <v>MT Res + Comm Coal CC</v>
          </cell>
          <cell r="F84">
            <v>57.736363636363627</v>
          </cell>
          <cell r="G84">
            <v>58.2</v>
          </cell>
          <cell r="H84">
            <v>58.172727272727272</v>
          </cell>
          <cell r="I84">
            <v>57.627272727272725</v>
          </cell>
          <cell r="J84">
            <v>58.2</v>
          </cell>
          <cell r="K84">
            <v>56.509090909090901</v>
          </cell>
          <cell r="L84">
            <v>58.2</v>
          </cell>
          <cell r="M84">
            <v>57.760194545454546</v>
          </cell>
          <cell r="N84">
            <v>57.051818181818177</v>
          </cell>
          <cell r="O84">
            <v>57.09</v>
          </cell>
          <cell r="P84">
            <v>57.09</v>
          </cell>
          <cell r="Q84">
            <v>57.09</v>
          </cell>
          <cell r="R84">
            <v>57.09</v>
          </cell>
          <cell r="S84">
            <v>57.09</v>
          </cell>
          <cell r="T84">
            <v>57.09</v>
          </cell>
          <cell r="U84">
            <v>57.09</v>
          </cell>
          <cell r="V84">
            <v>57.09</v>
          </cell>
          <cell r="W84">
            <v>57.09</v>
          </cell>
          <cell r="X84">
            <v>57.09</v>
          </cell>
          <cell r="Y84">
            <v>57.09</v>
          </cell>
          <cell r="Z84">
            <v>57.09</v>
          </cell>
          <cell r="AA84">
            <v>57.09</v>
          </cell>
          <cell r="AB84">
            <v>57.09</v>
          </cell>
          <cell r="AC84">
            <v>57.09</v>
          </cell>
          <cell r="AD84">
            <v>57.09</v>
          </cell>
          <cell r="AE84">
            <v>57.09</v>
          </cell>
          <cell r="AF84">
            <v>57.09</v>
          </cell>
          <cell r="AG84">
            <v>57.09</v>
          </cell>
          <cell r="AH84">
            <v>57.09</v>
          </cell>
          <cell r="AI84">
            <v>57.09</v>
          </cell>
          <cell r="AJ84">
            <v>57.09</v>
          </cell>
        </row>
        <row r="85">
          <cell r="E85" t="str">
            <v>NC Res + Comm Coal CC</v>
          </cell>
          <cell r="F85">
            <v>56.372727272727268</v>
          </cell>
          <cell r="G85">
            <v>56.209090909090904</v>
          </cell>
          <cell r="H85">
            <v>56.236363636363627</v>
          </cell>
          <cell r="I85">
            <v>56.154545454545449</v>
          </cell>
          <cell r="J85">
            <v>56.18181818181818</v>
          </cell>
          <cell r="K85">
            <v>56.290909090909089</v>
          </cell>
          <cell r="L85">
            <v>56.18181818181818</v>
          </cell>
          <cell r="M85">
            <v>56.080044545454548</v>
          </cell>
          <cell r="N85">
            <v>56.165454545454544</v>
          </cell>
          <cell r="O85">
            <v>56.140909090909084</v>
          </cell>
          <cell r="P85">
            <v>56.140909090909084</v>
          </cell>
          <cell r="Q85">
            <v>56.140909090909084</v>
          </cell>
          <cell r="R85">
            <v>56.140909090909084</v>
          </cell>
          <cell r="S85">
            <v>56.140909090909084</v>
          </cell>
          <cell r="T85">
            <v>56.140909090909084</v>
          </cell>
          <cell r="U85">
            <v>56.140909090909084</v>
          </cell>
          <cell r="V85">
            <v>56.140909090909084</v>
          </cell>
          <cell r="W85">
            <v>56.140909090909084</v>
          </cell>
          <cell r="X85">
            <v>56.140909090909084</v>
          </cell>
          <cell r="Y85">
            <v>56.140909090909084</v>
          </cell>
          <cell r="Z85">
            <v>56.140909090909084</v>
          </cell>
          <cell r="AA85">
            <v>56.140909090909084</v>
          </cell>
          <cell r="AB85">
            <v>56.140909090909084</v>
          </cell>
          <cell r="AC85">
            <v>56.140909090909084</v>
          </cell>
          <cell r="AD85">
            <v>56.140909090909084</v>
          </cell>
          <cell r="AE85">
            <v>56.140909090909084</v>
          </cell>
          <cell r="AF85">
            <v>56.140909090909084</v>
          </cell>
          <cell r="AG85">
            <v>56.140909090909084</v>
          </cell>
          <cell r="AH85">
            <v>56.140909090909084</v>
          </cell>
          <cell r="AI85">
            <v>56.140909090909084</v>
          </cell>
          <cell r="AJ85">
            <v>56.140909090909084</v>
          </cell>
        </row>
        <row r="86">
          <cell r="E86" t="str">
            <v>ND Res + Comm Coal CC</v>
          </cell>
          <cell r="F86">
            <v>59.345454545454537</v>
          </cell>
          <cell r="G86">
            <v>59.345454545454537</v>
          </cell>
          <cell r="H86">
            <v>59.127272727272725</v>
          </cell>
          <cell r="I86">
            <v>59.04545454545454</v>
          </cell>
          <cell r="J86">
            <v>59.018181818181816</v>
          </cell>
          <cell r="K86">
            <v>58.827272727272721</v>
          </cell>
          <cell r="L86">
            <v>59.154545454545449</v>
          </cell>
          <cell r="M86">
            <v>59.006416363636362</v>
          </cell>
          <cell r="N86">
            <v>58.955454545454536</v>
          </cell>
          <cell r="O86">
            <v>58.622727272727268</v>
          </cell>
          <cell r="P86">
            <v>58.622727272727268</v>
          </cell>
          <cell r="Q86">
            <v>58.622727272727268</v>
          </cell>
          <cell r="R86">
            <v>58.622727272727268</v>
          </cell>
          <cell r="S86">
            <v>58.622727272727268</v>
          </cell>
          <cell r="T86">
            <v>58.622727272727268</v>
          </cell>
          <cell r="U86">
            <v>58.622727272727268</v>
          </cell>
          <cell r="V86">
            <v>58.622727272727268</v>
          </cell>
          <cell r="W86">
            <v>58.622727272727268</v>
          </cell>
          <cell r="X86">
            <v>58.622727272727268</v>
          </cell>
          <cell r="Y86">
            <v>58.622727272727268</v>
          </cell>
          <cell r="Z86">
            <v>58.622727272727268</v>
          </cell>
          <cell r="AA86">
            <v>58.622727272727268</v>
          </cell>
          <cell r="AB86">
            <v>58.622727272727268</v>
          </cell>
          <cell r="AC86">
            <v>58.622727272727268</v>
          </cell>
          <cell r="AD86">
            <v>58.622727272727268</v>
          </cell>
          <cell r="AE86">
            <v>58.622727272727268</v>
          </cell>
          <cell r="AF86">
            <v>58.622727272727268</v>
          </cell>
          <cell r="AG86">
            <v>58.622727272727268</v>
          </cell>
          <cell r="AH86">
            <v>58.622727272727268</v>
          </cell>
          <cell r="AI86">
            <v>58.622727272727268</v>
          </cell>
          <cell r="AJ86">
            <v>58.622727272727268</v>
          </cell>
        </row>
        <row r="87">
          <cell r="E87" t="str">
            <v>NE Res + Comm Coal CC</v>
          </cell>
          <cell r="F87">
            <v>58.009090909090901</v>
          </cell>
          <cell r="G87">
            <v>59.290909090909089</v>
          </cell>
          <cell r="H87">
            <v>59.781818181818174</v>
          </cell>
          <cell r="I87">
            <v>58.009090909090901</v>
          </cell>
          <cell r="J87">
            <v>58.009090909090901</v>
          </cell>
          <cell r="K87">
            <v>57.3</v>
          </cell>
          <cell r="L87">
            <v>61.909090909090907</v>
          </cell>
          <cell r="M87">
            <v>58.011818181818178</v>
          </cell>
          <cell r="N87">
            <v>58.009090909090901</v>
          </cell>
          <cell r="O87">
            <v>58.009090909090901</v>
          </cell>
          <cell r="P87">
            <v>58.009090909090901</v>
          </cell>
          <cell r="Q87">
            <v>58.009090909090901</v>
          </cell>
          <cell r="R87">
            <v>58.009090909090901</v>
          </cell>
          <cell r="S87">
            <v>58.009090909090901</v>
          </cell>
          <cell r="T87">
            <v>58.009090909090901</v>
          </cell>
          <cell r="U87">
            <v>58.009090909090901</v>
          </cell>
          <cell r="V87">
            <v>58.009090909090901</v>
          </cell>
          <cell r="W87">
            <v>58.009090909090901</v>
          </cell>
          <cell r="X87">
            <v>58.009090909090901</v>
          </cell>
          <cell r="Y87">
            <v>58.009090909090901</v>
          </cell>
          <cell r="Z87">
            <v>58.009090909090901</v>
          </cell>
          <cell r="AA87">
            <v>58.009090909090901</v>
          </cell>
          <cell r="AB87">
            <v>58.009090909090901</v>
          </cell>
          <cell r="AC87">
            <v>58.009090909090901</v>
          </cell>
          <cell r="AD87">
            <v>58.009090909090901</v>
          </cell>
          <cell r="AE87">
            <v>58.009090909090901</v>
          </cell>
          <cell r="AF87">
            <v>58.009090909090901</v>
          </cell>
          <cell r="AG87">
            <v>58.009090909090901</v>
          </cell>
          <cell r="AH87">
            <v>58.009090909090901</v>
          </cell>
          <cell r="AI87">
            <v>58.009090909090901</v>
          </cell>
          <cell r="AJ87">
            <v>58.009090909090901</v>
          </cell>
        </row>
        <row r="88">
          <cell r="E88" t="str">
            <v>NH Res + Comm Coal CC</v>
          </cell>
          <cell r="F88">
            <v>61.745454545454542</v>
          </cell>
          <cell r="G88">
            <v>61.881818181818176</v>
          </cell>
          <cell r="H88">
            <v>61.472727272727269</v>
          </cell>
          <cell r="I88">
            <v>62.018181818181816</v>
          </cell>
          <cell r="J88">
            <v>62.018181818181816</v>
          </cell>
          <cell r="K88">
            <v>59.372727272727268</v>
          </cell>
          <cell r="L88">
            <v>58.772727272727266</v>
          </cell>
          <cell r="M88">
            <v>60.941563636363632</v>
          </cell>
          <cell r="N88">
            <v>60.640909090909084</v>
          </cell>
          <cell r="O88">
            <v>62.018181818181816</v>
          </cell>
          <cell r="P88">
            <v>62.018181818181816</v>
          </cell>
          <cell r="Q88">
            <v>62.018181818181816</v>
          </cell>
          <cell r="R88">
            <v>62.018181818181816</v>
          </cell>
          <cell r="S88">
            <v>62.018181818181816</v>
          </cell>
          <cell r="T88">
            <v>62.018181818181816</v>
          </cell>
          <cell r="U88">
            <v>62.018181818181816</v>
          </cell>
          <cell r="V88">
            <v>62.018181818181816</v>
          </cell>
          <cell r="W88">
            <v>62.018181818181816</v>
          </cell>
          <cell r="X88">
            <v>62.018181818181816</v>
          </cell>
          <cell r="Y88">
            <v>62.018181818181816</v>
          </cell>
          <cell r="Z88">
            <v>62.018181818181816</v>
          </cell>
          <cell r="AA88">
            <v>62.018181818181816</v>
          </cell>
          <cell r="AB88">
            <v>62.018181818181816</v>
          </cell>
          <cell r="AC88">
            <v>62.018181818181816</v>
          </cell>
          <cell r="AD88">
            <v>62.018181818181816</v>
          </cell>
          <cell r="AE88">
            <v>62.018181818181816</v>
          </cell>
          <cell r="AF88">
            <v>62.018181818181816</v>
          </cell>
          <cell r="AG88">
            <v>62.018181818181816</v>
          </cell>
          <cell r="AH88">
            <v>62.018181818181816</v>
          </cell>
          <cell r="AI88">
            <v>62.018181818181816</v>
          </cell>
          <cell r="AJ88">
            <v>62.018181818181816</v>
          </cell>
        </row>
        <row r="89">
          <cell r="E89" t="str">
            <v>NJ Res + Comm Coal CC</v>
          </cell>
          <cell r="F89">
            <v>61.963636363636354</v>
          </cell>
          <cell r="G89">
            <v>61.881818181818176</v>
          </cell>
          <cell r="H89">
            <v>61.93636363636363</v>
          </cell>
          <cell r="I89">
            <v>61.990909090909092</v>
          </cell>
          <cell r="J89">
            <v>61.909090909090907</v>
          </cell>
          <cell r="K89">
            <v>61.990909090909092</v>
          </cell>
          <cell r="L89">
            <v>61.963636363636354</v>
          </cell>
          <cell r="M89">
            <v>61.942292727272722</v>
          </cell>
          <cell r="N89">
            <v>62.018181818181816</v>
          </cell>
          <cell r="O89">
            <v>62.018181818181816</v>
          </cell>
          <cell r="P89">
            <v>62.018181818181816</v>
          </cell>
          <cell r="Q89">
            <v>62.018181818181816</v>
          </cell>
          <cell r="R89">
            <v>62.018181818181816</v>
          </cell>
          <cell r="S89">
            <v>62.018181818181816</v>
          </cell>
          <cell r="T89">
            <v>62.018181818181816</v>
          </cell>
          <cell r="U89">
            <v>62.018181818181816</v>
          </cell>
          <cell r="V89">
            <v>62.018181818181816</v>
          </cell>
          <cell r="W89">
            <v>62.018181818181816</v>
          </cell>
          <cell r="X89">
            <v>62.018181818181816</v>
          </cell>
          <cell r="Y89">
            <v>62.018181818181816</v>
          </cell>
          <cell r="Z89">
            <v>62.018181818181816</v>
          </cell>
          <cell r="AA89">
            <v>62.018181818181816</v>
          </cell>
          <cell r="AB89">
            <v>62.018181818181816</v>
          </cell>
          <cell r="AC89">
            <v>62.018181818181816</v>
          </cell>
          <cell r="AD89">
            <v>62.018181818181816</v>
          </cell>
          <cell r="AE89">
            <v>62.018181818181816</v>
          </cell>
          <cell r="AF89">
            <v>62.018181818181816</v>
          </cell>
          <cell r="AG89">
            <v>62.018181818181816</v>
          </cell>
          <cell r="AH89">
            <v>62.018181818181816</v>
          </cell>
          <cell r="AI89">
            <v>62.018181818181816</v>
          </cell>
          <cell r="AJ89">
            <v>62.018181818181816</v>
          </cell>
        </row>
        <row r="90">
          <cell r="E90" t="str">
            <v>NM Res + Comm Coal CC</v>
          </cell>
          <cell r="F90">
            <v>56.1</v>
          </cell>
          <cell r="G90">
            <v>56.127272727272725</v>
          </cell>
          <cell r="H90">
            <v>56.263636363636365</v>
          </cell>
          <cell r="I90">
            <v>56.318181818181813</v>
          </cell>
          <cell r="J90">
            <v>56.345454545454537</v>
          </cell>
          <cell r="K90">
            <v>56.345454545454537</v>
          </cell>
          <cell r="L90">
            <v>56.481818181818177</v>
          </cell>
          <cell r="M90">
            <v>56.267217272727272</v>
          </cell>
          <cell r="N90">
            <v>57.002727272727263</v>
          </cell>
          <cell r="O90">
            <v>56.11090909090909</v>
          </cell>
          <cell r="P90">
            <v>56.11090909090909</v>
          </cell>
          <cell r="Q90">
            <v>56.11090909090909</v>
          </cell>
          <cell r="R90">
            <v>56.11090909090909</v>
          </cell>
          <cell r="S90">
            <v>56.11090909090909</v>
          </cell>
          <cell r="T90">
            <v>56.11090909090909</v>
          </cell>
          <cell r="U90">
            <v>56.11090909090909</v>
          </cell>
          <cell r="V90">
            <v>56.11090909090909</v>
          </cell>
          <cell r="W90">
            <v>56.11090909090909</v>
          </cell>
          <cell r="X90">
            <v>56.11090909090909</v>
          </cell>
          <cell r="Y90">
            <v>56.11090909090909</v>
          </cell>
          <cell r="Z90">
            <v>56.11090909090909</v>
          </cell>
          <cell r="AA90">
            <v>56.11090909090909</v>
          </cell>
          <cell r="AB90">
            <v>56.11090909090909</v>
          </cell>
          <cell r="AC90">
            <v>56.11090909090909</v>
          </cell>
          <cell r="AD90">
            <v>56.11090909090909</v>
          </cell>
          <cell r="AE90">
            <v>56.11090909090909</v>
          </cell>
          <cell r="AF90">
            <v>56.11090909090909</v>
          </cell>
          <cell r="AG90">
            <v>56.11090909090909</v>
          </cell>
          <cell r="AH90">
            <v>56.11090909090909</v>
          </cell>
          <cell r="AI90">
            <v>56.11090909090909</v>
          </cell>
          <cell r="AJ90">
            <v>56.11090909090909</v>
          </cell>
        </row>
        <row r="91">
          <cell r="E91" t="str">
            <v>NV Res + Comm Coal CC</v>
          </cell>
          <cell r="F91">
            <v>57.9</v>
          </cell>
          <cell r="G91">
            <v>55.663636363636357</v>
          </cell>
          <cell r="H91">
            <v>55.663636363636357</v>
          </cell>
          <cell r="I91">
            <v>55.663636363636357</v>
          </cell>
          <cell r="J91">
            <v>55.663636363636357</v>
          </cell>
          <cell r="K91">
            <v>55.718181818181819</v>
          </cell>
          <cell r="L91">
            <v>55.663636363636357</v>
          </cell>
          <cell r="M91">
            <v>55.658249999999995</v>
          </cell>
          <cell r="N91">
            <v>55.663636363636357</v>
          </cell>
          <cell r="O91">
            <v>55.68</v>
          </cell>
          <cell r="P91">
            <v>55.68</v>
          </cell>
          <cell r="Q91">
            <v>55.68</v>
          </cell>
          <cell r="R91">
            <v>55.68</v>
          </cell>
          <cell r="S91">
            <v>55.68</v>
          </cell>
          <cell r="T91">
            <v>55.68</v>
          </cell>
          <cell r="U91">
            <v>55.68</v>
          </cell>
          <cell r="V91">
            <v>55.68</v>
          </cell>
          <cell r="W91">
            <v>55.68</v>
          </cell>
          <cell r="X91">
            <v>55.68</v>
          </cell>
          <cell r="Y91">
            <v>55.68</v>
          </cell>
          <cell r="Z91">
            <v>55.68</v>
          </cell>
          <cell r="AA91">
            <v>55.68</v>
          </cell>
          <cell r="AB91">
            <v>55.68</v>
          </cell>
          <cell r="AC91">
            <v>55.68</v>
          </cell>
          <cell r="AD91">
            <v>55.68</v>
          </cell>
          <cell r="AE91">
            <v>55.68</v>
          </cell>
          <cell r="AF91">
            <v>55.68</v>
          </cell>
          <cell r="AG91">
            <v>55.68</v>
          </cell>
          <cell r="AH91">
            <v>55.68</v>
          </cell>
          <cell r="AI91">
            <v>55.68</v>
          </cell>
          <cell r="AJ91">
            <v>55.68</v>
          </cell>
        </row>
        <row r="92">
          <cell r="E92" t="str">
            <v>NY Res + Comm Coal CC</v>
          </cell>
          <cell r="F92">
            <v>58.36363636363636</v>
          </cell>
          <cell r="G92">
            <v>58.745454545454542</v>
          </cell>
          <cell r="H92">
            <v>59.454545454545453</v>
          </cell>
          <cell r="I92">
            <v>59.672727272727272</v>
          </cell>
          <cell r="J92">
            <v>58.581818181818178</v>
          </cell>
          <cell r="K92">
            <v>58.909090909090907</v>
          </cell>
          <cell r="L92">
            <v>58.390909090909084</v>
          </cell>
          <cell r="M92">
            <v>58.275777272727268</v>
          </cell>
          <cell r="N92">
            <v>57.883636363636363</v>
          </cell>
          <cell r="O92">
            <v>57.256363636363631</v>
          </cell>
          <cell r="P92">
            <v>57.256363636363631</v>
          </cell>
          <cell r="Q92">
            <v>57.256363636363631</v>
          </cell>
          <cell r="R92">
            <v>57.256363636363631</v>
          </cell>
          <cell r="S92">
            <v>57.256363636363631</v>
          </cell>
          <cell r="T92">
            <v>57.256363636363631</v>
          </cell>
          <cell r="U92">
            <v>57.256363636363631</v>
          </cell>
          <cell r="V92">
            <v>57.256363636363631</v>
          </cell>
          <cell r="W92">
            <v>57.256363636363631</v>
          </cell>
          <cell r="X92">
            <v>57.256363636363631</v>
          </cell>
          <cell r="Y92">
            <v>57.256363636363631</v>
          </cell>
          <cell r="Z92">
            <v>57.256363636363631</v>
          </cell>
          <cell r="AA92">
            <v>57.256363636363631</v>
          </cell>
          <cell r="AB92">
            <v>57.256363636363631</v>
          </cell>
          <cell r="AC92">
            <v>57.256363636363631</v>
          </cell>
          <cell r="AD92">
            <v>57.256363636363631</v>
          </cell>
          <cell r="AE92">
            <v>57.256363636363631</v>
          </cell>
          <cell r="AF92">
            <v>57.256363636363631</v>
          </cell>
          <cell r="AG92">
            <v>57.256363636363631</v>
          </cell>
          <cell r="AH92">
            <v>57.256363636363631</v>
          </cell>
          <cell r="AI92">
            <v>57.256363636363631</v>
          </cell>
          <cell r="AJ92">
            <v>57.256363636363631</v>
          </cell>
        </row>
        <row r="93">
          <cell r="E93" t="str">
            <v>OH Res + Comm Coal CC</v>
          </cell>
          <cell r="F93">
            <v>55.690909090909081</v>
          </cell>
          <cell r="G93">
            <v>55.745454545454542</v>
          </cell>
          <cell r="H93">
            <v>56.04545454545454</v>
          </cell>
          <cell r="I93">
            <v>55.690909090909081</v>
          </cell>
          <cell r="J93">
            <v>55.772727272727266</v>
          </cell>
          <cell r="K93">
            <v>55.745454545454542</v>
          </cell>
          <cell r="L93">
            <v>55.472727272727269</v>
          </cell>
          <cell r="M93">
            <v>55.670018181818179</v>
          </cell>
          <cell r="N93">
            <v>56.056363636363628</v>
          </cell>
          <cell r="O93">
            <v>55.748181818181813</v>
          </cell>
          <cell r="P93">
            <v>55.748181818181813</v>
          </cell>
          <cell r="Q93">
            <v>55.748181818181813</v>
          </cell>
          <cell r="R93">
            <v>55.748181818181813</v>
          </cell>
          <cell r="S93">
            <v>55.748181818181813</v>
          </cell>
          <cell r="T93">
            <v>55.748181818181813</v>
          </cell>
          <cell r="U93">
            <v>55.748181818181813</v>
          </cell>
          <cell r="V93">
            <v>55.748181818181813</v>
          </cell>
          <cell r="W93">
            <v>55.748181818181813</v>
          </cell>
          <cell r="X93">
            <v>55.748181818181813</v>
          </cell>
          <cell r="Y93">
            <v>55.748181818181813</v>
          </cell>
          <cell r="Z93">
            <v>55.748181818181813</v>
          </cell>
          <cell r="AA93">
            <v>55.748181818181813</v>
          </cell>
          <cell r="AB93">
            <v>55.748181818181813</v>
          </cell>
          <cell r="AC93">
            <v>55.748181818181813</v>
          </cell>
          <cell r="AD93">
            <v>55.748181818181813</v>
          </cell>
          <cell r="AE93">
            <v>55.748181818181813</v>
          </cell>
          <cell r="AF93">
            <v>55.748181818181813</v>
          </cell>
          <cell r="AG93">
            <v>55.748181818181813</v>
          </cell>
          <cell r="AH93">
            <v>55.748181818181813</v>
          </cell>
          <cell r="AI93">
            <v>55.748181818181813</v>
          </cell>
          <cell r="AJ93">
            <v>55.748181818181813</v>
          </cell>
        </row>
        <row r="94">
          <cell r="E94" t="str">
            <v>OK Res + Comm Coal CC</v>
          </cell>
          <cell r="F94">
            <v>56.236363636363627</v>
          </cell>
          <cell r="G94">
            <v>56.154545454545449</v>
          </cell>
          <cell r="H94">
            <v>56.454545454545453</v>
          </cell>
          <cell r="I94">
            <v>56.154545454545449</v>
          </cell>
          <cell r="J94">
            <v>56.427272727272722</v>
          </cell>
          <cell r="K94">
            <v>56.154545454545449</v>
          </cell>
          <cell r="L94">
            <v>56.154545454545449</v>
          </cell>
          <cell r="M94">
            <v>58.00442454545454</v>
          </cell>
          <cell r="N94">
            <v>56.154545454545449</v>
          </cell>
          <cell r="O94">
            <v>56.157272727272719</v>
          </cell>
          <cell r="P94">
            <v>56.157272727272719</v>
          </cell>
          <cell r="Q94">
            <v>56.157272727272719</v>
          </cell>
          <cell r="R94">
            <v>56.157272727272719</v>
          </cell>
          <cell r="S94">
            <v>56.157272727272719</v>
          </cell>
          <cell r="T94">
            <v>56.157272727272719</v>
          </cell>
          <cell r="U94">
            <v>56.157272727272719</v>
          </cell>
          <cell r="V94">
            <v>56.157272727272719</v>
          </cell>
          <cell r="W94">
            <v>56.157272727272719</v>
          </cell>
          <cell r="X94">
            <v>56.157272727272719</v>
          </cell>
          <cell r="Y94">
            <v>56.157272727272719</v>
          </cell>
          <cell r="Z94">
            <v>56.157272727272719</v>
          </cell>
          <cell r="AA94">
            <v>56.157272727272719</v>
          </cell>
          <cell r="AB94">
            <v>56.157272727272719</v>
          </cell>
          <cell r="AC94">
            <v>56.157272727272719</v>
          </cell>
          <cell r="AD94">
            <v>56.157272727272719</v>
          </cell>
          <cell r="AE94">
            <v>56.157272727272719</v>
          </cell>
          <cell r="AF94">
            <v>56.157272727272719</v>
          </cell>
          <cell r="AG94">
            <v>56.157272727272719</v>
          </cell>
          <cell r="AH94">
            <v>56.157272727272719</v>
          </cell>
          <cell r="AI94">
            <v>56.157272727272719</v>
          </cell>
          <cell r="AJ94">
            <v>56.157272727272719</v>
          </cell>
        </row>
        <row r="95">
          <cell r="E95" t="str">
            <v>OR Res + Comm Coal CC</v>
          </cell>
          <cell r="F95">
            <v>55.663636363636357</v>
          </cell>
          <cell r="G95">
            <v>55.663636363636357</v>
          </cell>
          <cell r="H95">
            <v>55.663636363636357</v>
          </cell>
          <cell r="I95">
            <v>58.418181818181807</v>
          </cell>
          <cell r="J95">
            <v>58.25454545454545</v>
          </cell>
          <cell r="K95">
            <v>55.663636363636357</v>
          </cell>
          <cell r="L95">
            <v>55.663636363636357</v>
          </cell>
          <cell r="M95">
            <v>55.658217272727271</v>
          </cell>
          <cell r="N95">
            <v>56.481818181818177</v>
          </cell>
          <cell r="O95">
            <v>55.663636363636357</v>
          </cell>
          <cell r="P95">
            <v>55.663636363636357</v>
          </cell>
          <cell r="Q95">
            <v>55.663636363636357</v>
          </cell>
          <cell r="R95">
            <v>55.663636363636357</v>
          </cell>
          <cell r="S95">
            <v>55.663636363636357</v>
          </cell>
          <cell r="T95">
            <v>55.663636363636357</v>
          </cell>
          <cell r="U95">
            <v>55.663636363636357</v>
          </cell>
          <cell r="V95">
            <v>55.663636363636357</v>
          </cell>
          <cell r="W95">
            <v>55.663636363636357</v>
          </cell>
          <cell r="X95">
            <v>55.663636363636357</v>
          </cell>
          <cell r="Y95">
            <v>55.663636363636357</v>
          </cell>
          <cell r="Z95">
            <v>55.663636363636357</v>
          </cell>
          <cell r="AA95">
            <v>55.663636363636357</v>
          </cell>
          <cell r="AB95">
            <v>55.663636363636357</v>
          </cell>
          <cell r="AC95">
            <v>55.663636363636357</v>
          </cell>
          <cell r="AD95">
            <v>55.663636363636357</v>
          </cell>
          <cell r="AE95">
            <v>55.663636363636357</v>
          </cell>
          <cell r="AF95">
            <v>55.663636363636357</v>
          </cell>
          <cell r="AG95">
            <v>55.663636363636357</v>
          </cell>
          <cell r="AH95">
            <v>55.663636363636357</v>
          </cell>
          <cell r="AI95">
            <v>55.663636363636357</v>
          </cell>
          <cell r="AJ95">
            <v>55.663636363636357</v>
          </cell>
        </row>
        <row r="96">
          <cell r="E96" t="str">
            <v>PA Res + Comm Coal CC</v>
          </cell>
          <cell r="F96">
            <v>59.72727272727272</v>
          </cell>
          <cell r="G96">
            <v>59.509090909090901</v>
          </cell>
          <cell r="H96">
            <v>59.918181818181807</v>
          </cell>
          <cell r="I96">
            <v>59.61818181818181</v>
          </cell>
          <cell r="J96">
            <v>60.027272727272724</v>
          </cell>
          <cell r="K96">
            <v>60.109090909090909</v>
          </cell>
          <cell r="L96">
            <v>60.081818181818178</v>
          </cell>
          <cell r="M96">
            <v>60.450444545454545</v>
          </cell>
          <cell r="N96">
            <v>60.36272727272727</v>
          </cell>
          <cell r="O96">
            <v>60.27</v>
          </cell>
          <cell r="P96">
            <v>60.27</v>
          </cell>
          <cell r="Q96">
            <v>60.27</v>
          </cell>
          <cell r="R96">
            <v>60.27</v>
          </cell>
          <cell r="S96">
            <v>60.27</v>
          </cell>
          <cell r="T96">
            <v>60.27</v>
          </cell>
          <cell r="U96">
            <v>60.27</v>
          </cell>
          <cell r="V96">
            <v>60.27</v>
          </cell>
          <cell r="W96">
            <v>60.27</v>
          </cell>
          <cell r="X96">
            <v>60.27</v>
          </cell>
          <cell r="Y96">
            <v>60.27</v>
          </cell>
          <cell r="Z96">
            <v>60.27</v>
          </cell>
          <cell r="AA96">
            <v>60.27</v>
          </cell>
          <cell r="AB96">
            <v>60.27</v>
          </cell>
          <cell r="AC96">
            <v>60.27</v>
          </cell>
          <cell r="AD96">
            <v>60.27</v>
          </cell>
          <cell r="AE96">
            <v>60.27</v>
          </cell>
          <cell r="AF96">
            <v>60.27</v>
          </cell>
          <cell r="AG96">
            <v>60.27</v>
          </cell>
          <cell r="AH96">
            <v>60.27</v>
          </cell>
          <cell r="AI96">
            <v>60.27</v>
          </cell>
          <cell r="AJ96">
            <v>60.27</v>
          </cell>
        </row>
        <row r="97">
          <cell r="E97" t="str">
            <v>RI Res + Comm Coal CC</v>
          </cell>
          <cell r="F97">
            <v>61.990909090909092</v>
          </cell>
          <cell r="G97">
            <v>62.018181818181816</v>
          </cell>
          <cell r="H97">
            <v>62.018181818181816</v>
          </cell>
          <cell r="I97">
            <v>61.963636363636354</v>
          </cell>
          <cell r="J97">
            <v>62.018181818181816</v>
          </cell>
          <cell r="K97">
            <v>62.018181818181816</v>
          </cell>
          <cell r="L97">
            <v>62.018181818181816</v>
          </cell>
          <cell r="M97">
            <v>61.969047272727266</v>
          </cell>
          <cell r="N97">
            <v>62.018181818181816</v>
          </cell>
          <cell r="O97">
            <v>62.018181818181816</v>
          </cell>
          <cell r="P97">
            <v>62.018181818181816</v>
          </cell>
          <cell r="Q97">
            <v>62.018181818181816</v>
          </cell>
          <cell r="R97">
            <v>62.018181818181816</v>
          </cell>
          <cell r="S97">
            <v>62.018181818181816</v>
          </cell>
          <cell r="T97">
            <v>62.018181818181816</v>
          </cell>
          <cell r="U97">
            <v>62.018181818181816</v>
          </cell>
          <cell r="V97">
            <v>62.018181818181816</v>
          </cell>
          <cell r="W97">
            <v>62.018181818181816</v>
          </cell>
          <cell r="X97">
            <v>62.018181818181816</v>
          </cell>
          <cell r="Y97">
            <v>62.018181818181816</v>
          </cell>
          <cell r="Z97">
            <v>62.018181818181816</v>
          </cell>
          <cell r="AA97">
            <v>62.018181818181816</v>
          </cell>
          <cell r="AB97">
            <v>62.018181818181816</v>
          </cell>
          <cell r="AC97">
            <v>62.018181818181816</v>
          </cell>
          <cell r="AD97">
            <v>62.018181818181816</v>
          </cell>
          <cell r="AE97">
            <v>62.018181818181816</v>
          </cell>
          <cell r="AF97">
            <v>62.018181818181816</v>
          </cell>
          <cell r="AG97">
            <v>62.018181818181816</v>
          </cell>
          <cell r="AH97">
            <v>62.018181818181816</v>
          </cell>
          <cell r="AI97">
            <v>62.018181818181816</v>
          </cell>
          <cell r="AJ97">
            <v>62.018181818181816</v>
          </cell>
        </row>
        <row r="98">
          <cell r="E98" t="str">
            <v>SC Res + Comm Coal CC</v>
          </cell>
          <cell r="F98">
            <v>55.881818181818183</v>
          </cell>
          <cell r="G98">
            <v>55.93636363636363</v>
          </cell>
          <cell r="H98">
            <v>55.990909090909092</v>
          </cell>
          <cell r="I98">
            <v>56.454545454545453</v>
          </cell>
          <cell r="J98">
            <v>56.454545454545453</v>
          </cell>
          <cell r="K98">
            <v>57.136363636363633</v>
          </cell>
          <cell r="L98">
            <v>56.4</v>
          </cell>
          <cell r="M98">
            <v>55.854447272727271</v>
          </cell>
          <cell r="N98">
            <v>56.236363636363627</v>
          </cell>
          <cell r="O98">
            <v>56.470909090909089</v>
          </cell>
          <cell r="P98">
            <v>56.470909090909089</v>
          </cell>
          <cell r="Q98">
            <v>56.470909090909089</v>
          </cell>
          <cell r="R98">
            <v>56.470909090909089</v>
          </cell>
          <cell r="S98">
            <v>56.470909090909089</v>
          </cell>
          <cell r="T98">
            <v>56.470909090909089</v>
          </cell>
          <cell r="U98">
            <v>56.470909090909089</v>
          </cell>
          <cell r="V98">
            <v>56.470909090909089</v>
          </cell>
          <cell r="W98">
            <v>56.470909090909089</v>
          </cell>
          <cell r="X98">
            <v>56.470909090909089</v>
          </cell>
          <cell r="Y98">
            <v>56.470909090909089</v>
          </cell>
          <cell r="Z98">
            <v>56.470909090909089</v>
          </cell>
          <cell r="AA98">
            <v>56.470909090909089</v>
          </cell>
          <cell r="AB98">
            <v>56.470909090909089</v>
          </cell>
          <cell r="AC98">
            <v>56.470909090909089</v>
          </cell>
          <cell r="AD98">
            <v>56.470909090909089</v>
          </cell>
          <cell r="AE98">
            <v>56.470909090909089</v>
          </cell>
          <cell r="AF98">
            <v>56.470909090909089</v>
          </cell>
          <cell r="AG98">
            <v>56.470909090909089</v>
          </cell>
          <cell r="AH98">
            <v>56.470909090909089</v>
          </cell>
          <cell r="AI98">
            <v>56.470909090909089</v>
          </cell>
          <cell r="AJ98">
            <v>56.470909090909089</v>
          </cell>
        </row>
        <row r="99">
          <cell r="E99" t="str">
            <v>SD Res + Comm Coal CC</v>
          </cell>
          <cell r="F99">
            <v>57.709090909090904</v>
          </cell>
          <cell r="G99">
            <v>58.036363636363632</v>
          </cell>
          <cell r="H99">
            <v>58.036363636363632</v>
          </cell>
          <cell r="I99">
            <v>58.009090909090901</v>
          </cell>
          <cell r="J99">
            <v>57.245454545454542</v>
          </cell>
          <cell r="K99">
            <v>57.872727272727268</v>
          </cell>
          <cell r="L99">
            <v>56.972727272727269</v>
          </cell>
          <cell r="M99">
            <v>58.011673636363632</v>
          </cell>
          <cell r="N99">
            <v>58.009090909090901</v>
          </cell>
          <cell r="O99">
            <v>58.009090909090901</v>
          </cell>
          <cell r="P99">
            <v>58.009090909090901</v>
          </cell>
          <cell r="Q99">
            <v>58.009090909090901</v>
          </cell>
          <cell r="R99">
            <v>58.009090909090901</v>
          </cell>
          <cell r="S99">
            <v>58.009090909090901</v>
          </cell>
          <cell r="T99">
            <v>58.009090909090901</v>
          </cell>
          <cell r="U99">
            <v>58.009090909090901</v>
          </cell>
          <cell r="V99">
            <v>58.009090909090901</v>
          </cell>
          <cell r="W99">
            <v>58.009090909090901</v>
          </cell>
          <cell r="X99">
            <v>58.009090909090901</v>
          </cell>
          <cell r="Y99">
            <v>58.009090909090901</v>
          </cell>
          <cell r="Z99">
            <v>58.009090909090901</v>
          </cell>
          <cell r="AA99">
            <v>58.009090909090901</v>
          </cell>
          <cell r="AB99">
            <v>58.009090909090901</v>
          </cell>
          <cell r="AC99">
            <v>58.009090909090901</v>
          </cell>
          <cell r="AD99">
            <v>58.009090909090901</v>
          </cell>
          <cell r="AE99">
            <v>58.009090909090901</v>
          </cell>
          <cell r="AF99">
            <v>58.009090909090901</v>
          </cell>
          <cell r="AG99">
            <v>58.009090909090901</v>
          </cell>
          <cell r="AH99">
            <v>58.009090909090901</v>
          </cell>
          <cell r="AI99">
            <v>58.009090909090901</v>
          </cell>
          <cell r="AJ99">
            <v>58.009090909090901</v>
          </cell>
        </row>
        <row r="100">
          <cell r="E100" t="str">
            <v>TN Res + Comm Coal CC</v>
          </cell>
          <cell r="F100">
            <v>56.018181818181816</v>
          </cell>
          <cell r="G100">
            <v>56.263636363636365</v>
          </cell>
          <cell r="H100">
            <v>55.8</v>
          </cell>
          <cell r="I100">
            <v>55.93636363636363</v>
          </cell>
          <cell r="J100">
            <v>55.909090909090907</v>
          </cell>
          <cell r="K100">
            <v>56.04545454545454</v>
          </cell>
          <cell r="L100">
            <v>55.854545454545452</v>
          </cell>
          <cell r="M100">
            <v>55.887823636363635</v>
          </cell>
          <cell r="N100">
            <v>55.775454545454537</v>
          </cell>
          <cell r="O100">
            <v>55.802727272727275</v>
          </cell>
          <cell r="P100">
            <v>55.802727272727275</v>
          </cell>
          <cell r="Q100">
            <v>55.802727272727275</v>
          </cell>
          <cell r="R100">
            <v>55.802727272727275</v>
          </cell>
          <cell r="S100">
            <v>55.802727272727275</v>
          </cell>
          <cell r="T100">
            <v>55.802727272727275</v>
          </cell>
          <cell r="U100">
            <v>55.802727272727275</v>
          </cell>
          <cell r="V100">
            <v>55.802727272727275</v>
          </cell>
          <cell r="W100">
            <v>55.802727272727275</v>
          </cell>
          <cell r="X100">
            <v>55.802727272727275</v>
          </cell>
          <cell r="Y100">
            <v>55.802727272727275</v>
          </cell>
          <cell r="Z100">
            <v>55.802727272727275</v>
          </cell>
          <cell r="AA100">
            <v>55.802727272727275</v>
          </cell>
          <cell r="AB100">
            <v>55.802727272727275</v>
          </cell>
          <cell r="AC100">
            <v>55.802727272727275</v>
          </cell>
          <cell r="AD100">
            <v>55.802727272727275</v>
          </cell>
          <cell r="AE100">
            <v>55.802727272727275</v>
          </cell>
          <cell r="AF100">
            <v>55.802727272727275</v>
          </cell>
          <cell r="AG100">
            <v>55.802727272727275</v>
          </cell>
          <cell r="AH100">
            <v>55.802727272727275</v>
          </cell>
          <cell r="AI100">
            <v>55.802727272727275</v>
          </cell>
          <cell r="AJ100">
            <v>55.802727272727275</v>
          </cell>
        </row>
        <row r="101">
          <cell r="E101" t="str">
            <v>TX Res + Comm Coal CC</v>
          </cell>
          <cell r="F101">
            <v>56.4</v>
          </cell>
          <cell r="G101">
            <v>56.481818181818177</v>
          </cell>
          <cell r="H101">
            <v>57.54545454545454</v>
          </cell>
          <cell r="I101">
            <v>58.172727272727272</v>
          </cell>
          <cell r="J101">
            <v>61.909090909090907</v>
          </cell>
          <cell r="K101">
            <v>57.471418787878783</v>
          </cell>
          <cell r="L101">
            <v>58.090909090909086</v>
          </cell>
          <cell r="M101">
            <v>56.153678181818172</v>
          </cell>
          <cell r="N101">
            <v>56.236363636363627</v>
          </cell>
          <cell r="O101">
            <v>56.252727272727263</v>
          </cell>
          <cell r="P101">
            <v>56.252727272727263</v>
          </cell>
          <cell r="Q101">
            <v>56.252727272727263</v>
          </cell>
          <cell r="R101">
            <v>56.252727272727263</v>
          </cell>
          <cell r="S101">
            <v>56.252727272727263</v>
          </cell>
          <cell r="T101">
            <v>56.252727272727263</v>
          </cell>
          <cell r="U101">
            <v>56.252727272727263</v>
          </cell>
          <cell r="V101">
            <v>56.252727272727263</v>
          </cell>
          <cell r="W101">
            <v>56.252727272727263</v>
          </cell>
          <cell r="X101">
            <v>56.252727272727263</v>
          </cell>
          <cell r="Y101">
            <v>56.252727272727263</v>
          </cell>
          <cell r="Z101">
            <v>56.252727272727263</v>
          </cell>
          <cell r="AA101">
            <v>56.252727272727263</v>
          </cell>
          <cell r="AB101">
            <v>56.252727272727263</v>
          </cell>
          <cell r="AC101">
            <v>56.252727272727263</v>
          </cell>
          <cell r="AD101">
            <v>56.252727272727263</v>
          </cell>
          <cell r="AE101">
            <v>56.252727272727263</v>
          </cell>
          <cell r="AF101">
            <v>56.252727272727263</v>
          </cell>
          <cell r="AG101">
            <v>56.252727272727263</v>
          </cell>
          <cell r="AH101">
            <v>56.252727272727263</v>
          </cell>
          <cell r="AI101">
            <v>56.252727272727263</v>
          </cell>
          <cell r="AJ101">
            <v>56.252727272727263</v>
          </cell>
        </row>
        <row r="102">
          <cell r="E102" t="str">
            <v>US Res + Comm Coal CC</v>
          </cell>
          <cell r="F102">
            <v>57.136363636363633</v>
          </cell>
          <cell r="G102">
            <v>57.327272727272721</v>
          </cell>
          <cell r="H102">
            <v>57.6</v>
          </cell>
          <cell r="I102">
            <v>57.245454545454542</v>
          </cell>
          <cell r="J102">
            <v>57.218181818181819</v>
          </cell>
          <cell r="K102">
            <v>57.327272727272721</v>
          </cell>
          <cell r="L102">
            <v>57.136363636363633</v>
          </cell>
          <cell r="M102">
            <v>57.327283636363632</v>
          </cell>
          <cell r="N102">
            <v>57.199090909090899</v>
          </cell>
          <cell r="O102">
            <v>56.950909090909086</v>
          </cell>
          <cell r="P102">
            <v>56.950909090909086</v>
          </cell>
          <cell r="Q102">
            <v>56.950909090909086</v>
          </cell>
          <cell r="R102">
            <v>56.950909090909086</v>
          </cell>
          <cell r="S102">
            <v>56.950909090909086</v>
          </cell>
          <cell r="T102">
            <v>56.950909090909086</v>
          </cell>
          <cell r="U102">
            <v>56.950909090909086</v>
          </cell>
          <cell r="V102">
            <v>56.950909090909086</v>
          </cell>
          <cell r="W102">
            <v>56.950909090909086</v>
          </cell>
          <cell r="X102">
            <v>56.950909090909086</v>
          </cell>
          <cell r="Y102">
            <v>56.950909090909086</v>
          </cell>
          <cell r="Z102">
            <v>56.950909090909086</v>
          </cell>
          <cell r="AA102">
            <v>56.950909090909086</v>
          </cell>
          <cell r="AB102">
            <v>56.950909090909086</v>
          </cell>
          <cell r="AC102">
            <v>56.950909090909086</v>
          </cell>
          <cell r="AD102">
            <v>56.950909090909086</v>
          </cell>
          <cell r="AE102">
            <v>56.950909090909086</v>
          </cell>
          <cell r="AF102">
            <v>56.950909090909086</v>
          </cell>
          <cell r="AG102">
            <v>56.950909090909086</v>
          </cell>
          <cell r="AH102">
            <v>56.950909090909086</v>
          </cell>
          <cell r="AI102">
            <v>56.950909090909086</v>
          </cell>
          <cell r="AJ102">
            <v>56.950909090909086</v>
          </cell>
        </row>
        <row r="103">
          <cell r="E103" t="str">
            <v>UT Res + Comm Coal CC</v>
          </cell>
          <cell r="F103">
            <v>55.663636363636357</v>
          </cell>
          <cell r="G103">
            <v>55.663636363636357</v>
          </cell>
          <cell r="H103">
            <v>55.663636363636357</v>
          </cell>
          <cell r="I103">
            <v>55.663636363636357</v>
          </cell>
          <cell r="J103">
            <v>55.663636363636357</v>
          </cell>
          <cell r="K103">
            <v>55.663636363636357</v>
          </cell>
          <cell r="L103">
            <v>55.663636363636357</v>
          </cell>
          <cell r="M103">
            <v>55.658972727272719</v>
          </cell>
          <cell r="N103">
            <v>55.663636363636357</v>
          </cell>
          <cell r="O103">
            <v>55.663636363636357</v>
          </cell>
          <cell r="P103">
            <v>55.663636363636357</v>
          </cell>
          <cell r="Q103">
            <v>55.663636363636357</v>
          </cell>
          <cell r="R103">
            <v>55.663636363636357</v>
          </cell>
          <cell r="S103">
            <v>55.663636363636357</v>
          </cell>
          <cell r="T103">
            <v>55.663636363636357</v>
          </cell>
          <cell r="U103">
            <v>55.663636363636357</v>
          </cell>
          <cell r="V103">
            <v>55.663636363636357</v>
          </cell>
          <cell r="W103">
            <v>55.663636363636357</v>
          </cell>
          <cell r="X103">
            <v>55.663636363636357</v>
          </cell>
          <cell r="Y103">
            <v>55.663636363636357</v>
          </cell>
          <cell r="Z103">
            <v>55.663636363636357</v>
          </cell>
          <cell r="AA103">
            <v>55.663636363636357</v>
          </cell>
          <cell r="AB103">
            <v>55.663636363636357</v>
          </cell>
          <cell r="AC103">
            <v>55.663636363636357</v>
          </cell>
          <cell r="AD103">
            <v>55.663636363636357</v>
          </cell>
          <cell r="AE103">
            <v>55.663636363636357</v>
          </cell>
          <cell r="AF103">
            <v>55.663636363636357</v>
          </cell>
          <cell r="AG103">
            <v>55.663636363636357</v>
          </cell>
          <cell r="AH103">
            <v>55.663636363636357</v>
          </cell>
          <cell r="AI103">
            <v>55.663636363636357</v>
          </cell>
          <cell r="AJ103">
            <v>55.663636363636357</v>
          </cell>
        </row>
        <row r="104">
          <cell r="E104" t="str">
            <v>VA Res + Comm Coal CC</v>
          </cell>
          <cell r="F104">
            <v>56.154545454545449</v>
          </cell>
          <cell r="G104">
            <v>56.236363636363627</v>
          </cell>
          <cell r="H104">
            <v>56.263636363636365</v>
          </cell>
          <cell r="I104">
            <v>56.18181818181818</v>
          </cell>
          <cell r="J104">
            <v>56.290909090909089</v>
          </cell>
          <cell r="K104">
            <v>56.372727272727268</v>
          </cell>
          <cell r="L104">
            <v>56.318181818181813</v>
          </cell>
          <cell r="M104">
            <v>56.151272727272726</v>
          </cell>
          <cell r="N104">
            <v>56.168181818181814</v>
          </cell>
          <cell r="O104">
            <v>56.097272727272724</v>
          </cell>
          <cell r="P104">
            <v>56.097272727272724</v>
          </cell>
          <cell r="Q104">
            <v>56.097272727272724</v>
          </cell>
          <cell r="R104">
            <v>56.097272727272724</v>
          </cell>
          <cell r="S104">
            <v>56.097272727272724</v>
          </cell>
          <cell r="T104">
            <v>56.097272727272724</v>
          </cell>
          <cell r="U104">
            <v>56.097272727272724</v>
          </cell>
          <cell r="V104">
            <v>56.097272727272724</v>
          </cell>
          <cell r="W104">
            <v>56.097272727272724</v>
          </cell>
          <cell r="X104">
            <v>56.097272727272724</v>
          </cell>
          <cell r="Y104">
            <v>56.097272727272724</v>
          </cell>
          <cell r="Z104">
            <v>56.097272727272724</v>
          </cell>
          <cell r="AA104">
            <v>56.097272727272724</v>
          </cell>
          <cell r="AB104">
            <v>56.097272727272724</v>
          </cell>
          <cell r="AC104">
            <v>56.097272727272724</v>
          </cell>
          <cell r="AD104">
            <v>56.097272727272724</v>
          </cell>
          <cell r="AE104">
            <v>56.097272727272724</v>
          </cell>
          <cell r="AF104">
            <v>56.097272727272724</v>
          </cell>
          <cell r="AG104">
            <v>56.097272727272724</v>
          </cell>
          <cell r="AH104">
            <v>56.097272727272724</v>
          </cell>
          <cell r="AI104">
            <v>56.097272727272724</v>
          </cell>
          <cell r="AJ104">
            <v>56.097272727272724</v>
          </cell>
        </row>
        <row r="105">
          <cell r="E105" t="str">
            <v>VT Res + Comm Coal CC</v>
          </cell>
          <cell r="F105">
            <v>61.963636363636354</v>
          </cell>
          <cell r="G105">
            <v>61.93636363636363</v>
          </cell>
          <cell r="H105">
            <v>62.018181818181816</v>
          </cell>
          <cell r="I105">
            <v>61.990909090909092</v>
          </cell>
          <cell r="J105">
            <v>61.963636363636354</v>
          </cell>
          <cell r="K105">
            <v>62.018181818181816</v>
          </cell>
          <cell r="L105">
            <v>61.93636363636363</v>
          </cell>
          <cell r="M105">
            <v>61.956624545454545</v>
          </cell>
          <cell r="N105">
            <v>62.018181818181816</v>
          </cell>
          <cell r="O105">
            <v>62.018181818181816</v>
          </cell>
          <cell r="P105">
            <v>62.018181818181816</v>
          </cell>
          <cell r="Q105">
            <v>62.018181818181816</v>
          </cell>
          <cell r="R105">
            <v>62.018181818181816</v>
          </cell>
          <cell r="S105">
            <v>62.018181818181816</v>
          </cell>
          <cell r="T105">
            <v>62.018181818181816</v>
          </cell>
          <cell r="U105">
            <v>62.018181818181816</v>
          </cell>
          <cell r="V105">
            <v>62.018181818181816</v>
          </cell>
          <cell r="W105">
            <v>62.018181818181816</v>
          </cell>
          <cell r="X105">
            <v>62.018181818181816</v>
          </cell>
          <cell r="Y105">
            <v>62.018181818181816</v>
          </cell>
          <cell r="Z105">
            <v>62.018181818181816</v>
          </cell>
          <cell r="AA105">
            <v>62.018181818181816</v>
          </cell>
          <cell r="AB105">
            <v>62.018181818181816</v>
          </cell>
          <cell r="AC105">
            <v>62.018181818181816</v>
          </cell>
          <cell r="AD105">
            <v>62.018181818181816</v>
          </cell>
          <cell r="AE105">
            <v>62.018181818181816</v>
          </cell>
          <cell r="AF105">
            <v>62.018181818181816</v>
          </cell>
          <cell r="AG105">
            <v>62.018181818181816</v>
          </cell>
          <cell r="AH105">
            <v>62.018181818181816</v>
          </cell>
          <cell r="AI105">
            <v>62.018181818181816</v>
          </cell>
          <cell r="AJ105">
            <v>62.018181818181816</v>
          </cell>
        </row>
        <row r="106">
          <cell r="E106" t="str">
            <v>WA Res + Comm Coal CC</v>
          </cell>
          <cell r="F106">
            <v>56.4</v>
          </cell>
          <cell r="G106">
            <v>56.590909090909086</v>
          </cell>
          <cell r="H106">
            <v>56.427272727272722</v>
          </cell>
          <cell r="I106">
            <v>56.61818181818181</v>
          </cell>
          <cell r="J106">
            <v>57.054545454545448</v>
          </cell>
          <cell r="K106">
            <v>56.75454545454545</v>
          </cell>
          <cell r="L106">
            <v>55.745454545454542</v>
          </cell>
          <cell r="M106">
            <v>55.732739999999993</v>
          </cell>
          <cell r="N106">
            <v>55.690909090909081</v>
          </cell>
          <cell r="O106">
            <v>55.674545454545445</v>
          </cell>
          <cell r="P106">
            <v>55.674545454545445</v>
          </cell>
          <cell r="Q106">
            <v>55.674545454545445</v>
          </cell>
          <cell r="R106">
            <v>55.674545454545445</v>
          </cell>
          <cell r="S106">
            <v>55.674545454545445</v>
          </cell>
          <cell r="T106">
            <v>55.674545454545445</v>
          </cell>
          <cell r="U106">
            <v>55.674545454545445</v>
          </cell>
          <cell r="V106">
            <v>55.674545454545445</v>
          </cell>
          <cell r="W106">
            <v>55.674545454545445</v>
          </cell>
          <cell r="X106">
            <v>55.674545454545445</v>
          </cell>
          <cell r="Y106">
            <v>55.674545454545445</v>
          </cell>
          <cell r="Z106">
            <v>55.674545454545445</v>
          </cell>
          <cell r="AA106">
            <v>55.674545454545445</v>
          </cell>
          <cell r="AB106">
            <v>55.674545454545445</v>
          </cell>
          <cell r="AC106">
            <v>55.674545454545445</v>
          </cell>
          <cell r="AD106">
            <v>55.674545454545445</v>
          </cell>
          <cell r="AE106">
            <v>55.674545454545445</v>
          </cell>
          <cell r="AF106">
            <v>55.674545454545445</v>
          </cell>
          <cell r="AG106">
            <v>55.674545454545445</v>
          </cell>
          <cell r="AH106">
            <v>55.674545454545445</v>
          </cell>
          <cell r="AI106">
            <v>55.674545454545445</v>
          </cell>
          <cell r="AJ106">
            <v>55.674545454545445</v>
          </cell>
        </row>
        <row r="107">
          <cell r="E107" t="str">
            <v>WI Res + Comm Coal CC</v>
          </cell>
          <cell r="F107">
            <v>57.763636363636365</v>
          </cell>
          <cell r="G107">
            <v>55.909090909090907</v>
          </cell>
          <cell r="H107">
            <v>55.881818181818183</v>
          </cell>
          <cell r="I107">
            <v>55.881818181818183</v>
          </cell>
          <cell r="J107">
            <v>55.881818181818183</v>
          </cell>
          <cell r="K107">
            <v>55.881818181818183</v>
          </cell>
          <cell r="L107">
            <v>55.881818181818183</v>
          </cell>
          <cell r="M107">
            <v>55.933933636363633</v>
          </cell>
          <cell r="N107">
            <v>55.857272727272722</v>
          </cell>
          <cell r="O107">
            <v>55.857272727272722</v>
          </cell>
          <cell r="P107">
            <v>55.857272727272722</v>
          </cell>
          <cell r="Q107">
            <v>55.857272727272722</v>
          </cell>
          <cell r="R107">
            <v>55.857272727272722</v>
          </cell>
          <cell r="S107">
            <v>55.857272727272722</v>
          </cell>
          <cell r="T107">
            <v>55.857272727272722</v>
          </cell>
          <cell r="U107">
            <v>55.857272727272722</v>
          </cell>
          <cell r="V107">
            <v>55.857272727272722</v>
          </cell>
          <cell r="W107">
            <v>55.857272727272722</v>
          </cell>
          <cell r="X107">
            <v>55.857272727272722</v>
          </cell>
          <cell r="Y107">
            <v>55.857272727272722</v>
          </cell>
          <cell r="Z107">
            <v>55.857272727272722</v>
          </cell>
          <cell r="AA107">
            <v>55.857272727272722</v>
          </cell>
          <cell r="AB107">
            <v>55.857272727272722</v>
          </cell>
          <cell r="AC107">
            <v>55.857272727272722</v>
          </cell>
          <cell r="AD107">
            <v>55.857272727272722</v>
          </cell>
          <cell r="AE107">
            <v>55.857272727272722</v>
          </cell>
          <cell r="AF107">
            <v>55.857272727272722</v>
          </cell>
          <cell r="AG107">
            <v>55.857272727272722</v>
          </cell>
          <cell r="AH107">
            <v>55.857272727272722</v>
          </cell>
          <cell r="AI107">
            <v>55.857272727272722</v>
          </cell>
          <cell r="AJ107">
            <v>55.857272727272722</v>
          </cell>
        </row>
        <row r="108">
          <cell r="E108" t="str">
            <v>WV Res + Comm Coal CC</v>
          </cell>
          <cell r="F108">
            <v>56.236363636363627</v>
          </cell>
          <cell r="G108">
            <v>56.454545454545453</v>
          </cell>
          <cell r="H108">
            <v>57.327272727272721</v>
          </cell>
          <cell r="I108">
            <v>56.809090909090905</v>
          </cell>
          <cell r="J108">
            <v>56.454545454545453</v>
          </cell>
          <cell r="K108">
            <v>56.836363636363636</v>
          </cell>
          <cell r="L108">
            <v>56.481818181818177</v>
          </cell>
          <cell r="M108">
            <v>56.567890909090906</v>
          </cell>
          <cell r="N108">
            <v>56.495454545454542</v>
          </cell>
          <cell r="O108">
            <v>56.495454545454542</v>
          </cell>
          <cell r="P108">
            <v>56.495454545454542</v>
          </cell>
          <cell r="Q108">
            <v>56.495454545454542</v>
          </cell>
          <cell r="R108">
            <v>56.495454545454542</v>
          </cell>
          <cell r="S108">
            <v>56.495454545454542</v>
          </cell>
          <cell r="T108">
            <v>56.495454545454542</v>
          </cell>
          <cell r="U108">
            <v>56.495454545454542</v>
          </cell>
          <cell r="V108">
            <v>56.495454545454542</v>
          </cell>
          <cell r="W108">
            <v>56.495454545454542</v>
          </cell>
          <cell r="X108">
            <v>56.495454545454542</v>
          </cell>
          <cell r="Y108">
            <v>56.495454545454542</v>
          </cell>
          <cell r="Z108">
            <v>56.495454545454542</v>
          </cell>
          <cell r="AA108">
            <v>56.495454545454542</v>
          </cell>
          <cell r="AB108">
            <v>56.495454545454542</v>
          </cell>
          <cell r="AC108">
            <v>56.495454545454542</v>
          </cell>
          <cell r="AD108">
            <v>56.495454545454542</v>
          </cell>
          <cell r="AE108">
            <v>56.495454545454542</v>
          </cell>
          <cell r="AF108">
            <v>56.495454545454542</v>
          </cell>
          <cell r="AG108">
            <v>56.495454545454542</v>
          </cell>
          <cell r="AH108">
            <v>56.495454545454542</v>
          </cell>
          <cell r="AI108">
            <v>56.495454545454542</v>
          </cell>
          <cell r="AJ108">
            <v>56.495454545454542</v>
          </cell>
        </row>
        <row r="109">
          <cell r="E109" t="str">
            <v>WY Res + Comm Coal CC</v>
          </cell>
          <cell r="F109">
            <v>58.009090909090901</v>
          </cell>
          <cell r="G109">
            <v>58.009090909090901</v>
          </cell>
          <cell r="H109">
            <v>58.009090909090901</v>
          </cell>
          <cell r="I109">
            <v>58.036363636363632</v>
          </cell>
          <cell r="J109">
            <v>58.036363636363632</v>
          </cell>
          <cell r="K109">
            <v>58.090909090909086</v>
          </cell>
          <cell r="L109">
            <v>58.063636363636363</v>
          </cell>
          <cell r="M109">
            <v>58.048535454545451</v>
          </cell>
          <cell r="N109">
            <v>58.08</v>
          </cell>
          <cell r="O109">
            <v>58.009090909090901</v>
          </cell>
          <cell r="P109">
            <v>58.009090909090901</v>
          </cell>
          <cell r="Q109">
            <v>58.009090909090901</v>
          </cell>
          <cell r="R109">
            <v>58.009090909090901</v>
          </cell>
          <cell r="S109">
            <v>58.009090909090901</v>
          </cell>
          <cell r="T109">
            <v>58.009090909090901</v>
          </cell>
          <cell r="U109">
            <v>58.009090909090901</v>
          </cell>
          <cell r="V109">
            <v>58.009090909090901</v>
          </cell>
          <cell r="W109">
            <v>58.009090909090901</v>
          </cell>
          <cell r="X109">
            <v>58.009090909090901</v>
          </cell>
          <cell r="Y109">
            <v>58.009090909090901</v>
          </cell>
          <cell r="Z109">
            <v>58.009090909090901</v>
          </cell>
          <cell r="AA109">
            <v>58.009090909090901</v>
          </cell>
          <cell r="AB109">
            <v>58.009090909090901</v>
          </cell>
          <cell r="AC109">
            <v>58.009090909090901</v>
          </cell>
          <cell r="AD109">
            <v>58.009090909090901</v>
          </cell>
          <cell r="AE109">
            <v>58.009090909090901</v>
          </cell>
          <cell r="AF109">
            <v>58.009090909090901</v>
          </cell>
          <cell r="AG109">
            <v>58.009090909090901</v>
          </cell>
          <cell r="AH109">
            <v>58.009090909090901</v>
          </cell>
          <cell r="AI109">
            <v>58.009090909090901</v>
          </cell>
          <cell r="AJ109">
            <v>58.009090909090901</v>
          </cell>
        </row>
        <row r="110">
          <cell r="E110" t="str">
            <v>AL Industrial Coking Coal CC</v>
          </cell>
          <cell r="F110">
            <v>56.18181818181818</v>
          </cell>
          <cell r="G110">
            <v>56.236363636363627</v>
          </cell>
          <cell r="H110">
            <v>56.209090909090904</v>
          </cell>
          <cell r="I110">
            <v>56.236363636363627</v>
          </cell>
          <cell r="J110">
            <v>56.236363636363627</v>
          </cell>
          <cell r="K110">
            <v>56.236363636363627</v>
          </cell>
          <cell r="L110">
            <v>56.209090909090904</v>
          </cell>
          <cell r="M110">
            <v>56.243697272727267</v>
          </cell>
          <cell r="N110">
            <v>56.290909090909089</v>
          </cell>
          <cell r="O110">
            <v>56.318181818181813</v>
          </cell>
          <cell r="P110">
            <v>56.318181818181813</v>
          </cell>
          <cell r="Q110">
            <v>56.318181818181813</v>
          </cell>
          <cell r="R110">
            <v>56.318181818181813</v>
          </cell>
          <cell r="S110">
            <v>56.318181818181813</v>
          </cell>
          <cell r="T110">
            <v>56.318181818181813</v>
          </cell>
          <cell r="U110">
            <v>56.318181818181813</v>
          </cell>
          <cell r="V110">
            <v>56.318181818181813</v>
          </cell>
          <cell r="W110">
            <v>56.318181818181813</v>
          </cell>
          <cell r="X110">
            <v>56.318181818181813</v>
          </cell>
          <cell r="Y110">
            <v>56.318181818181813</v>
          </cell>
          <cell r="Z110">
            <v>56.318181818181813</v>
          </cell>
          <cell r="AA110">
            <v>56.318181818181813</v>
          </cell>
          <cell r="AB110">
            <v>56.318181818181813</v>
          </cell>
          <cell r="AC110">
            <v>56.318181818181813</v>
          </cell>
          <cell r="AD110">
            <v>56.318181818181813</v>
          </cell>
          <cell r="AE110">
            <v>56.318181818181813</v>
          </cell>
          <cell r="AF110">
            <v>56.318181818181813</v>
          </cell>
          <cell r="AG110">
            <v>56.318181818181813</v>
          </cell>
          <cell r="AH110">
            <v>56.318181818181813</v>
          </cell>
          <cell r="AI110">
            <v>56.318181818181813</v>
          </cell>
          <cell r="AJ110">
            <v>56.318181818181813</v>
          </cell>
        </row>
        <row r="111">
          <cell r="E111" t="str">
            <v>AK Industrial Coking Coal CC</v>
          </cell>
          <cell r="F111">
            <v>0</v>
          </cell>
          <cell r="G111">
            <v>0</v>
          </cell>
          <cell r="H111">
            <v>0</v>
          </cell>
          <cell r="I111">
            <v>0</v>
          </cell>
          <cell r="J111">
            <v>0</v>
          </cell>
          <cell r="K111">
            <v>0</v>
          </cell>
          <cell r="L111">
            <v>0</v>
          </cell>
          <cell r="M111">
            <v>0</v>
          </cell>
          <cell r="N111">
            <v>0</v>
          </cell>
          <cell r="O111">
            <v>0</v>
          </cell>
          <cell r="P111">
            <v>0</v>
          </cell>
          <cell r="Q111">
            <v>0</v>
          </cell>
          <cell r="R111">
            <v>0</v>
          </cell>
          <cell r="S111">
            <v>0</v>
          </cell>
          <cell r="T111">
            <v>0</v>
          </cell>
          <cell r="U111">
            <v>0</v>
          </cell>
          <cell r="V111">
            <v>0</v>
          </cell>
          <cell r="W111">
            <v>0</v>
          </cell>
          <cell r="X111">
            <v>0</v>
          </cell>
          <cell r="Y111">
            <v>0</v>
          </cell>
          <cell r="Z111">
            <v>0</v>
          </cell>
          <cell r="AA111">
            <v>0</v>
          </cell>
          <cell r="AB111">
            <v>0</v>
          </cell>
          <cell r="AC111">
            <v>0</v>
          </cell>
          <cell r="AD111">
            <v>0</v>
          </cell>
          <cell r="AE111">
            <v>0</v>
          </cell>
          <cell r="AF111">
            <v>0</v>
          </cell>
          <cell r="AG111">
            <v>0</v>
          </cell>
          <cell r="AH111">
            <v>0</v>
          </cell>
          <cell r="AI111">
            <v>0</v>
          </cell>
          <cell r="AJ111">
            <v>0</v>
          </cell>
        </row>
        <row r="112">
          <cell r="E112" t="str">
            <v>AR Industrial Coking Coal CC</v>
          </cell>
          <cell r="F112">
            <v>0</v>
          </cell>
          <cell r="G112">
            <v>0</v>
          </cell>
          <cell r="H112">
            <v>0</v>
          </cell>
          <cell r="I112">
            <v>0</v>
          </cell>
          <cell r="J112">
            <v>0</v>
          </cell>
          <cell r="K112">
            <v>0</v>
          </cell>
          <cell r="L112">
            <v>0</v>
          </cell>
          <cell r="M112">
            <v>0</v>
          </cell>
          <cell r="N112">
            <v>0</v>
          </cell>
          <cell r="O112">
            <v>0</v>
          </cell>
          <cell r="P112">
            <v>0</v>
          </cell>
          <cell r="Q112">
            <v>0</v>
          </cell>
          <cell r="R112">
            <v>0</v>
          </cell>
          <cell r="S112">
            <v>0</v>
          </cell>
          <cell r="T112">
            <v>0</v>
          </cell>
          <cell r="U112">
            <v>0</v>
          </cell>
          <cell r="V112">
            <v>0</v>
          </cell>
          <cell r="W112">
            <v>0</v>
          </cell>
          <cell r="X112">
            <v>0</v>
          </cell>
          <cell r="Y112">
            <v>0</v>
          </cell>
          <cell r="Z112">
            <v>0</v>
          </cell>
          <cell r="AA112">
            <v>0</v>
          </cell>
          <cell r="AB112">
            <v>0</v>
          </cell>
          <cell r="AC112">
            <v>0</v>
          </cell>
          <cell r="AD112">
            <v>0</v>
          </cell>
          <cell r="AE112">
            <v>0</v>
          </cell>
          <cell r="AF112">
            <v>0</v>
          </cell>
          <cell r="AG112">
            <v>0</v>
          </cell>
          <cell r="AH112">
            <v>0</v>
          </cell>
          <cell r="AI112">
            <v>0</v>
          </cell>
          <cell r="AJ112">
            <v>0</v>
          </cell>
        </row>
        <row r="113">
          <cell r="E113" t="str">
            <v>AZ Industrial Coking Coal CC</v>
          </cell>
          <cell r="F113">
            <v>0</v>
          </cell>
          <cell r="G113">
            <v>0</v>
          </cell>
          <cell r="H113">
            <v>0</v>
          </cell>
          <cell r="I113">
            <v>0</v>
          </cell>
          <cell r="J113">
            <v>0</v>
          </cell>
          <cell r="K113">
            <v>0</v>
          </cell>
          <cell r="L113">
            <v>0</v>
          </cell>
          <cell r="M113">
            <v>0</v>
          </cell>
          <cell r="N113">
            <v>0</v>
          </cell>
          <cell r="O113">
            <v>0</v>
          </cell>
          <cell r="P113">
            <v>0</v>
          </cell>
          <cell r="Q113">
            <v>0</v>
          </cell>
          <cell r="R113">
            <v>0</v>
          </cell>
          <cell r="S113">
            <v>0</v>
          </cell>
          <cell r="T113">
            <v>0</v>
          </cell>
          <cell r="U113">
            <v>0</v>
          </cell>
          <cell r="V113">
            <v>0</v>
          </cell>
          <cell r="W113">
            <v>0</v>
          </cell>
          <cell r="X113">
            <v>0</v>
          </cell>
          <cell r="Y113">
            <v>0</v>
          </cell>
          <cell r="Z113">
            <v>0</v>
          </cell>
          <cell r="AA113">
            <v>0</v>
          </cell>
          <cell r="AB113">
            <v>0</v>
          </cell>
          <cell r="AC113">
            <v>0</v>
          </cell>
          <cell r="AD113">
            <v>0</v>
          </cell>
          <cell r="AE113">
            <v>0</v>
          </cell>
          <cell r="AF113">
            <v>0</v>
          </cell>
          <cell r="AG113">
            <v>0</v>
          </cell>
          <cell r="AH113">
            <v>0</v>
          </cell>
          <cell r="AI113">
            <v>0</v>
          </cell>
          <cell r="AJ113">
            <v>0</v>
          </cell>
        </row>
        <row r="114">
          <cell r="E114" t="str">
            <v>CA Industrial Coking Coal CC</v>
          </cell>
          <cell r="F114">
            <v>0</v>
          </cell>
          <cell r="G114">
            <v>0</v>
          </cell>
          <cell r="H114">
            <v>0</v>
          </cell>
          <cell r="I114">
            <v>0</v>
          </cell>
          <cell r="J114">
            <v>0</v>
          </cell>
          <cell r="K114">
            <v>0</v>
          </cell>
          <cell r="L114">
            <v>0</v>
          </cell>
          <cell r="M114">
            <v>0</v>
          </cell>
          <cell r="N114">
            <v>0</v>
          </cell>
          <cell r="O114">
            <v>0</v>
          </cell>
          <cell r="P114">
            <v>0</v>
          </cell>
          <cell r="Q114">
            <v>0</v>
          </cell>
          <cell r="R114">
            <v>0</v>
          </cell>
          <cell r="S114">
            <v>0</v>
          </cell>
          <cell r="T114">
            <v>0</v>
          </cell>
          <cell r="U114">
            <v>0</v>
          </cell>
          <cell r="V114">
            <v>0</v>
          </cell>
          <cell r="W114">
            <v>0</v>
          </cell>
          <cell r="X114">
            <v>0</v>
          </cell>
          <cell r="Y114">
            <v>0</v>
          </cell>
          <cell r="Z114">
            <v>0</v>
          </cell>
          <cell r="AA114">
            <v>0</v>
          </cell>
          <cell r="AB114">
            <v>0</v>
          </cell>
          <cell r="AC114">
            <v>0</v>
          </cell>
          <cell r="AD114">
            <v>0</v>
          </cell>
          <cell r="AE114">
            <v>0</v>
          </cell>
          <cell r="AF114">
            <v>0</v>
          </cell>
          <cell r="AG114">
            <v>0</v>
          </cell>
          <cell r="AH114">
            <v>0</v>
          </cell>
          <cell r="AI114">
            <v>0</v>
          </cell>
          <cell r="AJ114">
            <v>0</v>
          </cell>
        </row>
        <row r="115">
          <cell r="E115" t="str">
            <v>CO Industrial Coking Coal CC</v>
          </cell>
          <cell r="F115">
            <v>0</v>
          </cell>
          <cell r="G115">
            <v>0</v>
          </cell>
          <cell r="H115">
            <v>0</v>
          </cell>
          <cell r="I115">
            <v>0</v>
          </cell>
          <cell r="J115">
            <v>0</v>
          </cell>
          <cell r="K115">
            <v>0</v>
          </cell>
          <cell r="L115">
            <v>0</v>
          </cell>
          <cell r="M115">
            <v>0</v>
          </cell>
          <cell r="N115">
            <v>0</v>
          </cell>
          <cell r="O115">
            <v>0</v>
          </cell>
          <cell r="P115">
            <v>0</v>
          </cell>
          <cell r="Q115">
            <v>0</v>
          </cell>
          <cell r="R115">
            <v>0</v>
          </cell>
          <cell r="S115">
            <v>0</v>
          </cell>
          <cell r="T115">
            <v>0</v>
          </cell>
          <cell r="U115">
            <v>0</v>
          </cell>
          <cell r="V115">
            <v>0</v>
          </cell>
          <cell r="W115">
            <v>0</v>
          </cell>
          <cell r="X115">
            <v>0</v>
          </cell>
          <cell r="Y115">
            <v>0</v>
          </cell>
          <cell r="Z115">
            <v>0</v>
          </cell>
          <cell r="AA115">
            <v>0</v>
          </cell>
          <cell r="AB115">
            <v>0</v>
          </cell>
          <cell r="AC115">
            <v>0</v>
          </cell>
          <cell r="AD115">
            <v>0</v>
          </cell>
          <cell r="AE115">
            <v>0</v>
          </cell>
          <cell r="AF115">
            <v>0</v>
          </cell>
          <cell r="AG115">
            <v>0</v>
          </cell>
          <cell r="AH115">
            <v>0</v>
          </cell>
          <cell r="AI115">
            <v>0</v>
          </cell>
          <cell r="AJ115">
            <v>0</v>
          </cell>
        </row>
        <row r="116">
          <cell r="E116" t="str">
            <v>CT Industrial Coking Coal CC</v>
          </cell>
          <cell r="F116">
            <v>0</v>
          </cell>
          <cell r="G116">
            <v>0</v>
          </cell>
          <cell r="H116">
            <v>0</v>
          </cell>
          <cell r="I116">
            <v>0</v>
          </cell>
          <cell r="J116">
            <v>0</v>
          </cell>
          <cell r="K116">
            <v>0</v>
          </cell>
          <cell r="L116">
            <v>0</v>
          </cell>
          <cell r="M116">
            <v>0</v>
          </cell>
          <cell r="N116">
            <v>0</v>
          </cell>
          <cell r="O116">
            <v>0</v>
          </cell>
          <cell r="P116">
            <v>0</v>
          </cell>
          <cell r="Q116">
            <v>0</v>
          </cell>
          <cell r="R116">
            <v>0</v>
          </cell>
          <cell r="S116">
            <v>0</v>
          </cell>
          <cell r="T116">
            <v>0</v>
          </cell>
          <cell r="U116">
            <v>0</v>
          </cell>
          <cell r="V116">
            <v>0</v>
          </cell>
          <cell r="W116">
            <v>0</v>
          </cell>
          <cell r="X116">
            <v>0</v>
          </cell>
          <cell r="Y116">
            <v>0</v>
          </cell>
          <cell r="Z116">
            <v>0</v>
          </cell>
          <cell r="AA116">
            <v>0</v>
          </cell>
          <cell r="AB116">
            <v>0</v>
          </cell>
          <cell r="AC116">
            <v>0</v>
          </cell>
          <cell r="AD116">
            <v>0</v>
          </cell>
          <cell r="AE116">
            <v>0</v>
          </cell>
          <cell r="AF116">
            <v>0</v>
          </cell>
          <cell r="AG116">
            <v>0</v>
          </cell>
          <cell r="AH116">
            <v>0</v>
          </cell>
          <cell r="AI116">
            <v>0</v>
          </cell>
          <cell r="AJ116">
            <v>0</v>
          </cell>
        </row>
        <row r="117">
          <cell r="E117" t="str">
            <v>DC Industrial Coking Coal CC</v>
          </cell>
          <cell r="F117">
            <v>0</v>
          </cell>
          <cell r="G117">
            <v>0</v>
          </cell>
          <cell r="H117">
            <v>0</v>
          </cell>
          <cell r="I117">
            <v>0</v>
          </cell>
          <cell r="J117">
            <v>0</v>
          </cell>
          <cell r="K117">
            <v>0</v>
          </cell>
          <cell r="L117">
            <v>0</v>
          </cell>
          <cell r="M117">
            <v>0</v>
          </cell>
          <cell r="N117">
            <v>0</v>
          </cell>
          <cell r="O117">
            <v>0</v>
          </cell>
          <cell r="P117">
            <v>0</v>
          </cell>
          <cell r="Q117">
            <v>0</v>
          </cell>
          <cell r="R117">
            <v>0</v>
          </cell>
          <cell r="S117">
            <v>0</v>
          </cell>
          <cell r="T117">
            <v>0</v>
          </cell>
          <cell r="U117">
            <v>0</v>
          </cell>
          <cell r="V117">
            <v>0</v>
          </cell>
          <cell r="W117">
            <v>0</v>
          </cell>
          <cell r="X117">
            <v>0</v>
          </cell>
          <cell r="Y117">
            <v>0</v>
          </cell>
          <cell r="Z117">
            <v>0</v>
          </cell>
          <cell r="AA117">
            <v>0</v>
          </cell>
          <cell r="AB117">
            <v>0</v>
          </cell>
          <cell r="AC117">
            <v>0</v>
          </cell>
          <cell r="AD117">
            <v>0</v>
          </cell>
          <cell r="AE117">
            <v>0</v>
          </cell>
          <cell r="AF117">
            <v>0</v>
          </cell>
          <cell r="AG117">
            <v>0</v>
          </cell>
          <cell r="AH117">
            <v>0</v>
          </cell>
          <cell r="AI117">
            <v>0</v>
          </cell>
          <cell r="AJ117">
            <v>0</v>
          </cell>
        </row>
        <row r="118">
          <cell r="E118" t="str">
            <v>DE Industrial Coking Coal CC</v>
          </cell>
          <cell r="F118">
            <v>0</v>
          </cell>
          <cell r="G118">
            <v>0</v>
          </cell>
          <cell r="H118">
            <v>0</v>
          </cell>
          <cell r="I118">
            <v>0</v>
          </cell>
          <cell r="J118">
            <v>0</v>
          </cell>
          <cell r="K118">
            <v>0</v>
          </cell>
          <cell r="L118">
            <v>0</v>
          </cell>
          <cell r="M118">
            <v>0</v>
          </cell>
          <cell r="N118">
            <v>0</v>
          </cell>
          <cell r="O118">
            <v>0</v>
          </cell>
          <cell r="P118">
            <v>0</v>
          </cell>
          <cell r="Q118">
            <v>0</v>
          </cell>
          <cell r="R118">
            <v>0</v>
          </cell>
          <cell r="S118">
            <v>0</v>
          </cell>
          <cell r="T118">
            <v>0</v>
          </cell>
          <cell r="U118">
            <v>0</v>
          </cell>
          <cell r="V118">
            <v>0</v>
          </cell>
          <cell r="W118">
            <v>0</v>
          </cell>
          <cell r="X118">
            <v>0</v>
          </cell>
          <cell r="Y118">
            <v>0</v>
          </cell>
          <cell r="Z118">
            <v>0</v>
          </cell>
          <cell r="AA118">
            <v>0</v>
          </cell>
          <cell r="AB118">
            <v>0</v>
          </cell>
          <cell r="AC118">
            <v>0</v>
          </cell>
          <cell r="AD118">
            <v>0</v>
          </cell>
          <cell r="AE118">
            <v>0</v>
          </cell>
          <cell r="AF118">
            <v>0</v>
          </cell>
          <cell r="AG118">
            <v>0</v>
          </cell>
          <cell r="AH118">
            <v>0</v>
          </cell>
          <cell r="AI118">
            <v>0</v>
          </cell>
          <cell r="AJ118">
            <v>0</v>
          </cell>
        </row>
        <row r="119">
          <cell r="E119" t="str">
            <v>FL Industrial Coking Coal CC</v>
          </cell>
          <cell r="F119">
            <v>0</v>
          </cell>
          <cell r="G119">
            <v>0</v>
          </cell>
          <cell r="H119">
            <v>0</v>
          </cell>
          <cell r="I119">
            <v>0</v>
          </cell>
          <cell r="J119">
            <v>0</v>
          </cell>
          <cell r="K119">
            <v>0</v>
          </cell>
          <cell r="L119">
            <v>0</v>
          </cell>
          <cell r="M119">
            <v>0</v>
          </cell>
          <cell r="N119">
            <v>0</v>
          </cell>
          <cell r="O119">
            <v>0</v>
          </cell>
          <cell r="P119">
            <v>0</v>
          </cell>
          <cell r="Q119">
            <v>0</v>
          </cell>
          <cell r="R119">
            <v>0</v>
          </cell>
          <cell r="S119">
            <v>0</v>
          </cell>
          <cell r="T119">
            <v>0</v>
          </cell>
          <cell r="U119">
            <v>0</v>
          </cell>
          <cell r="V119">
            <v>0</v>
          </cell>
          <cell r="W119">
            <v>0</v>
          </cell>
          <cell r="X119">
            <v>0</v>
          </cell>
          <cell r="Y119">
            <v>0</v>
          </cell>
          <cell r="Z119">
            <v>0</v>
          </cell>
          <cell r="AA119">
            <v>0</v>
          </cell>
          <cell r="AB119">
            <v>0</v>
          </cell>
          <cell r="AC119">
            <v>0</v>
          </cell>
          <cell r="AD119">
            <v>0</v>
          </cell>
          <cell r="AE119">
            <v>0</v>
          </cell>
          <cell r="AF119">
            <v>0</v>
          </cell>
          <cell r="AG119">
            <v>0</v>
          </cell>
          <cell r="AH119">
            <v>0</v>
          </cell>
          <cell r="AI119">
            <v>0</v>
          </cell>
          <cell r="AJ119">
            <v>0</v>
          </cell>
        </row>
        <row r="120">
          <cell r="E120" t="str">
            <v>GA Industrial Coking Coal CC</v>
          </cell>
          <cell r="F120">
            <v>0</v>
          </cell>
          <cell r="G120">
            <v>0</v>
          </cell>
          <cell r="H120">
            <v>0</v>
          </cell>
          <cell r="I120">
            <v>0</v>
          </cell>
          <cell r="J120">
            <v>0</v>
          </cell>
          <cell r="K120">
            <v>0</v>
          </cell>
          <cell r="L120">
            <v>0</v>
          </cell>
          <cell r="M120">
            <v>0</v>
          </cell>
          <cell r="N120">
            <v>0</v>
          </cell>
          <cell r="O120">
            <v>0</v>
          </cell>
          <cell r="P120">
            <v>0</v>
          </cell>
          <cell r="Q120">
            <v>0</v>
          </cell>
          <cell r="R120">
            <v>0</v>
          </cell>
          <cell r="S120">
            <v>0</v>
          </cell>
          <cell r="T120">
            <v>0</v>
          </cell>
          <cell r="U120">
            <v>0</v>
          </cell>
          <cell r="V120">
            <v>0</v>
          </cell>
          <cell r="W120">
            <v>0</v>
          </cell>
          <cell r="X120">
            <v>0</v>
          </cell>
          <cell r="Y120">
            <v>0</v>
          </cell>
          <cell r="Z120">
            <v>0</v>
          </cell>
          <cell r="AA120">
            <v>0</v>
          </cell>
          <cell r="AB120">
            <v>0</v>
          </cell>
          <cell r="AC120">
            <v>0</v>
          </cell>
          <cell r="AD120">
            <v>0</v>
          </cell>
          <cell r="AE120">
            <v>0</v>
          </cell>
          <cell r="AF120">
            <v>0</v>
          </cell>
          <cell r="AG120">
            <v>0</v>
          </cell>
          <cell r="AH120">
            <v>0</v>
          </cell>
          <cell r="AI120">
            <v>0</v>
          </cell>
          <cell r="AJ120">
            <v>0</v>
          </cell>
        </row>
        <row r="121">
          <cell r="E121" t="str">
            <v>HI Industrial Coking Coal CC</v>
          </cell>
          <cell r="F121">
            <v>0</v>
          </cell>
          <cell r="G121">
            <v>0</v>
          </cell>
          <cell r="H121">
            <v>0</v>
          </cell>
          <cell r="I121">
            <v>0</v>
          </cell>
          <cell r="J121">
            <v>0</v>
          </cell>
          <cell r="K121">
            <v>0</v>
          </cell>
          <cell r="L121">
            <v>0</v>
          </cell>
          <cell r="M121">
            <v>0</v>
          </cell>
          <cell r="N121">
            <v>0</v>
          </cell>
          <cell r="O121">
            <v>0</v>
          </cell>
          <cell r="P121">
            <v>0</v>
          </cell>
          <cell r="Q121">
            <v>0</v>
          </cell>
          <cell r="R121">
            <v>0</v>
          </cell>
          <cell r="S121">
            <v>0</v>
          </cell>
          <cell r="T121">
            <v>0</v>
          </cell>
          <cell r="U121">
            <v>0</v>
          </cell>
          <cell r="V121">
            <v>0</v>
          </cell>
          <cell r="W121">
            <v>0</v>
          </cell>
          <cell r="X121">
            <v>0</v>
          </cell>
          <cell r="Y121">
            <v>0</v>
          </cell>
          <cell r="Z121">
            <v>0</v>
          </cell>
          <cell r="AA121">
            <v>0</v>
          </cell>
          <cell r="AB121">
            <v>0</v>
          </cell>
          <cell r="AC121">
            <v>0</v>
          </cell>
          <cell r="AD121">
            <v>0</v>
          </cell>
          <cell r="AE121">
            <v>0</v>
          </cell>
          <cell r="AF121">
            <v>0</v>
          </cell>
          <cell r="AG121">
            <v>0</v>
          </cell>
          <cell r="AH121">
            <v>0</v>
          </cell>
          <cell r="AI121">
            <v>0</v>
          </cell>
          <cell r="AJ121">
            <v>0</v>
          </cell>
        </row>
        <row r="122">
          <cell r="E122" t="str">
            <v>IA Industrial Coking Coal CC</v>
          </cell>
          <cell r="F122">
            <v>0</v>
          </cell>
          <cell r="G122">
            <v>0</v>
          </cell>
          <cell r="H122">
            <v>0</v>
          </cell>
          <cell r="I122">
            <v>0</v>
          </cell>
          <cell r="J122">
            <v>0</v>
          </cell>
          <cell r="K122">
            <v>0</v>
          </cell>
          <cell r="L122">
            <v>0</v>
          </cell>
          <cell r="M122">
            <v>0</v>
          </cell>
          <cell r="N122">
            <v>0</v>
          </cell>
          <cell r="O122">
            <v>0</v>
          </cell>
          <cell r="P122">
            <v>0</v>
          </cell>
          <cell r="Q122">
            <v>0</v>
          </cell>
          <cell r="R122">
            <v>0</v>
          </cell>
          <cell r="S122">
            <v>0</v>
          </cell>
          <cell r="T122">
            <v>0</v>
          </cell>
          <cell r="U122">
            <v>0</v>
          </cell>
          <cell r="V122">
            <v>0</v>
          </cell>
          <cell r="W122">
            <v>0</v>
          </cell>
          <cell r="X122">
            <v>0</v>
          </cell>
          <cell r="Y122">
            <v>0</v>
          </cell>
          <cell r="Z122">
            <v>0</v>
          </cell>
          <cell r="AA122">
            <v>0</v>
          </cell>
          <cell r="AB122">
            <v>0</v>
          </cell>
          <cell r="AC122">
            <v>0</v>
          </cell>
          <cell r="AD122">
            <v>0</v>
          </cell>
          <cell r="AE122">
            <v>0</v>
          </cell>
          <cell r="AF122">
            <v>0</v>
          </cell>
          <cell r="AG122">
            <v>0</v>
          </cell>
          <cell r="AH122">
            <v>0</v>
          </cell>
          <cell r="AI122">
            <v>0</v>
          </cell>
          <cell r="AJ122">
            <v>0</v>
          </cell>
        </row>
        <row r="123">
          <cell r="E123" t="str">
            <v>ID Industrial Coking Coal CC</v>
          </cell>
          <cell r="F123">
            <v>0</v>
          </cell>
          <cell r="G123">
            <v>0</v>
          </cell>
          <cell r="H123">
            <v>0</v>
          </cell>
          <cell r="I123">
            <v>0</v>
          </cell>
          <cell r="J123">
            <v>0</v>
          </cell>
          <cell r="K123">
            <v>0</v>
          </cell>
          <cell r="L123">
            <v>0</v>
          </cell>
          <cell r="M123">
            <v>0</v>
          </cell>
          <cell r="N123">
            <v>0</v>
          </cell>
          <cell r="O123">
            <v>0</v>
          </cell>
          <cell r="P123">
            <v>0</v>
          </cell>
          <cell r="Q123">
            <v>0</v>
          </cell>
          <cell r="R123">
            <v>0</v>
          </cell>
          <cell r="S123">
            <v>0</v>
          </cell>
          <cell r="T123">
            <v>0</v>
          </cell>
          <cell r="U123">
            <v>0</v>
          </cell>
          <cell r="V123">
            <v>0</v>
          </cell>
          <cell r="W123">
            <v>0</v>
          </cell>
          <cell r="X123">
            <v>0</v>
          </cell>
          <cell r="Y123">
            <v>0</v>
          </cell>
          <cell r="Z123">
            <v>0</v>
          </cell>
          <cell r="AA123">
            <v>0</v>
          </cell>
          <cell r="AB123">
            <v>0</v>
          </cell>
          <cell r="AC123">
            <v>0</v>
          </cell>
          <cell r="AD123">
            <v>0</v>
          </cell>
          <cell r="AE123">
            <v>0</v>
          </cell>
          <cell r="AF123">
            <v>0</v>
          </cell>
          <cell r="AG123">
            <v>0</v>
          </cell>
          <cell r="AH123">
            <v>0</v>
          </cell>
          <cell r="AI123">
            <v>0</v>
          </cell>
          <cell r="AJ123">
            <v>0</v>
          </cell>
        </row>
        <row r="124">
          <cell r="E124" t="str">
            <v>IL Industrial Coking Coal CC</v>
          </cell>
          <cell r="F124">
            <v>56.127272727272725</v>
          </cell>
          <cell r="G124">
            <v>56.290909090909089</v>
          </cell>
          <cell r="H124">
            <v>56.318181818181813</v>
          </cell>
          <cell r="I124">
            <v>56.290909090909089</v>
          </cell>
          <cell r="J124">
            <v>56.4</v>
          </cell>
          <cell r="K124">
            <v>56.345454545454537</v>
          </cell>
          <cell r="L124">
            <v>56.345454545454537</v>
          </cell>
          <cell r="M124">
            <v>56.367098181818179</v>
          </cell>
          <cell r="N124">
            <v>56.4</v>
          </cell>
          <cell r="O124">
            <v>56.372727272727268</v>
          </cell>
          <cell r="P124">
            <v>56.372727272727268</v>
          </cell>
          <cell r="Q124">
            <v>56.372727272727268</v>
          </cell>
          <cell r="R124">
            <v>56.372727272727268</v>
          </cell>
          <cell r="S124">
            <v>56.372727272727268</v>
          </cell>
          <cell r="T124">
            <v>56.372727272727268</v>
          </cell>
          <cell r="U124">
            <v>56.372727272727268</v>
          </cell>
          <cell r="V124">
            <v>56.372727272727268</v>
          </cell>
          <cell r="W124">
            <v>56.372727272727268</v>
          </cell>
          <cell r="X124">
            <v>56.372727272727268</v>
          </cell>
          <cell r="Y124">
            <v>56.372727272727268</v>
          </cell>
          <cell r="Z124">
            <v>56.372727272727268</v>
          </cell>
          <cell r="AA124">
            <v>56.372727272727268</v>
          </cell>
          <cell r="AB124">
            <v>56.372727272727268</v>
          </cell>
          <cell r="AC124">
            <v>56.372727272727268</v>
          </cell>
          <cell r="AD124">
            <v>56.372727272727268</v>
          </cell>
          <cell r="AE124">
            <v>56.372727272727268</v>
          </cell>
          <cell r="AF124">
            <v>56.372727272727268</v>
          </cell>
          <cell r="AG124">
            <v>56.372727272727268</v>
          </cell>
          <cell r="AH124">
            <v>56.372727272727268</v>
          </cell>
          <cell r="AI124">
            <v>56.372727272727268</v>
          </cell>
          <cell r="AJ124">
            <v>56.372727272727268</v>
          </cell>
        </row>
        <row r="125">
          <cell r="E125" t="str">
            <v>IN Industrial Coking Coal CC</v>
          </cell>
          <cell r="F125">
            <v>56.127272727272725</v>
          </cell>
          <cell r="G125">
            <v>56.18181818181818</v>
          </cell>
          <cell r="H125">
            <v>56.18181818181818</v>
          </cell>
          <cell r="I125">
            <v>56.209090909090904</v>
          </cell>
          <cell r="J125">
            <v>56.263636363636365</v>
          </cell>
          <cell r="K125">
            <v>56.290909090909089</v>
          </cell>
          <cell r="L125">
            <v>56.263636363636365</v>
          </cell>
          <cell r="M125">
            <v>56.422797272727266</v>
          </cell>
          <cell r="N125">
            <v>56.4</v>
          </cell>
          <cell r="O125">
            <v>56.4</v>
          </cell>
          <cell r="P125">
            <v>56.4</v>
          </cell>
          <cell r="Q125">
            <v>56.4</v>
          </cell>
          <cell r="R125">
            <v>56.4</v>
          </cell>
          <cell r="S125">
            <v>56.4</v>
          </cell>
          <cell r="T125">
            <v>56.4</v>
          </cell>
          <cell r="U125">
            <v>56.4</v>
          </cell>
          <cell r="V125">
            <v>56.4</v>
          </cell>
          <cell r="W125">
            <v>56.4</v>
          </cell>
          <cell r="X125">
            <v>56.4</v>
          </cell>
          <cell r="Y125">
            <v>56.4</v>
          </cell>
          <cell r="Z125">
            <v>56.4</v>
          </cell>
          <cell r="AA125">
            <v>56.4</v>
          </cell>
          <cell r="AB125">
            <v>56.4</v>
          </cell>
          <cell r="AC125">
            <v>56.4</v>
          </cell>
          <cell r="AD125">
            <v>56.4</v>
          </cell>
          <cell r="AE125">
            <v>56.4</v>
          </cell>
          <cell r="AF125">
            <v>56.4</v>
          </cell>
          <cell r="AG125">
            <v>56.4</v>
          </cell>
          <cell r="AH125">
            <v>56.4</v>
          </cell>
          <cell r="AI125">
            <v>56.4</v>
          </cell>
          <cell r="AJ125">
            <v>56.4</v>
          </cell>
        </row>
        <row r="126">
          <cell r="E126" t="str">
            <v>KS Industrial Coking Coal CC</v>
          </cell>
          <cell r="F126">
            <v>0</v>
          </cell>
          <cell r="G126">
            <v>0</v>
          </cell>
          <cell r="H126">
            <v>0</v>
          </cell>
          <cell r="I126">
            <v>0</v>
          </cell>
          <cell r="J126">
            <v>0</v>
          </cell>
          <cell r="K126">
            <v>0</v>
          </cell>
          <cell r="L126">
            <v>0</v>
          </cell>
          <cell r="M126">
            <v>0</v>
          </cell>
          <cell r="N126">
            <v>0</v>
          </cell>
          <cell r="O126">
            <v>0</v>
          </cell>
          <cell r="P126">
            <v>0</v>
          </cell>
          <cell r="Q126">
            <v>0</v>
          </cell>
          <cell r="R126">
            <v>0</v>
          </cell>
          <cell r="S126">
            <v>0</v>
          </cell>
          <cell r="T126">
            <v>0</v>
          </cell>
          <cell r="U126">
            <v>0</v>
          </cell>
          <cell r="V126">
            <v>0</v>
          </cell>
          <cell r="W126">
            <v>0</v>
          </cell>
          <cell r="X126">
            <v>0</v>
          </cell>
          <cell r="Y126">
            <v>0</v>
          </cell>
          <cell r="Z126">
            <v>0</v>
          </cell>
          <cell r="AA126">
            <v>0</v>
          </cell>
          <cell r="AB126">
            <v>0</v>
          </cell>
          <cell r="AC126">
            <v>0</v>
          </cell>
          <cell r="AD126">
            <v>0</v>
          </cell>
          <cell r="AE126">
            <v>0</v>
          </cell>
          <cell r="AF126">
            <v>0</v>
          </cell>
          <cell r="AG126">
            <v>0</v>
          </cell>
          <cell r="AH126">
            <v>0</v>
          </cell>
          <cell r="AI126">
            <v>0</v>
          </cell>
          <cell r="AJ126">
            <v>0</v>
          </cell>
        </row>
        <row r="127">
          <cell r="E127" t="str">
            <v>KY Industrial Coking Coal CC</v>
          </cell>
          <cell r="F127">
            <v>56.372727272727268</v>
          </cell>
          <cell r="G127">
            <v>56.4</v>
          </cell>
          <cell r="H127">
            <v>56.263636363636365</v>
          </cell>
          <cell r="I127">
            <v>56.290909090909089</v>
          </cell>
          <cell r="J127">
            <v>56.372727272727268</v>
          </cell>
          <cell r="K127">
            <v>56.4</v>
          </cell>
          <cell r="L127">
            <v>56.318181818181813</v>
          </cell>
          <cell r="M127">
            <v>56.292785454545452</v>
          </cell>
          <cell r="N127">
            <v>56.345454545454537</v>
          </cell>
          <cell r="O127">
            <v>56.318181818181813</v>
          </cell>
          <cell r="P127">
            <v>56.318181818181813</v>
          </cell>
          <cell r="Q127">
            <v>56.318181818181813</v>
          </cell>
          <cell r="R127">
            <v>56.318181818181813</v>
          </cell>
          <cell r="S127">
            <v>56.318181818181813</v>
          </cell>
          <cell r="T127">
            <v>56.318181818181813</v>
          </cell>
          <cell r="U127">
            <v>56.318181818181813</v>
          </cell>
          <cell r="V127">
            <v>56.318181818181813</v>
          </cell>
          <cell r="W127">
            <v>56.318181818181813</v>
          </cell>
          <cell r="X127">
            <v>56.318181818181813</v>
          </cell>
          <cell r="Y127">
            <v>56.318181818181813</v>
          </cell>
          <cell r="Z127">
            <v>56.318181818181813</v>
          </cell>
          <cell r="AA127">
            <v>56.318181818181813</v>
          </cell>
          <cell r="AB127">
            <v>56.318181818181813</v>
          </cell>
          <cell r="AC127">
            <v>56.318181818181813</v>
          </cell>
          <cell r="AD127">
            <v>56.318181818181813</v>
          </cell>
          <cell r="AE127">
            <v>56.318181818181813</v>
          </cell>
          <cell r="AF127">
            <v>56.318181818181813</v>
          </cell>
          <cell r="AG127">
            <v>56.318181818181813</v>
          </cell>
          <cell r="AH127">
            <v>56.318181818181813</v>
          </cell>
          <cell r="AI127">
            <v>56.318181818181813</v>
          </cell>
          <cell r="AJ127">
            <v>56.318181818181813</v>
          </cell>
        </row>
        <row r="128">
          <cell r="E128" t="str">
            <v>LA Industrial Coking Coal CC</v>
          </cell>
          <cell r="F128">
            <v>0</v>
          </cell>
          <cell r="G128">
            <v>0</v>
          </cell>
          <cell r="H128">
            <v>0</v>
          </cell>
          <cell r="I128">
            <v>0</v>
          </cell>
          <cell r="J128">
            <v>0</v>
          </cell>
          <cell r="K128">
            <v>0</v>
          </cell>
          <cell r="L128">
            <v>0</v>
          </cell>
          <cell r="M128">
            <v>0</v>
          </cell>
          <cell r="N128">
            <v>0</v>
          </cell>
          <cell r="O128">
            <v>0</v>
          </cell>
          <cell r="P128">
            <v>0</v>
          </cell>
          <cell r="Q128">
            <v>0</v>
          </cell>
          <cell r="R128">
            <v>0</v>
          </cell>
          <cell r="S128">
            <v>0</v>
          </cell>
          <cell r="T128">
            <v>0</v>
          </cell>
          <cell r="U128">
            <v>0</v>
          </cell>
          <cell r="V128">
            <v>0</v>
          </cell>
          <cell r="W128">
            <v>0</v>
          </cell>
          <cell r="X128">
            <v>0</v>
          </cell>
          <cell r="Y128">
            <v>0</v>
          </cell>
          <cell r="Z128">
            <v>0</v>
          </cell>
          <cell r="AA128">
            <v>0</v>
          </cell>
          <cell r="AB128">
            <v>0</v>
          </cell>
          <cell r="AC128">
            <v>0</v>
          </cell>
          <cell r="AD128">
            <v>0</v>
          </cell>
          <cell r="AE128">
            <v>0</v>
          </cell>
          <cell r="AF128">
            <v>0</v>
          </cell>
          <cell r="AG128">
            <v>0</v>
          </cell>
          <cell r="AH128">
            <v>0</v>
          </cell>
          <cell r="AI128">
            <v>0</v>
          </cell>
          <cell r="AJ128">
            <v>0</v>
          </cell>
        </row>
        <row r="129">
          <cell r="E129" t="str">
            <v>MA Industrial Coking Coal CC</v>
          </cell>
          <cell r="F129">
            <v>0</v>
          </cell>
          <cell r="G129">
            <v>0</v>
          </cell>
          <cell r="H129">
            <v>0</v>
          </cell>
          <cell r="I129">
            <v>0</v>
          </cell>
          <cell r="J129">
            <v>0</v>
          </cell>
          <cell r="K129">
            <v>0</v>
          </cell>
          <cell r="L129">
            <v>0</v>
          </cell>
          <cell r="M129">
            <v>0</v>
          </cell>
          <cell r="N129">
            <v>0</v>
          </cell>
          <cell r="O129">
            <v>0</v>
          </cell>
          <cell r="P129">
            <v>0</v>
          </cell>
          <cell r="Q129">
            <v>0</v>
          </cell>
          <cell r="R129">
            <v>0</v>
          </cell>
          <cell r="S129">
            <v>0</v>
          </cell>
          <cell r="T129">
            <v>0</v>
          </cell>
          <cell r="U129">
            <v>0</v>
          </cell>
          <cell r="V129">
            <v>0</v>
          </cell>
          <cell r="W129">
            <v>0</v>
          </cell>
          <cell r="X129">
            <v>0</v>
          </cell>
          <cell r="Y129">
            <v>0</v>
          </cell>
          <cell r="Z129">
            <v>0</v>
          </cell>
          <cell r="AA129">
            <v>0</v>
          </cell>
          <cell r="AB129">
            <v>0</v>
          </cell>
          <cell r="AC129">
            <v>0</v>
          </cell>
          <cell r="AD129">
            <v>0</v>
          </cell>
          <cell r="AE129">
            <v>0</v>
          </cell>
          <cell r="AF129">
            <v>0</v>
          </cell>
          <cell r="AG129">
            <v>0</v>
          </cell>
          <cell r="AH129">
            <v>0</v>
          </cell>
          <cell r="AI129">
            <v>0</v>
          </cell>
          <cell r="AJ129">
            <v>0</v>
          </cell>
        </row>
        <row r="130">
          <cell r="E130" t="str">
            <v>MD Industrial Coking Coal CC</v>
          </cell>
          <cell r="F130">
            <v>56.236363636363627</v>
          </cell>
          <cell r="G130">
            <v>56.154545454545449</v>
          </cell>
          <cell r="H130">
            <v>56.195454545454538</v>
          </cell>
          <cell r="I130">
            <v>56.195454545454538</v>
          </cell>
          <cell r="J130">
            <v>56.195454545454538</v>
          </cell>
          <cell r="K130">
            <v>56.195454545454538</v>
          </cell>
          <cell r="L130">
            <v>56.195454545454538</v>
          </cell>
          <cell r="M130">
            <v>56.195454545454538</v>
          </cell>
          <cell r="N130">
            <v>56.195454545454538</v>
          </cell>
          <cell r="O130">
            <v>56.195454545454538</v>
          </cell>
          <cell r="P130">
            <v>56.195454545454538</v>
          </cell>
          <cell r="Q130">
            <v>56.195454545454538</v>
          </cell>
          <cell r="R130">
            <v>56.195454545454538</v>
          </cell>
          <cell r="S130">
            <v>56.195454545454538</v>
          </cell>
          <cell r="T130">
            <v>56.195454545454538</v>
          </cell>
          <cell r="U130">
            <v>56.195454545454538</v>
          </cell>
          <cell r="V130">
            <v>56.195454545454538</v>
          </cell>
          <cell r="W130">
            <v>56.195454545454538</v>
          </cell>
          <cell r="X130">
            <v>56.195454545454538</v>
          </cell>
          <cell r="Y130">
            <v>56.195454545454538</v>
          </cell>
          <cell r="Z130">
            <v>56.195454545454538</v>
          </cell>
          <cell r="AA130">
            <v>56.195454545454538</v>
          </cell>
          <cell r="AB130">
            <v>56.195454545454538</v>
          </cell>
          <cell r="AC130">
            <v>56.195454545454538</v>
          </cell>
          <cell r="AD130">
            <v>56.195454545454538</v>
          </cell>
          <cell r="AE130">
            <v>56.195454545454538</v>
          </cell>
          <cell r="AF130">
            <v>56.195454545454538</v>
          </cell>
          <cell r="AG130">
            <v>56.195454545454538</v>
          </cell>
          <cell r="AH130">
            <v>56.195454545454538</v>
          </cell>
          <cell r="AI130">
            <v>56.195454545454538</v>
          </cell>
          <cell r="AJ130">
            <v>56.195454545454538</v>
          </cell>
        </row>
        <row r="131">
          <cell r="E131" t="str">
            <v>ME Industrial Coking Coal CC</v>
          </cell>
          <cell r="F131">
            <v>0</v>
          </cell>
          <cell r="G131">
            <v>0</v>
          </cell>
          <cell r="H131">
            <v>0</v>
          </cell>
          <cell r="I131">
            <v>0</v>
          </cell>
          <cell r="J131">
            <v>0</v>
          </cell>
          <cell r="K131">
            <v>0</v>
          </cell>
          <cell r="L131">
            <v>0</v>
          </cell>
          <cell r="M131">
            <v>0</v>
          </cell>
          <cell r="N131">
            <v>0</v>
          </cell>
          <cell r="O131">
            <v>0</v>
          </cell>
          <cell r="P131">
            <v>0</v>
          </cell>
          <cell r="Q131">
            <v>0</v>
          </cell>
          <cell r="R131">
            <v>0</v>
          </cell>
          <cell r="S131">
            <v>0</v>
          </cell>
          <cell r="T131">
            <v>0</v>
          </cell>
          <cell r="U131">
            <v>0</v>
          </cell>
          <cell r="V131">
            <v>0</v>
          </cell>
          <cell r="W131">
            <v>0</v>
          </cell>
          <cell r="X131">
            <v>0</v>
          </cell>
          <cell r="Y131">
            <v>0</v>
          </cell>
          <cell r="Z131">
            <v>0</v>
          </cell>
          <cell r="AA131">
            <v>0</v>
          </cell>
          <cell r="AB131">
            <v>0</v>
          </cell>
          <cell r="AC131">
            <v>0</v>
          </cell>
          <cell r="AD131">
            <v>0</v>
          </cell>
          <cell r="AE131">
            <v>0</v>
          </cell>
          <cell r="AF131">
            <v>0</v>
          </cell>
          <cell r="AG131">
            <v>0</v>
          </cell>
          <cell r="AH131">
            <v>0</v>
          </cell>
          <cell r="AI131">
            <v>0</v>
          </cell>
          <cell r="AJ131">
            <v>0</v>
          </cell>
        </row>
        <row r="132">
          <cell r="E132" t="str">
            <v>MI Industrial Coking Coal CC</v>
          </cell>
          <cell r="F132">
            <v>56.290909090909089</v>
          </cell>
          <cell r="G132">
            <v>56.372727272727268</v>
          </cell>
          <cell r="H132">
            <v>56.672727272727272</v>
          </cell>
          <cell r="I132">
            <v>56.61818181818181</v>
          </cell>
          <cell r="J132">
            <v>56.1</v>
          </cell>
          <cell r="K132">
            <v>56.18181818181818</v>
          </cell>
          <cell r="L132">
            <v>56.290909090909089</v>
          </cell>
          <cell r="M132">
            <v>56.211529090909082</v>
          </cell>
          <cell r="N132">
            <v>56.209090909090904</v>
          </cell>
          <cell r="O132">
            <v>56.236363636363627</v>
          </cell>
          <cell r="P132">
            <v>56.236363636363627</v>
          </cell>
          <cell r="Q132">
            <v>56.236363636363627</v>
          </cell>
          <cell r="R132">
            <v>56.236363636363627</v>
          </cell>
          <cell r="S132">
            <v>56.236363636363627</v>
          </cell>
          <cell r="T132">
            <v>56.236363636363627</v>
          </cell>
          <cell r="U132">
            <v>56.236363636363627</v>
          </cell>
          <cell r="V132">
            <v>56.236363636363627</v>
          </cell>
          <cell r="W132">
            <v>56.236363636363627</v>
          </cell>
          <cell r="X132">
            <v>56.236363636363627</v>
          </cell>
          <cell r="Y132">
            <v>56.236363636363627</v>
          </cell>
          <cell r="Z132">
            <v>56.236363636363627</v>
          </cell>
          <cell r="AA132">
            <v>56.236363636363627</v>
          </cell>
          <cell r="AB132">
            <v>56.236363636363627</v>
          </cell>
          <cell r="AC132">
            <v>56.236363636363627</v>
          </cell>
          <cell r="AD132">
            <v>56.236363636363627</v>
          </cell>
          <cell r="AE132">
            <v>56.236363636363627</v>
          </cell>
          <cell r="AF132">
            <v>56.236363636363627</v>
          </cell>
          <cell r="AG132">
            <v>56.236363636363627</v>
          </cell>
          <cell r="AH132">
            <v>56.236363636363627</v>
          </cell>
          <cell r="AI132">
            <v>56.236363636363627</v>
          </cell>
          <cell r="AJ132">
            <v>56.236363636363627</v>
          </cell>
        </row>
        <row r="133">
          <cell r="E133" t="str">
            <v>MN Industrial Coking Coal CC</v>
          </cell>
          <cell r="F133">
            <v>0</v>
          </cell>
          <cell r="G133">
            <v>0</v>
          </cell>
          <cell r="H133">
            <v>0</v>
          </cell>
          <cell r="I133">
            <v>0</v>
          </cell>
          <cell r="J133">
            <v>0</v>
          </cell>
          <cell r="K133">
            <v>0</v>
          </cell>
          <cell r="L133">
            <v>0</v>
          </cell>
          <cell r="M133">
            <v>0</v>
          </cell>
          <cell r="N133">
            <v>0</v>
          </cell>
          <cell r="O133">
            <v>0</v>
          </cell>
          <cell r="P133">
            <v>0</v>
          </cell>
          <cell r="Q133">
            <v>0</v>
          </cell>
          <cell r="R133">
            <v>0</v>
          </cell>
          <cell r="S133">
            <v>0</v>
          </cell>
          <cell r="T133">
            <v>0</v>
          </cell>
          <cell r="U133">
            <v>0</v>
          </cell>
          <cell r="V133">
            <v>0</v>
          </cell>
          <cell r="W133">
            <v>0</v>
          </cell>
          <cell r="X133">
            <v>0</v>
          </cell>
          <cell r="Y133">
            <v>0</v>
          </cell>
          <cell r="Z133">
            <v>0</v>
          </cell>
          <cell r="AA133">
            <v>0</v>
          </cell>
          <cell r="AB133">
            <v>0</v>
          </cell>
          <cell r="AC133">
            <v>0</v>
          </cell>
          <cell r="AD133">
            <v>0</v>
          </cell>
          <cell r="AE133">
            <v>0</v>
          </cell>
          <cell r="AF133">
            <v>0</v>
          </cell>
          <cell r="AG133">
            <v>0</v>
          </cell>
          <cell r="AH133">
            <v>0</v>
          </cell>
          <cell r="AI133">
            <v>0</v>
          </cell>
          <cell r="AJ133">
            <v>0</v>
          </cell>
        </row>
        <row r="134">
          <cell r="E134" t="str">
            <v>MO Industrial Coking Coal CC</v>
          </cell>
          <cell r="F134">
            <v>0</v>
          </cell>
          <cell r="G134">
            <v>0</v>
          </cell>
          <cell r="H134">
            <v>0</v>
          </cell>
          <cell r="I134">
            <v>0</v>
          </cell>
          <cell r="J134">
            <v>0</v>
          </cell>
          <cell r="K134">
            <v>0</v>
          </cell>
          <cell r="L134">
            <v>0</v>
          </cell>
          <cell r="M134">
            <v>0</v>
          </cell>
          <cell r="N134">
            <v>0</v>
          </cell>
          <cell r="O134">
            <v>0</v>
          </cell>
          <cell r="P134">
            <v>0</v>
          </cell>
          <cell r="Q134">
            <v>0</v>
          </cell>
          <cell r="R134">
            <v>0</v>
          </cell>
          <cell r="S134">
            <v>0</v>
          </cell>
          <cell r="T134">
            <v>0</v>
          </cell>
          <cell r="U134">
            <v>0</v>
          </cell>
          <cell r="V134">
            <v>0</v>
          </cell>
          <cell r="W134">
            <v>0</v>
          </cell>
          <cell r="X134">
            <v>0</v>
          </cell>
          <cell r="Y134">
            <v>0</v>
          </cell>
          <cell r="Z134">
            <v>0</v>
          </cell>
          <cell r="AA134">
            <v>0</v>
          </cell>
          <cell r="AB134">
            <v>0</v>
          </cell>
          <cell r="AC134">
            <v>0</v>
          </cell>
          <cell r="AD134">
            <v>0</v>
          </cell>
          <cell r="AE134">
            <v>0</v>
          </cell>
          <cell r="AF134">
            <v>0</v>
          </cell>
          <cell r="AG134">
            <v>0</v>
          </cell>
          <cell r="AH134">
            <v>0</v>
          </cell>
          <cell r="AI134">
            <v>0</v>
          </cell>
          <cell r="AJ134">
            <v>0</v>
          </cell>
        </row>
        <row r="135">
          <cell r="E135" t="str">
            <v>MS Industrial Coking Coal CC</v>
          </cell>
          <cell r="F135">
            <v>0</v>
          </cell>
          <cell r="G135">
            <v>0</v>
          </cell>
          <cell r="H135">
            <v>0</v>
          </cell>
          <cell r="I135">
            <v>0</v>
          </cell>
          <cell r="J135">
            <v>0</v>
          </cell>
          <cell r="K135">
            <v>0</v>
          </cell>
          <cell r="L135">
            <v>0</v>
          </cell>
          <cell r="M135">
            <v>0</v>
          </cell>
          <cell r="N135">
            <v>0</v>
          </cell>
          <cell r="O135">
            <v>0</v>
          </cell>
          <cell r="P135">
            <v>0</v>
          </cell>
          <cell r="Q135">
            <v>0</v>
          </cell>
          <cell r="R135">
            <v>0</v>
          </cell>
          <cell r="S135">
            <v>0</v>
          </cell>
          <cell r="T135">
            <v>0</v>
          </cell>
          <cell r="U135">
            <v>0</v>
          </cell>
          <cell r="V135">
            <v>0</v>
          </cell>
          <cell r="W135">
            <v>0</v>
          </cell>
          <cell r="X135">
            <v>0</v>
          </cell>
          <cell r="Y135">
            <v>0</v>
          </cell>
          <cell r="Z135">
            <v>0</v>
          </cell>
          <cell r="AA135">
            <v>0</v>
          </cell>
          <cell r="AB135">
            <v>0</v>
          </cell>
          <cell r="AC135">
            <v>0</v>
          </cell>
          <cell r="AD135">
            <v>0</v>
          </cell>
          <cell r="AE135">
            <v>0</v>
          </cell>
          <cell r="AF135">
            <v>0</v>
          </cell>
          <cell r="AG135">
            <v>0</v>
          </cell>
          <cell r="AH135">
            <v>0</v>
          </cell>
          <cell r="AI135">
            <v>0</v>
          </cell>
          <cell r="AJ135">
            <v>0</v>
          </cell>
        </row>
        <row r="136">
          <cell r="E136" t="str">
            <v>MT Industrial Coking Coal CC</v>
          </cell>
          <cell r="F136">
            <v>0</v>
          </cell>
          <cell r="G136">
            <v>0</v>
          </cell>
          <cell r="H136">
            <v>0</v>
          </cell>
          <cell r="I136">
            <v>0</v>
          </cell>
          <cell r="J136">
            <v>0</v>
          </cell>
          <cell r="K136">
            <v>0</v>
          </cell>
          <cell r="L136">
            <v>0</v>
          </cell>
          <cell r="M136">
            <v>0</v>
          </cell>
          <cell r="N136">
            <v>0</v>
          </cell>
          <cell r="O136">
            <v>0</v>
          </cell>
          <cell r="P136">
            <v>0</v>
          </cell>
          <cell r="Q136">
            <v>0</v>
          </cell>
          <cell r="R136">
            <v>0</v>
          </cell>
          <cell r="S136">
            <v>0</v>
          </cell>
          <cell r="T136">
            <v>0</v>
          </cell>
          <cell r="U136">
            <v>0</v>
          </cell>
          <cell r="V136">
            <v>0</v>
          </cell>
          <cell r="W136">
            <v>0</v>
          </cell>
          <cell r="X136">
            <v>0</v>
          </cell>
          <cell r="Y136">
            <v>0</v>
          </cell>
          <cell r="Z136">
            <v>0</v>
          </cell>
          <cell r="AA136">
            <v>0</v>
          </cell>
          <cell r="AB136">
            <v>0</v>
          </cell>
          <cell r="AC136">
            <v>0</v>
          </cell>
          <cell r="AD136">
            <v>0</v>
          </cell>
          <cell r="AE136">
            <v>0</v>
          </cell>
          <cell r="AF136">
            <v>0</v>
          </cell>
          <cell r="AG136">
            <v>0</v>
          </cell>
          <cell r="AH136">
            <v>0</v>
          </cell>
          <cell r="AI136">
            <v>0</v>
          </cell>
          <cell r="AJ136">
            <v>0</v>
          </cell>
        </row>
        <row r="137">
          <cell r="E137" t="str">
            <v>NC Industrial Coking Coal CC</v>
          </cell>
          <cell r="F137">
            <v>0</v>
          </cell>
          <cell r="G137">
            <v>0</v>
          </cell>
          <cell r="H137">
            <v>0</v>
          </cell>
          <cell r="I137">
            <v>0</v>
          </cell>
          <cell r="J137">
            <v>0</v>
          </cell>
          <cell r="K137">
            <v>0</v>
          </cell>
          <cell r="L137">
            <v>0</v>
          </cell>
          <cell r="M137">
            <v>0</v>
          </cell>
          <cell r="N137">
            <v>0</v>
          </cell>
          <cell r="O137">
            <v>0</v>
          </cell>
          <cell r="P137">
            <v>0</v>
          </cell>
          <cell r="Q137">
            <v>0</v>
          </cell>
          <cell r="R137">
            <v>0</v>
          </cell>
          <cell r="S137">
            <v>0</v>
          </cell>
          <cell r="T137">
            <v>0</v>
          </cell>
          <cell r="U137">
            <v>0</v>
          </cell>
          <cell r="V137">
            <v>0</v>
          </cell>
          <cell r="W137">
            <v>0</v>
          </cell>
          <cell r="X137">
            <v>0</v>
          </cell>
          <cell r="Y137">
            <v>0</v>
          </cell>
          <cell r="Z137">
            <v>0</v>
          </cell>
          <cell r="AA137">
            <v>0</v>
          </cell>
          <cell r="AB137">
            <v>0</v>
          </cell>
          <cell r="AC137">
            <v>0</v>
          </cell>
          <cell r="AD137">
            <v>0</v>
          </cell>
          <cell r="AE137">
            <v>0</v>
          </cell>
          <cell r="AF137">
            <v>0</v>
          </cell>
          <cell r="AG137">
            <v>0</v>
          </cell>
          <cell r="AH137">
            <v>0</v>
          </cell>
          <cell r="AI137">
            <v>0</v>
          </cell>
          <cell r="AJ137">
            <v>0</v>
          </cell>
        </row>
        <row r="138">
          <cell r="E138" t="str">
            <v>ND Industrial Coking Coal CC</v>
          </cell>
          <cell r="F138">
            <v>0</v>
          </cell>
          <cell r="G138">
            <v>0</v>
          </cell>
          <cell r="H138">
            <v>0</v>
          </cell>
          <cell r="I138">
            <v>0</v>
          </cell>
          <cell r="J138">
            <v>0</v>
          </cell>
          <cell r="K138">
            <v>0</v>
          </cell>
          <cell r="L138">
            <v>0</v>
          </cell>
          <cell r="M138">
            <v>0</v>
          </cell>
          <cell r="N138">
            <v>0</v>
          </cell>
          <cell r="O138">
            <v>0</v>
          </cell>
          <cell r="P138">
            <v>0</v>
          </cell>
          <cell r="Q138">
            <v>0</v>
          </cell>
          <cell r="R138">
            <v>0</v>
          </cell>
          <cell r="S138">
            <v>0</v>
          </cell>
          <cell r="T138">
            <v>0</v>
          </cell>
          <cell r="U138">
            <v>0</v>
          </cell>
          <cell r="V138">
            <v>0</v>
          </cell>
          <cell r="W138">
            <v>0</v>
          </cell>
          <cell r="X138">
            <v>0</v>
          </cell>
          <cell r="Y138">
            <v>0</v>
          </cell>
          <cell r="Z138">
            <v>0</v>
          </cell>
          <cell r="AA138">
            <v>0</v>
          </cell>
          <cell r="AB138">
            <v>0</v>
          </cell>
          <cell r="AC138">
            <v>0</v>
          </cell>
          <cell r="AD138">
            <v>0</v>
          </cell>
          <cell r="AE138">
            <v>0</v>
          </cell>
          <cell r="AF138">
            <v>0</v>
          </cell>
          <cell r="AG138">
            <v>0</v>
          </cell>
          <cell r="AH138">
            <v>0</v>
          </cell>
          <cell r="AI138">
            <v>0</v>
          </cell>
          <cell r="AJ138">
            <v>0</v>
          </cell>
        </row>
        <row r="139">
          <cell r="E139" t="str">
            <v>NE Industrial Coking Coal CC</v>
          </cell>
          <cell r="F139">
            <v>0</v>
          </cell>
          <cell r="G139">
            <v>0</v>
          </cell>
          <cell r="H139">
            <v>0</v>
          </cell>
          <cell r="I139">
            <v>0</v>
          </cell>
          <cell r="J139">
            <v>0</v>
          </cell>
          <cell r="K139">
            <v>0</v>
          </cell>
          <cell r="L139">
            <v>0</v>
          </cell>
          <cell r="M139">
            <v>0</v>
          </cell>
          <cell r="N139">
            <v>0</v>
          </cell>
          <cell r="O139">
            <v>0</v>
          </cell>
          <cell r="P139">
            <v>0</v>
          </cell>
          <cell r="Q139">
            <v>0</v>
          </cell>
          <cell r="R139">
            <v>0</v>
          </cell>
          <cell r="S139">
            <v>0</v>
          </cell>
          <cell r="T139">
            <v>0</v>
          </cell>
          <cell r="U139">
            <v>0</v>
          </cell>
          <cell r="V139">
            <v>0</v>
          </cell>
          <cell r="W139">
            <v>0</v>
          </cell>
          <cell r="X139">
            <v>0</v>
          </cell>
          <cell r="Y139">
            <v>0</v>
          </cell>
          <cell r="Z139">
            <v>0</v>
          </cell>
          <cell r="AA139">
            <v>0</v>
          </cell>
          <cell r="AB139">
            <v>0</v>
          </cell>
          <cell r="AC139">
            <v>0</v>
          </cell>
          <cell r="AD139">
            <v>0</v>
          </cell>
          <cell r="AE139">
            <v>0</v>
          </cell>
          <cell r="AF139">
            <v>0</v>
          </cell>
          <cell r="AG139">
            <v>0</v>
          </cell>
          <cell r="AH139">
            <v>0</v>
          </cell>
          <cell r="AI139">
            <v>0</v>
          </cell>
          <cell r="AJ139">
            <v>0</v>
          </cell>
        </row>
        <row r="140">
          <cell r="E140" t="str">
            <v>NH Industrial Coking Coal CC</v>
          </cell>
          <cell r="F140">
            <v>0</v>
          </cell>
          <cell r="G140">
            <v>0</v>
          </cell>
          <cell r="H140">
            <v>0</v>
          </cell>
          <cell r="I140">
            <v>0</v>
          </cell>
          <cell r="J140">
            <v>0</v>
          </cell>
          <cell r="K140">
            <v>0</v>
          </cell>
          <cell r="L140">
            <v>0</v>
          </cell>
          <cell r="M140">
            <v>0</v>
          </cell>
          <cell r="N140">
            <v>0</v>
          </cell>
          <cell r="O140">
            <v>0</v>
          </cell>
          <cell r="P140">
            <v>0</v>
          </cell>
          <cell r="Q140">
            <v>0</v>
          </cell>
          <cell r="R140">
            <v>0</v>
          </cell>
          <cell r="S140">
            <v>0</v>
          </cell>
          <cell r="T140">
            <v>0</v>
          </cell>
          <cell r="U140">
            <v>0</v>
          </cell>
          <cell r="V140">
            <v>0</v>
          </cell>
          <cell r="W140">
            <v>0</v>
          </cell>
          <cell r="X140">
            <v>0</v>
          </cell>
          <cell r="Y140">
            <v>0</v>
          </cell>
          <cell r="Z140">
            <v>0</v>
          </cell>
          <cell r="AA140">
            <v>0</v>
          </cell>
          <cell r="AB140">
            <v>0</v>
          </cell>
          <cell r="AC140">
            <v>0</v>
          </cell>
          <cell r="AD140">
            <v>0</v>
          </cell>
          <cell r="AE140">
            <v>0</v>
          </cell>
          <cell r="AF140">
            <v>0</v>
          </cell>
          <cell r="AG140">
            <v>0</v>
          </cell>
          <cell r="AH140">
            <v>0</v>
          </cell>
          <cell r="AI140">
            <v>0</v>
          </cell>
          <cell r="AJ140">
            <v>0</v>
          </cell>
        </row>
        <row r="141">
          <cell r="E141" t="str">
            <v>NJ Industrial Coking Coal CC</v>
          </cell>
          <cell r="F141">
            <v>0</v>
          </cell>
          <cell r="G141">
            <v>0</v>
          </cell>
          <cell r="H141">
            <v>0</v>
          </cell>
          <cell r="I141">
            <v>0</v>
          </cell>
          <cell r="J141">
            <v>0</v>
          </cell>
          <cell r="K141">
            <v>0</v>
          </cell>
          <cell r="L141">
            <v>0</v>
          </cell>
          <cell r="M141">
            <v>0</v>
          </cell>
          <cell r="N141">
            <v>0</v>
          </cell>
          <cell r="O141">
            <v>0</v>
          </cell>
          <cell r="P141">
            <v>0</v>
          </cell>
          <cell r="Q141">
            <v>0</v>
          </cell>
          <cell r="R141">
            <v>0</v>
          </cell>
          <cell r="S141">
            <v>0</v>
          </cell>
          <cell r="T141">
            <v>0</v>
          </cell>
          <cell r="U141">
            <v>0</v>
          </cell>
          <cell r="V141">
            <v>0</v>
          </cell>
          <cell r="W141">
            <v>0</v>
          </cell>
          <cell r="X141">
            <v>0</v>
          </cell>
          <cell r="Y141">
            <v>0</v>
          </cell>
          <cell r="Z141">
            <v>0</v>
          </cell>
          <cell r="AA141">
            <v>0</v>
          </cell>
          <cell r="AB141">
            <v>0</v>
          </cell>
          <cell r="AC141">
            <v>0</v>
          </cell>
          <cell r="AD141">
            <v>0</v>
          </cell>
          <cell r="AE141">
            <v>0</v>
          </cell>
          <cell r="AF141">
            <v>0</v>
          </cell>
          <cell r="AG141">
            <v>0</v>
          </cell>
          <cell r="AH141">
            <v>0</v>
          </cell>
          <cell r="AI141">
            <v>0</v>
          </cell>
          <cell r="AJ141">
            <v>0</v>
          </cell>
        </row>
        <row r="142">
          <cell r="E142" t="str">
            <v>NM Industrial Coking Coal CC</v>
          </cell>
          <cell r="F142">
            <v>0</v>
          </cell>
          <cell r="G142">
            <v>0</v>
          </cell>
          <cell r="H142">
            <v>0</v>
          </cell>
          <cell r="I142">
            <v>0</v>
          </cell>
          <cell r="J142">
            <v>0</v>
          </cell>
          <cell r="K142">
            <v>0</v>
          </cell>
          <cell r="L142">
            <v>0</v>
          </cell>
          <cell r="M142">
            <v>0</v>
          </cell>
          <cell r="N142">
            <v>0</v>
          </cell>
          <cell r="O142">
            <v>0</v>
          </cell>
          <cell r="P142">
            <v>0</v>
          </cell>
          <cell r="Q142">
            <v>0</v>
          </cell>
          <cell r="R142">
            <v>0</v>
          </cell>
          <cell r="S142">
            <v>0</v>
          </cell>
          <cell r="T142">
            <v>0</v>
          </cell>
          <cell r="U142">
            <v>0</v>
          </cell>
          <cell r="V142">
            <v>0</v>
          </cell>
          <cell r="W142">
            <v>0</v>
          </cell>
          <cell r="X142">
            <v>0</v>
          </cell>
          <cell r="Y142">
            <v>0</v>
          </cell>
          <cell r="Z142">
            <v>0</v>
          </cell>
          <cell r="AA142">
            <v>0</v>
          </cell>
          <cell r="AB142">
            <v>0</v>
          </cell>
          <cell r="AC142">
            <v>0</v>
          </cell>
          <cell r="AD142">
            <v>0</v>
          </cell>
          <cell r="AE142">
            <v>0</v>
          </cell>
          <cell r="AF142">
            <v>0</v>
          </cell>
          <cell r="AG142">
            <v>0</v>
          </cell>
          <cell r="AH142">
            <v>0</v>
          </cell>
          <cell r="AI142">
            <v>0</v>
          </cell>
          <cell r="AJ142">
            <v>0</v>
          </cell>
        </row>
        <row r="143">
          <cell r="E143" t="str">
            <v>NV Industrial Coking Coal CC</v>
          </cell>
          <cell r="F143">
            <v>0</v>
          </cell>
          <cell r="G143">
            <v>0</v>
          </cell>
          <cell r="H143">
            <v>0</v>
          </cell>
          <cell r="I143">
            <v>0</v>
          </cell>
          <cell r="J143">
            <v>0</v>
          </cell>
          <cell r="K143">
            <v>0</v>
          </cell>
          <cell r="L143">
            <v>0</v>
          </cell>
          <cell r="M143">
            <v>0</v>
          </cell>
          <cell r="N143">
            <v>0</v>
          </cell>
          <cell r="O143">
            <v>0</v>
          </cell>
          <cell r="P143">
            <v>0</v>
          </cell>
          <cell r="Q143">
            <v>0</v>
          </cell>
          <cell r="R143">
            <v>0</v>
          </cell>
          <cell r="S143">
            <v>0</v>
          </cell>
          <cell r="T143">
            <v>0</v>
          </cell>
          <cell r="U143">
            <v>0</v>
          </cell>
          <cell r="V143">
            <v>0</v>
          </cell>
          <cell r="W143">
            <v>0</v>
          </cell>
          <cell r="X143">
            <v>0</v>
          </cell>
          <cell r="Y143">
            <v>0</v>
          </cell>
          <cell r="Z143">
            <v>0</v>
          </cell>
          <cell r="AA143">
            <v>0</v>
          </cell>
          <cell r="AB143">
            <v>0</v>
          </cell>
          <cell r="AC143">
            <v>0</v>
          </cell>
          <cell r="AD143">
            <v>0</v>
          </cell>
          <cell r="AE143">
            <v>0</v>
          </cell>
          <cell r="AF143">
            <v>0</v>
          </cell>
          <cell r="AG143">
            <v>0</v>
          </cell>
          <cell r="AH143">
            <v>0</v>
          </cell>
          <cell r="AI143">
            <v>0</v>
          </cell>
          <cell r="AJ143">
            <v>0</v>
          </cell>
        </row>
        <row r="144">
          <cell r="E144" t="str">
            <v>NY Industrial Coking Coal CC</v>
          </cell>
          <cell r="F144">
            <v>56.236363636363627</v>
          </cell>
          <cell r="G144">
            <v>56.209090909090904</v>
          </cell>
          <cell r="H144">
            <v>56.209090909090904</v>
          </cell>
          <cell r="I144">
            <v>56.4</v>
          </cell>
          <cell r="J144">
            <v>56.372727272727268</v>
          </cell>
          <cell r="K144">
            <v>56.372727272727268</v>
          </cell>
          <cell r="L144">
            <v>56.372727272727268</v>
          </cell>
          <cell r="M144">
            <v>56.203614545454535</v>
          </cell>
          <cell r="N144">
            <v>56.454545454545453</v>
          </cell>
          <cell r="O144">
            <v>56.4</v>
          </cell>
          <cell r="P144">
            <v>56.4</v>
          </cell>
          <cell r="Q144">
            <v>56.4</v>
          </cell>
          <cell r="R144">
            <v>56.4</v>
          </cell>
          <cell r="S144">
            <v>56.4</v>
          </cell>
          <cell r="T144">
            <v>56.4</v>
          </cell>
          <cell r="U144">
            <v>56.4</v>
          </cell>
          <cell r="V144">
            <v>56.4</v>
          </cell>
          <cell r="W144">
            <v>56.4</v>
          </cell>
          <cell r="X144">
            <v>56.4</v>
          </cell>
          <cell r="Y144">
            <v>56.4</v>
          </cell>
          <cell r="Z144">
            <v>56.4</v>
          </cell>
          <cell r="AA144">
            <v>56.4</v>
          </cell>
          <cell r="AB144">
            <v>56.4</v>
          </cell>
          <cell r="AC144">
            <v>56.4</v>
          </cell>
          <cell r="AD144">
            <v>56.4</v>
          </cell>
          <cell r="AE144">
            <v>56.4</v>
          </cell>
          <cell r="AF144">
            <v>56.4</v>
          </cell>
          <cell r="AG144">
            <v>56.4</v>
          </cell>
          <cell r="AH144">
            <v>56.4</v>
          </cell>
          <cell r="AI144">
            <v>56.4</v>
          </cell>
          <cell r="AJ144">
            <v>56.4</v>
          </cell>
        </row>
        <row r="145">
          <cell r="E145" t="str">
            <v>OH Industrial Coking Coal CC</v>
          </cell>
          <cell r="F145">
            <v>56.345454545454537</v>
          </cell>
          <cell r="G145">
            <v>56.290909090909089</v>
          </cell>
          <cell r="H145">
            <v>56.290909090909089</v>
          </cell>
          <cell r="I145">
            <v>56.18181818181818</v>
          </cell>
          <cell r="J145">
            <v>56.290909090909089</v>
          </cell>
          <cell r="K145">
            <v>56.345454545454537</v>
          </cell>
          <cell r="L145">
            <v>56.345454545454537</v>
          </cell>
          <cell r="M145">
            <v>56.292469090909087</v>
          </cell>
          <cell r="N145">
            <v>56.345454545454537</v>
          </cell>
          <cell r="O145">
            <v>56.345454545454537</v>
          </cell>
          <cell r="P145">
            <v>56.345454545454537</v>
          </cell>
          <cell r="Q145">
            <v>56.345454545454537</v>
          </cell>
          <cell r="R145">
            <v>56.345454545454537</v>
          </cell>
          <cell r="S145">
            <v>56.345454545454537</v>
          </cell>
          <cell r="T145">
            <v>56.345454545454537</v>
          </cell>
          <cell r="U145">
            <v>56.345454545454537</v>
          </cell>
          <cell r="V145">
            <v>56.345454545454537</v>
          </cell>
          <cell r="W145">
            <v>56.345454545454537</v>
          </cell>
          <cell r="X145">
            <v>56.345454545454537</v>
          </cell>
          <cell r="Y145">
            <v>56.345454545454537</v>
          </cell>
          <cell r="Z145">
            <v>56.345454545454537</v>
          </cell>
          <cell r="AA145">
            <v>56.345454545454537</v>
          </cell>
          <cell r="AB145">
            <v>56.345454545454537</v>
          </cell>
          <cell r="AC145">
            <v>56.345454545454537</v>
          </cell>
          <cell r="AD145">
            <v>56.345454545454537</v>
          </cell>
          <cell r="AE145">
            <v>56.345454545454537</v>
          </cell>
          <cell r="AF145">
            <v>56.345454545454537</v>
          </cell>
          <cell r="AG145">
            <v>56.345454545454537</v>
          </cell>
          <cell r="AH145">
            <v>56.345454545454537</v>
          </cell>
          <cell r="AI145">
            <v>56.345454545454537</v>
          </cell>
          <cell r="AJ145">
            <v>56.345454545454537</v>
          </cell>
        </row>
        <row r="146">
          <cell r="E146" t="str">
            <v>OK Industrial Coking Coal CC</v>
          </cell>
          <cell r="F146">
            <v>0</v>
          </cell>
          <cell r="G146">
            <v>0</v>
          </cell>
          <cell r="H146">
            <v>0</v>
          </cell>
          <cell r="I146">
            <v>0</v>
          </cell>
          <cell r="J146">
            <v>0</v>
          </cell>
          <cell r="K146">
            <v>0</v>
          </cell>
          <cell r="L146">
            <v>0</v>
          </cell>
          <cell r="M146">
            <v>0</v>
          </cell>
          <cell r="N146">
            <v>0</v>
          </cell>
          <cell r="O146">
            <v>0</v>
          </cell>
          <cell r="P146">
            <v>0</v>
          </cell>
          <cell r="Q146">
            <v>0</v>
          </cell>
          <cell r="R146">
            <v>0</v>
          </cell>
          <cell r="S146">
            <v>0</v>
          </cell>
          <cell r="T146">
            <v>0</v>
          </cell>
          <cell r="U146">
            <v>0</v>
          </cell>
          <cell r="V146">
            <v>0</v>
          </cell>
          <cell r="W146">
            <v>0</v>
          </cell>
          <cell r="X146">
            <v>0</v>
          </cell>
          <cell r="Y146">
            <v>0</v>
          </cell>
          <cell r="Z146">
            <v>0</v>
          </cell>
          <cell r="AA146">
            <v>0</v>
          </cell>
          <cell r="AB146">
            <v>0</v>
          </cell>
          <cell r="AC146">
            <v>0</v>
          </cell>
          <cell r="AD146">
            <v>0</v>
          </cell>
          <cell r="AE146">
            <v>0</v>
          </cell>
          <cell r="AF146">
            <v>0</v>
          </cell>
          <cell r="AG146">
            <v>0</v>
          </cell>
          <cell r="AH146">
            <v>0</v>
          </cell>
          <cell r="AI146">
            <v>0</v>
          </cell>
          <cell r="AJ146">
            <v>0</v>
          </cell>
        </row>
        <row r="147">
          <cell r="E147" t="str">
            <v>OR Industrial Coking Coal CC</v>
          </cell>
          <cell r="F147">
            <v>0</v>
          </cell>
          <cell r="G147">
            <v>0</v>
          </cell>
          <cell r="H147">
            <v>0</v>
          </cell>
          <cell r="I147">
            <v>0</v>
          </cell>
          <cell r="J147">
            <v>0</v>
          </cell>
          <cell r="K147">
            <v>0</v>
          </cell>
          <cell r="L147">
            <v>0</v>
          </cell>
          <cell r="M147">
            <v>0</v>
          </cell>
          <cell r="N147">
            <v>0</v>
          </cell>
          <cell r="O147">
            <v>0</v>
          </cell>
          <cell r="P147">
            <v>0</v>
          </cell>
          <cell r="Q147">
            <v>0</v>
          </cell>
          <cell r="R147">
            <v>0</v>
          </cell>
          <cell r="S147">
            <v>0</v>
          </cell>
          <cell r="T147">
            <v>0</v>
          </cell>
          <cell r="U147">
            <v>0</v>
          </cell>
          <cell r="V147">
            <v>0</v>
          </cell>
          <cell r="W147">
            <v>0</v>
          </cell>
          <cell r="X147">
            <v>0</v>
          </cell>
          <cell r="Y147">
            <v>0</v>
          </cell>
          <cell r="Z147">
            <v>0</v>
          </cell>
          <cell r="AA147">
            <v>0</v>
          </cell>
          <cell r="AB147">
            <v>0</v>
          </cell>
          <cell r="AC147">
            <v>0</v>
          </cell>
          <cell r="AD147">
            <v>0</v>
          </cell>
          <cell r="AE147">
            <v>0</v>
          </cell>
          <cell r="AF147">
            <v>0</v>
          </cell>
          <cell r="AG147">
            <v>0</v>
          </cell>
          <cell r="AH147">
            <v>0</v>
          </cell>
          <cell r="AI147">
            <v>0</v>
          </cell>
          <cell r="AJ147">
            <v>0</v>
          </cell>
        </row>
        <row r="148">
          <cell r="E148" t="str">
            <v>PA Industrial Coking Coal CC</v>
          </cell>
          <cell r="F148">
            <v>56.236363636363627</v>
          </cell>
          <cell r="G148">
            <v>56.236363636363627</v>
          </cell>
          <cell r="H148">
            <v>56.209090909090904</v>
          </cell>
          <cell r="I148">
            <v>56.236363636363627</v>
          </cell>
          <cell r="J148">
            <v>56.236363636363627</v>
          </cell>
          <cell r="K148">
            <v>56.236363636363627</v>
          </cell>
          <cell r="L148">
            <v>56.263636363636365</v>
          </cell>
          <cell r="M148">
            <v>56.325559090909088</v>
          </cell>
          <cell r="N148">
            <v>56.345454545454537</v>
          </cell>
          <cell r="O148">
            <v>56.372727272727268</v>
          </cell>
          <cell r="P148">
            <v>56.372727272727268</v>
          </cell>
          <cell r="Q148">
            <v>56.372727272727268</v>
          </cell>
          <cell r="R148">
            <v>56.372727272727268</v>
          </cell>
          <cell r="S148">
            <v>56.372727272727268</v>
          </cell>
          <cell r="T148">
            <v>56.372727272727268</v>
          </cell>
          <cell r="U148">
            <v>56.372727272727268</v>
          </cell>
          <cell r="V148">
            <v>56.372727272727268</v>
          </cell>
          <cell r="W148">
            <v>56.372727272727268</v>
          </cell>
          <cell r="X148">
            <v>56.372727272727268</v>
          </cell>
          <cell r="Y148">
            <v>56.372727272727268</v>
          </cell>
          <cell r="Z148">
            <v>56.372727272727268</v>
          </cell>
          <cell r="AA148">
            <v>56.372727272727268</v>
          </cell>
          <cell r="AB148">
            <v>56.372727272727268</v>
          </cell>
          <cell r="AC148">
            <v>56.372727272727268</v>
          </cell>
          <cell r="AD148">
            <v>56.372727272727268</v>
          </cell>
          <cell r="AE148">
            <v>56.372727272727268</v>
          </cell>
          <cell r="AF148">
            <v>56.372727272727268</v>
          </cell>
          <cell r="AG148">
            <v>56.372727272727268</v>
          </cell>
          <cell r="AH148">
            <v>56.372727272727268</v>
          </cell>
          <cell r="AI148">
            <v>56.372727272727268</v>
          </cell>
          <cell r="AJ148">
            <v>56.372727272727268</v>
          </cell>
        </row>
        <row r="149">
          <cell r="E149" t="str">
            <v>RI Industrial Coking Coal CC</v>
          </cell>
          <cell r="F149">
            <v>0</v>
          </cell>
          <cell r="G149">
            <v>0</v>
          </cell>
          <cell r="H149">
            <v>0</v>
          </cell>
          <cell r="I149">
            <v>0</v>
          </cell>
          <cell r="J149">
            <v>0</v>
          </cell>
          <cell r="K149">
            <v>0</v>
          </cell>
          <cell r="L149">
            <v>0</v>
          </cell>
          <cell r="M149">
            <v>0</v>
          </cell>
          <cell r="N149">
            <v>0</v>
          </cell>
          <cell r="O149">
            <v>0</v>
          </cell>
          <cell r="P149">
            <v>0</v>
          </cell>
          <cell r="Q149">
            <v>0</v>
          </cell>
          <cell r="R149">
            <v>0</v>
          </cell>
          <cell r="S149">
            <v>0</v>
          </cell>
          <cell r="T149">
            <v>0</v>
          </cell>
          <cell r="U149">
            <v>0</v>
          </cell>
          <cell r="V149">
            <v>0</v>
          </cell>
          <cell r="W149">
            <v>0</v>
          </cell>
          <cell r="X149">
            <v>0</v>
          </cell>
          <cell r="Y149">
            <v>0</v>
          </cell>
          <cell r="Z149">
            <v>0</v>
          </cell>
          <cell r="AA149">
            <v>0</v>
          </cell>
          <cell r="AB149">
            <v>0</v>
          </cell>
          <cell r="AC149">
            <v>0</v>
          </cell>
          <cell r="AD149">
            <v>0</v>
          </cell>
          <cell r="AE149">
            <v>0</v>
          </cell>
          <cell r="AF149">
            <v>0</v>
          </cell>
          <cell r="AG149">
            <v>0</v>
          </cell>
          <cell r="AH149">
            <v>0</v>
          </cell>
          <cell r="AI149">
            <v>0</v>
          </cell>
          <cell r="AJ149">
            <v>0</v>
          </cell>
        </row>
        <row r="150">
          <cell r="E150" t="str">
            <v>SC Industrial Coking Coal CC</v>
          </cell>
          <cell r="F150">
            <v>0</v>
          </cell>
          <cell r="G150">
            <v>0</v>
          </cell>
          <cell r="H150">
            <v>0</v>
          </cell>
          <cell r="I150">
            <v>0</v>
          </cell>
          <cell r="J150">
            <v>0</v>
          </cell>
          <cell r="K150">
            <v>0</v>
          </cell>
          <cell r="L150">
            <v>0</v>
          </cell>
          <cell r="M150">
            <v>0</v>
          </cell>
          <cell r="N150">
            <v>0</v>
          </cell>
          <cell r="O150">
            <v>0</v>
          </cell>
          <cell r="P150">
            <v>0</v>
          </cell>
          <cell r="Q150">
            <v>0</v>
          </cell>
          <cell r="R150">
            <v>0</v>
          </cell>
          <cell r="S150">
            <v>0</v>
          </cell>
          <cell r="T150">
            <v>0</v>
          </cell>
          <cell r="U150">
            <v>0</v>
          </cell>
          <cell r="V150">
            <v>0</v>
          </cell>
          <cell r="W150">
            <v>0</v>
          </cell>
          <cell r="X150">
            <v>0</v>
          </cell>
          <cell r="Y150">
            <v>0</v>
          </cell>
          <cell r="Z150">
            <v>0</v>
          </cell>
          <cell r="AA150">
            <v>0</v>
          </cell>
          <cell r="AB150">
            <v>0</v>
          </cell>
          <cell r="AC150">
            <v>0</v>
          </cell>
          <cell r="AD150">
            <v>0</v>
          </cell>
          <cell r="AE150">
            <v>0</v>
          </cell>
          <cell r="AF150">
            <v>0</v>
          </cell>
          <cell r="AG150">
            <v>0</v>
          </cell>
          <cell r="AH150">
            <v>0</v>
          </cell>
          <cell r="AI150">
            <v>0</v>
          </cell>
          <cell r="AJ150">
            <v>0</v>
          </cell>
        </row>
        <row r="151">
          <cell r="E151" t="str">
            <v>SD Industrial Coking Coal CC</v>
          </cell>
          <cell r="F151">
            <v>0</v>
          </cell>
          <cell r="G151">
            <v>0</v>
          </cell>
          <cell r="H151">
            <v>0</v>
          </cell>
          <cell r="I151">
            <v>0</v>
          </cell>
          <cell r="J151">
            <v>0</v>
          </cell>
          <cell r="K151">
            <v>0</v>
          </cell>
          <cell r="L151">
            <v>0</v>
          </cell>
          <cell r="M151">
            <v>0</v>
          </cell>
          <cell r="N151">
            <v>0</v>
          </cell>
          <cell r="O151">
            <v>0</v>
          </cell>
          <cell r="P151">
            <v>0</v>
          </cell>
          <cell r="Q151">
            <v>0</v>
          </cell>
          <cell r="R151">
            <v>0</v>
          </cell>
          <cell r="S151">
            <v>0</v>
          </cell>
          <cell r="T151">
            <v>0</v>
          </cell>
          <cell r="U151">
            <v>0</v>
          </cell>
          <cell r="V151">
            <v>0</v>
          </cell>
          <cell r="W151">
            <v>0</v>
          </cell>
          <cell r="X151">
            <v>0</v>
          </cell>
          <cell r="Y151">
            <v>0</v>
          </cell>
          <cell r="Z151">
            <v>0</v>
          </cell>
          <cell r="AA151">
            <v>0</v>
          </cell>
          <cell r="AB151">
            <v>0</v>
          </cell>
          <cell r="AC151">
            <v>0</v>
          </cell>
          <cell r="AD151">
            <v>0</v>
          </cell>
          <cell r="AE151">
            <v>0</v>
          </cell>
          <cell r="AF151">
            <v>0</v>
          </cell>
          <cell r="AG151">
            <v>0</v>
          </cell>
          <cell r="AH151">
            <v>0</v>
          </cell>
          <cell r="AI151">
            <v>0</v>
          </cell>
          <cell r="AJ151">
            <v>0</v>
          </cell>
        </row>
        <row r="152">
          <cell r="E152" t="str">
            <v>TN Industrial Coking Coal CC</v>
          </cell>
          <cell r="F152">
            <v>56.61818181818181</v>
          </cell>
          <cell r="G152">
            <v>56.61818181818181</v>
          </cell>
          <cell r="H152">
            <v>56.236363636363627</v>
          </cell>
          <cell r="I152">
            <v>56.331818181818171</v>
          </cell>
          <cell r="J152">
            <v>55.854545454545452</v>
          </cell>
          <cell r="K152">
            <v>56.331818181818171</v>
          </cell>
          <cell r="L152">
            <v>56.331818181818171</v>
          </cell>
          <cell r="M152">
            <v>56.331818181818171</v>
          </cell>
          <cell r="N152">
            <v>56.331818181818171</v>
          </cell>
          <cell r="O152">
            <v>56.331818181818171</v>
          </cell>
          <cell r="P152">
            <v>56.331818181818171</v>
          </cell>
          <cell r="Q152">
            <v>56.331818181818171</v>
          </cell>
          <cell r="R152">
            <v>56.331818181818171</v>
          </cell>
          <cell r="S152">
            <v>56.331818181818171</v>
          </cell>
          <cell r="T152">
            <v>56.331818181818171</v>
          </cell>
          <cell r="U152">
            <v>56.331818181818171</v>
          </cell>
          <cell r="V152">
            <v>56.331818181818171</v>
          </cell>
          <cell r="W152">
            <v>56.331818181818171</v>
          </cell>
          <cell r="X152">
            <v>56.331818181818171</v>
          </cell>
          <cell r="Y152">
            <v>56.331818181818171</v>
          </cell>
          <cell r="Z152">
            <v>56.331818181818171</v>
          </cell>
          <cell r="AA152">
            <v>56.331818181818171</v>
          </cell>
          <cell r="AB152">
            <v>56.331818181818171</v>
          </cell>
          <cell r="AC152">
            <v>56.331818181818171</v>
          </cell>
          <cell r="AD152">
            <v>56.331818181818171</v>
          </cell>
          <cell r="AE152">
            <v>56.331818181818171</v>
          </cell>
          <cell r="AF152">
            <v>56.331818181818171</v>
          </cell>
          <cell r="AG152">
            <v>56.331818181818171</v>
          </cell>
          <cell r="AH152">
            <v>56.331818181818171</v>
          </cell>
          <cell r="AI152">
            <v>56.331818181818171</v>
          </cell>
          <cell r="AJ152">
            <v>56.331818181818171</v>
          </cell>
        </row>
        <row r="153">
          <cell r="E153" t="str">
            <v>TX Industrial Coking Coal CC</v>
          </cell>
          <cell r="F153">
            <v>0</v>
          </cell>
          <cell r="G153">
            <v>0</v>
          </cell>
          <cell r="H153">
            <v>0</v>
          </cell>
          <cell r="I153">
            <v>0</v>
          </cell>
          <cell r="J153">
            <v>0</v>
          </cell>
          <cell r="K153">
            <v>0</v>
          </cell>
          <cell r="L153">
            <v>0</v>
          </cell>
          <cell r="M153">
            <v>0</v>
          </cell>
          <cell r="N153">
            <v>0</v>
          </cell>
          <cell r="O153">
            <v>0</v>
          </cell>
          <cell r="P153">
            <v>0</v>
          </cell>
          <cell r="Q153">
            <v>0</v>
          </cell>
          <cell r="R153">
            <v>0</v>
          </cell>
          <cell r="S153">
            <v>0</v>
          </cell>
          <cell r="T153">
            <v>0</v>
          </cell>
          <cell r="U153">
            <v>0</v>
          </cell>
          <cell r="V153">
            <v>0</v>
          </cell>
          <cell r="W153">
            <v>0</v>
          </cell>
          <cell r="X153">
            <v>0</v>
          </cell>
          <cell r="Y153">
            <v>0</v>
          </cell>
          <cell r="Z153">
            <v>0</v>
          </cell>
          <cell r="AA153">
            <v>0</v>
          </cell>
          <cell r="AB153">
            <v>0</v>
          </cell>
          <cell r="AC153">
            <v>0</v>
          </cell>
          <cell r="AD153">
            <v>0</v>
          </cell>
          <cell r="AE153">
            <v>0</v>
          </cell>
          <cell r="AF153">
            <v>0</v>
          </cell>
          <cell r="AG153">
            <v>0</v>
          </cell>
          <cell r="AH153">
            <v>0</v>
          </cell>
          <cell r="AI153">
            <v>0</v>
          </cell>
          <cell r="AJ153">
            <v>0</v>
          </cell>
        </row>
        <row r="154">
          <cell r="E154" t="str">
            <v>US Industrial Coking Coal CC</v>
          </cell>
          <cell r="F154">
            <v>56.236363636363627</v>
          </cell>
          <cell r="G154">
            <v>56.236363636363627</v>
          </cell>
          <cell r="H154">
            <v>56.236363636363627</v>
          </cell>
          <cell r="I154">
            <v>56.236363636363627</v>
          </cell>
          <cell r="J154">
            <v>56.263636363636365</v>
          </cell>
          <cell r="K154">
            <v>56.290909090909089</v>
          </cell>
          <cell r="L154">
            <v>56.318181818181813</v>
          </cell>
          <cell r="M154">
            <v>56.347456363636361</v>
          </cell>
          <cell r="N154">
            <v>56.372727272727268</v>
          </cell>
          <cell r="O154">
            <v>56.372727272727268</v>
          </cell>
          <cell r="P154">
            <v>56.372727272727268</v>
          </cell>
          <cell r="Q154">
            <v>56.372727272727268</v>
          </cell>
          <cell r="R154">
            <v>56.372727272727268</v>
          </cell>
          <cell r="S154">
            <v>56.372727272727268</v>
          </cell>
          <cell r="T154">
            <v>56.372727272727268</v>
          </cell>
          <cell r="U154">
            <v>56.372727272727268</v>
          </cell>
          <cell r="V154">
            <v>56.372727272727268</v>
          </cell>
          <cell r="W154">
            <v>56.372727272727268</v>
          </cell>
          <cell r="X154">
            <v>56.372727272727268</v>
          </cell>
          <cell r="Y154">
            <v>56.372727272727268</v>
          </cell>
          <cell r="Z154">
            <v>56.372727272727268</v>
          </cell>
          <cell r="AA154">
            <v>56.372727272727268</v>
          </cell>
          <cell r="AB154">
            <v>56.372727272727268</v>
          </cell>
          <cell r="AC154">
            <v>56.372727272727268</v>
          </cell>
          <cell r="AD154">
            <v>56.372727272727268</v>
          </cell>
          <cell r="AE154">
            <v>56.372727272727268</v>
          </cell>
          <cell r="AF154">
            <v>56.372727272727268</v>
          </cell>
          <cell r="AG154">
            <v>56.372727272727268</v>
          </cell>
          <cell r="AH154">
            <v>56.372727272727268</v>
          </cell>
          <cell r="AI154">
            <v>56.372727272727268</v>
          </cell>
          <cell r="AJ154">
            <v>56.372727272727268</v>
          </cell>
        </row>
        <row r="155">
          <cell r="E155" t="str">
            <v>UT Industrial Coking Coal CC</v>
          </cell>
          <cell r="F155">
            <v>56.781818181818174</v>
          </cell>
          <cell r="G155">
            <v>56.18181818181818</v>
          </cell>
          <cell r="H155">
            <v>56.072727272727271</v>
          </cell>
          <cell r="I155">
            <v>56.04545454545454</v>
          </cell>
          <cell r="J155">
            <v>56.127272727272725</v>
          </cell>
          <cell r="K155">
            <v>56.536363636363639</v>
          </cell>
          <cell r="L155">
            <v>56.836363636363636</v>
          </cell>
          <cell r="M155">
            <v>56.999814545454541</v>
          </cell>
          <cell r="N155">
            <v>56.290909090909089</v>
          </cell>
          <cell r="O155">
            <v>56.290909090909089</v>
          </cell>
          <cell r="P155">
            <v>56.290909090909089</v>
          </cell>
          <cell r="Q155">
            <v>56.290909090909089</v>
          </cell>
          <cell r="R155">
            <v>56.290909090909089</v>
          </cell>
          <cell r="S155">
            <v>56.290909090909089</v>
          </cell>
          <cell r="T155">
            <v>56.290909090909089</v>
          </cell>
          <cell r="U155">
            <v>56.290909090909089</v>
          </cell>
          <cell r="V155">
            <v>56.290909090909089</v>
          </cell>
          <cell r="W155">
            <v>56.290909090909089</v>
          </cell>
          <cell r="X155">
            <v>56.290909090909089</v>
          </cell>
          <cell r="Y155">
            <v>56.290909090909089</v>
          </cell>
          <cell r="Z155">
            <v>56.290909090909089</v>
          </cell>
          <cell r="AA155">
            <v>56.290909090909089</v>
          </cell>
          <cell r="AB155">
            <v>56.290909090909089</v>
          </cell>
          <cell r="AC155">
            <v>56.290909090909089</v>
          </cell>
          <cell r="AD155">
            <v>56.290909090909089</v>
          </cell>
          <cell r="AE155">
            <v>56.290909090909089</v>
          </cell>
          <cell r="AF155">
            <v>56.290909090909089</v>
          </cell>
          <cell r="AG155">
            <v>56.290909090909089</v>
          </cell>
          <cell r="AH155">
            <v>56.290909090909089</v>
          </cell>
          <cell r="AI155">
            <v>56.290909090909089</v>
          </cell>
          <cell r="AJ155">
            <v>56.290909090909089</v>
          </cell>
        </row>
        <row r="156">
          <cell r="E156" t="str">
            <v>VA Industrial Coking Coal CC</v>
          </cell>
          <cell r="F156">
            <v>56.236363636363627</v>
          </cell>
          <cell r="G156">
            <v>56.236363636363627</v>
          </cell>
          <cell r="H156">
            <v>56.236363636363627</v>
          </cell>
          <cell r="I156">
            <v>56.236363636363627</v>
          </cell>
          <cell r="J156">
            <v>56.236363636363627</v>
          </cell>
          <cell r="K156">
            <v>56.236363636363627</v>
          </cell>
          <cell r="L156">
            <v>56.236363636363627</v>
          </cell>
          <cell r="M156">
            <v>56.244520909090902</v>
          </cell>
          <cell r="N156">
            <v>56.236363636363627</v>
          </cell>
          <cell r="O156">
            <v>56.236363636363627</v>
          </cell>
          <cell r="P156">
            <v>56.236363636363627</v>
          </cell>
          <cell r="Q156">
            <v>56.236363636363627</v>
          </cell>
          <cell r="R156">
            <v>56.236363636363627</v>
          </cell>
          <cell r="S156">
            <v>56.236363636363627</v>
          </cell>
          <cell r="T156">
            <v>56.236363636363627</v>
          </cell>
          <cell r="U156">
            <v>56.236363636363627</v>
          </cell>
          <cell r="V156">
            <v>56.236363636363627</v>
          </cell>
          <cell r="W156">
            <v>56.236363636363627</v>
          </cell>
          <cell r="X156">
            <v>56.236363636363627</v>
          </cell>
          <cell r="Y156">
            <v>56.236363636363627</v>
          </cell>
          <cell r="Z156">
            <v>56.236363636363627</v>
          </cell>
          <cell r="AA156">
            <v>56.236363636363627</v>
          </cell>
          <cell r="AB156">
            <v>56.236363636363627</v>
          </cell>
          <cell r="AC156">
            <v>56.236363636363627</v>
          </cell>
          <cell r="AD156">
            <v>56.236363636363627</v>
          </cell>
          <cell r="AE156">
            <v>56.236363636363627</v>
          </cell>
          <cell r="AF156">
            <v>56.236363636363627</v>
          </cell>
          <cell r="AG156">
            <v>56.236363636363627</v>
          </cell>
          <cell r="AH156">
            <v>56.236363636363627</v>
          </cell>
          <cell r="AI156">
            <v>56.236363636363627</v>
          </cell>
          <cell r="AJ156">
            <v>56.236363636363627</v>
          </cell>
        </row>
        <row r="157">
          <cell r="E157" t="str">
            <v>VT Industrial Coking Coal CC</v>
          </cell>
          <cell r="F157">
            <v>0</v>
          </cell>
          <cell r="G157">
            <v>0</v>
          </cell>
          <cell r="H157">
            <v>0</v>
          </cell>
          <cell r="I157">
            <v>0</v>
          </cell>
          <cell r="J157">
            <v>0</v>
          </cell>
          <cell r="K157">
            <v>0</v>
          </cell>
          <cell r="L157">
            <v>0</v>
          </cell>
          <cell r="M157">
            <v>0</v>
          </cell>
          <cell r="N157">
            <v>0</v>
          </cell>
          <cell r="O157">
            <v>0</v>
          </cell>
          <cell r="P157">
            <v>0</v>
          </cell>
          <cell r="Q157">
            <v>0</v>
          </cell>
          <cell r="R157">
            <v>0</v>
          </cell>
          <cell r="S157">
            <v>0</v>
          </cell>
          <cell r="T157">
            <v>0</v>
          </cell>
          <cell r="U157">
            <v>0</v>
          </cell>
          <cell r="V157">
            <v>0</v>
          </cell>
          <cell r="W157">
            <v>0</v>
          </cell>
          <cell r="X157">
            <v>0</v>
          </cell>
          <cell r="Y157">
            <v>0</v>
          </cell>
          <cell r="Z157">
            <v>0</v>
          </cell>
          <cell r="AA157">
            <v>0</v>
          </cell>
          <cell r="AB157">
            <v>0</v>
          </cell>
          <cell r="AC157">
            <v>0</v>
          </cell>
          <cell r="AD157">
            <v>0</v>
          </cell>
          <cell r="AE157">
            <v>0</v>
          </cell>
          <cell r="AF157">
            <v>0</v>
          </cell>
          <cell r="AG157">
            <v>0</v>
          </cell>
          <cell r="AH157">
            <v>0</v>
          </cell>
          <cell r="AI157">
            <v>0</v>
          </cell>
          <cell r="AJ157">
            <v>0</v>
          </cell>
        </row>
        <row r="158">
          <cell r="E158" t="str">
            <v>WA Industrial Coking Coal CC</v>
          </cell>
          <cell r="F158">
            <v>0</v>
          </cell>
          <cell r="G158">
            <v>0</v>
          </cell>
          <cell r="H158">
            <v>0</v>
          </cell>
          <cell r="I158">
            <v>0</v>
          </cell>
          <cell r="J158">
            <v>0</v>
          </cell>
          <cell r="K158">
            <v>0</v>
          </cell>
          <cell r="L158">
            <v>0</v>
          </cell>
          <cell r="M158">
            <v>0</v>
          </cell>
          <cell r="N158">
            <v>0</v>
          </cell>
          <cell r="O158">
            <v>0</v>
          </cell>
          <cell r="P158">
            <v>0</v>
          </cell>
          <cell r="Q158">
            <v>0</v>
          </cell>
          <cell r="R158">
            <v>0</v>
          </cell>
          <cell r="S158">
            <v>0</v>
          </cell>
          <cell r="T158">
            <v>0</v>
          </cell>
          <cell r="U158">
            <v>0</v>
          </cell>
          <cell r="V158">
            <v>0</v>
          </cell>
          <cell r="W158">
            <v>0</v>
          </cell>
          <cell r="X158">
            <v>0</v>
          </cell>
          <cell r="Y158">
            <v>0</v>
          </cell>
          <cell r="Z158">
            <v>0</v>
          </cell>
          <cell r="AA158">
            <v>0</v>
          </cell>
          <cell r="AB158">
            <v>0</v>
          </cell>
          <cell r="AC158">
            <v>0</v>
          </cell>
          <cell r="AD158">
            <v>0</v>
          </cell>
          <cell r="AE158">
            <v>0</v>
          </cell>
          <cell r="AF158">
            <v>0</v>
          </cell>
          <cell r="AG158">
            <v>0</v>
          </cell>
          <cell r="AH158">
            <v>0</v>
          </cell>
          <cell r="AI158">
            <v>0</v>
          </cell>
          <cell r="AJ158">
            <v>0</v>
          </cell>
        </row>
        <row r="159">
          <cell r="E159" t="str">
            <v>WI Industrial Coking Coal CC</v>
          </cell>
          <cell r="F159">
            <v>0</v>
          </cell>
          <cell r="G159">
            <v>0</v>
          </cell>
          <cell r="H159">
            <v>0</v>
          </cell>
          <cell r="I159">
            <v>0</v>
          </cell>
          <cell r="J159">
            <v>0</v>
          </cell>
          <cell r="K159">
            <v>0</v>
          </cell>
          <cell r="L159">
            <v>0</v>
          </cell>
          <cell r="M159">
            <v>0</v>
          </cell>
          <cell r="N159">
            <v>0</v>
          </cell>
          <cell r="O159">
            <v>0</v>
          </cell>
          <cell r="P159">
            <v>0</v>
          </cell>
          <cell r="Q159">
            <v>0</v>
          </cell>
          <cell r="R159">
            <v>0</v>
          </cell>
          <cell r="S159">
            <v>0</v>
          </cell>
          <cell r="T159">
            <v>0</v>
          </cell>
          <cell r="U159">
            <v>0</v>
          </cell>
          <cell r="V159">
            <v>0</v>
          </cell>
          <cell r="W159">
            <v>0</v>
          </cell>
          <cell r="X159">
            <v>0</v>
          </cell>
          <cell r="Y159">
            <v>0</v>
          </cell>
          <cell r="Z159">
            <v>0</v>
          </cell>
          <cell r="AA159">
            <v>0</v>
          </cell>
          <cell r="AB159">
            <v>0</v>
          </cell>
          <cell r="AC159">
            <v>0</v>
          </cell>
          <cell r="AD159">
            <v>0</v>
          </cell>
          <cell r="AE159">
            <v>0</v>
          </cell>
          <cell r="AF159">
            <v>0</v>
          </cell>
          <cell r="AG159">
            <v>0</v>
          </cell>
          <cell r="AH159">
            <v>0</v>
          </cell>
          <cell r="AI159">
            <v>0</v>
          </cell>
          <cell r="AJ159">
            <v>0</v>
          </cell>
        </row>
        <row r="160">
          <cell r="E160" t="str">
            <v>WV Industrial Coking Coal CC</v>
          </cell>
          <cell r="F160">
            <v>56.372727272727268</v>
          </cell>
          <cell r="G160">
            <v>56.4</v>
          </cell>
          <cell r="H160">
            <v>56.372727272727268</v>
          </cell>
          <cell r="I160">
            <v>56.4</v>
          </cell>
          <cell r="J160">
            <v>56.4</v>
          </cell>
          <cell r="K160">
            <v>56.454545454545453</v>
          </cell>
          <cell r="L160">
            <v>56.4</v>
          </cell>
          <cell r="M160">
            <v>56.392947272727262</v>
          </cell>
          <cell r="N160">
            <v>56.481818181818177</v>
          </cell>
          <cell r="O160">
            <v>56.481818181818177</v>
          </cell>
          <cell r="P160">
            <v>56.481818181818177</v>
          </cell>
          <cell r="Q160">
            <v>56.481818181818177</v>
          </cell>
          <cell r="R160">
            <v>56.481818181818177</v>
          </cell>
          <cell r="S160">
            <v>56.481818181818177</v>
          </cell>
          <cell r="T160">
            <v>56.481818181818177</v>
          </cell>
          <cell r="U160">
            <v>56.481818181818177</v>
          </cell>
          <cell r="V160">
            <v>56.481818181818177</v>
          </cell>
          <cell r="W160">
            <v>56.481818181818177</v>
          </cell>
          <cell r="X160">
            <v>56.481818181818177</v>
          </cell>
          <cell r="Y160">
            <v>56.481818181818177</v>
          </cell>
          <cell r="Z160">
            <v>56.481818181818177</v>
          </cell>
          <cell r="AA160">
            <v>56.481818181818177</v>
          </cell>
          <cell r="AB160">
            <v>56.481818181818177</v>
          </cell>
          <cell r="AC160">
            <v>56.481818181818177</v>
          </cell>
          <cell r="AD160">
            <v>56.481818181818177</v>
          </cell>
          <cell r="AE160">
            <v>56.481818181818177</v>
          </cell>
          <cell r="AF160">
            <v>56.481818181818177</v>
          </cell>
          <cell r="AG160">
            <v>56.481818181818177</v>
          </cell>
          <cell r="AH160">
            <v>56.481818181818177</v>
          </cell>
          <cell r="AI160">
            <v>56.481818181818177</v>
          </cell>
          <cell r="AJ160">
            <v>56.481818181818177</v>
          </cell>
        </row>
        <row r="161">
          <cell r="E161" t="str">
            <v>WY Industrial Coking Coal CC</v>
          </cell>
          <cell r="F161">
            <v>0</v>
          </cell>
          <cell r="G161">
            <v>0</v>
          </cell>
          <cell r="H161">
            <v>0</v>
          </cell>
          <cell r="I161">
            <v>0</v>
          </cell>
          <cell r="J161">
            <v>0</v>
          </cell>
          <cell r="K161">
            <v>0</v>
          </cell>
          <cell r="L161">
            <v>0</v>
          </cell>
          <cell r="M161">
            <v>0</v>
          </cell>
          <cell r="N161">
            <v>0</v>
          </cell>
          <cell r="O161">
            <v>0</v>
          </cell>
          <cell r="P161">
            <v>0</v>
          </cell>
          <cell r="Q161">
            <v>0</v>
          </cell>
          <cell r="R161">
            <v>0</v>
          </cell>
          <cell r="S161">
            <v>0</v>
          </cell>
          <cell r="T161">
            <v>0</v>
          </cell>
          <cell r="U161">
            <v>0</v>
          </cell>
          <cell r="V161">
            <v>0</v>
          </cell>
          <cell r="W161">
            <v>0</v>
          </cell>
          <cell r="X161">
            <v>0</v>
          </cell>
          <cell r="Y161">
            <v>0</v>
          </cell>
          <cell r="Z161">
            <v>0</v>
          </cell>
          <cell r="AA161">
            <v>0</v>
          </cell>
          <cell r="AB161">
            <v>0</v>
          </cell>
          <cell r="AC161">
            <v>0</v>
          </cell>
          <cell r="AD161">
            <v>0</v>
          </cell>
          <cell r="AE161">
            <v>0</v>
          </cell>
          <cell r="AF161">
            <v>0</v>
          </cell>
          <cell r="AG161">
            <v>0</v>
          </cell>
          <cell r="AH161">
            <v>0</v>
          </cell>
          <cell r="AI161">
            <v>0</v>
          </cell>
          <cell r="AJ161">
            <v>0</v>
          </cell>
        </row>
        <row r="162">
          <cell r="E162" t="str">
            <v>AL Industrial Other Coal CC</v>
          </cell>
          <cell r="F162">
            <v>56.04545454545454</v>
          </cell>
          <cell r="G162">
            <v>56.072727272727271</v>
          </cell>
          <cell r="H162">
            <v>56.1</v>
          </cell>
          <cell r="I162">
            <v>56.018181818181816</v>
          </cell>
          <cell r="J162">
            <v>56.018181818181816</v>
          </cell>
          <cell r="K162">
            <v>56.018181818181816</v>
          </cell>
          <cell r="L162">
            <v>56.018181818181816</v>
          </cell>
          <cell r="M162">
            <v>56.054487272727265</v>
          </cell>
          <cell r="N162">
            <v>56.026363636363634</v>
          </cell>
          <cell r="O162">
            <v>56.029090909090904</v>
          </cell>
          <cell r="P162">
            <v>56.029090909090904</v>
          </cell>
          <cell r="Q162">
            <v>56.029090909090904</v>
          </cell>
          <cell r="R162">
            <v>56.029090909090904</v>
          </cell>
          <cell r="S162">
            <v>56.029090909090904</v>
          </cell>
          <cell r="T162">
            <v>56.029090909090904</v>
          </cell>
          <cell r="U162">
            <v>56.029090909090904</v>
          </cell>
          <cell r="V162">
            <v>56.029090909090904</v>
          </cell>
          <cell r="W162">
            <v>56.029090909090904</v>
          </cell>
          <cell r="X162">
            <v>56.029090909090904</v>
          </cell>
          <cell r="Y162">
            <v>56.029090909090904</v>
          </cell>
          <cell r="Z162">
            <v>56.029090909090904</v>
          </cell>
          <cell r="AA162">
            <v>56.029090909090904</v>
          </cell>
          <cell r="AB162">
            <v>56.029090909090904</v>
          </cell>
          <cell r="AC162">
            <v>56.029090909090904</v>
          </cell>
          <cell r="AD162">
            <v>56.029090909090904</v>
          </cell>
          <cell r="AE162">
            <v>56.029090909090904</v>
          </cell>
          <cell r="AF162">
            <v>56.029090909090904</v>
          </cell>
          <cell r="AG162">
            <v>56.029090909090904</v>
          </cell>
          <cell r="AH162">
            <v>56.029090909090904</v>
          </cell>
          <cell r="AI162">
            <v>56.029090909090904</v>
          </cell>
          <cell r="AJ162">
            <v>56.029090909090904</v>
          </cell>
        </row>
        <row r="163">
          <cell r="E163" t="str">
            <v>AK Industrial Other Coal CC</v>
          </cell>
          <cell r="F163">
            <v>62.018181818181816</v>
          </cell>
          <cell r="G163">
            <v>62.018181818181816</v>
          </cell>
          <cell r="H163">
            <v>62.018181818181816</v>
          </cell>
          <cell r="I163">
            <v>62.018181818181816</v>
          </cell>
          <cell r="J163">
            <v>62.018181818181816</v>
          </cell>
          <cell r="K163">
            <v>62.018181818181816</v>
          </cell>
          <cell r="L163">
            <v>62.018181818181816</v>
          </cell>
          <cell r="M163">
            <v>62.018181818181816</v>
          </cell>
          <cell r="N163">
            <v>62.018181818181816</v>
          </cell>
          <cell r="O163">
            <v>62.018181818181816</v>
          </cell>
          <cell r="P163">
            <v>62.018181818181816</v>
          </cell>
          <cell r="Q163">
            <v>62.018181818181816</v>
          </cell>
          <cell r="R163">
            <v>62.018181818181816</v>
          </cell>
          <cell r="S163">
            <v>62.018181818181816</v>
          </cell>
          <cell r="T163">
            <v>62.018181818181816</v>
          </cell>
          <cell r="U163">
            <v>62.018181818181816</v>
          </cell>
          <cell r="V163">
            <v>62.018181818181816</v>
          </cell>
          <cell r="W163">
            <v>62.018181818181816</v>
          </cell>
          <cell r="X163">
            <v>62.018181818181816</v>
          </cell>
          <cell r="Y163">
            <v>62.018181818181816</v>
          </cell>
          <cell r="Z163">
            <v>62.018181818181816</v>
          </cell>
          <cell r="AA163">
            <v>62.018181818181816</v>
          </cell>
          <cell r="AB163">
            <v>62.018181818181816</v>
          </cell>
          <cell r="AC163">
            <v>62.018181818181816</v>
          </cell>
          <cell r="AD163">
            <v>62.018181818181816</v>
          </cell>
          <cell r="AE163">
            <v>62.018181818181816</v>
          </cell>
          <cell r="AF163">
            <v>62.018181818181816</v>
          </cell>
          <cell r="AG163">
            <v>62.018181818181816</v>
          </cell>
          <cell r="AH163">
            <v>62.018181818181816</v>
          </cell>
          <cell r="AI163">
            <v>62.018181818181816</v>
          </cell>
          <cell r="AJ163">
            <v>62.018181818181816</v>
          </cell>
        </row>
        <row r="164">
          <cell r="E164" t="str">
            <v>AR Industrial Other Coal CC</v>
          </cell>
          <cell r="F164">
            <v>55.990909090909092</v>
          </cell>
          <cell r="G164">
            <v>55.93636363636363</v>
          </cell>
          <cell r="H164">
            <v>55.963636363636354</v>
          </cell>
          <cell r="I164">
            <v>56.18181818181818</v>
          </cell>
          <cell r="J164">
            <v>56.263636363636365</v>
          </cell>
          <cell r="K164">
            <v>56.154545454545449</v>
          </cell>
          <cell r="L164">
            <v>56.18181818181818</v>
          </cell>
          <cell r="M164">
            <v>56.12492727272727</v>
          </cell>
          <cell r="N164">
            <v>56.173636363636362</v>
          </cell>
          <cell r="O164">
            <v>56.1</v>
          </cell>
          <cell r="P164">
            <v>56.1</v>
          </cell>
          <cell r="Q164">
            <v>56.1</v>
          </cell>
          <cell r="R164">
            <v>56.1</v>
          </cell>
          <cell r="S164">
            <v>56.1</v>
          </cell>
          <cell r="T164">
            <v>56.1</v>
          </cell>
          <cell r="U164">
            <v>56.1</v>
          </cell>
          <cell r="V164">
            <v>56.1</v>
          </cell>
          <cell r="W164">
            <v>56.1</v>
          </cell>
          <cell r="X164">
            <v>56.1</v>
          </cell>
          <cell r="Y164">
            <v>56.1</v>
          </cell>
          <cell r="Z164">
            <v>56.1</v>
          </cell>
          <cell r="AA164">
            <v>56.1</v>
          </cell>
          <cell r="AB164">
            <v>56.1</v>
          </cell>
          <cell r="AC164">
            <v>56.1</v>
          </cell>
          <cell r="AD164">
            <v>56.1</v>
          </cell>
          <cell r="AE164">
            <v>56.1</v>
          </cell>
          <cell r="AF164">
            <v>56.1</v>
          </cell>
          <cell r="AG164">
            <v>56.1</v>
          </cell>
          <cell r="AH164">
            <v>56.1</v>
          </cell>
          <cell r="AI164">
            <v>56.1</v>
          </cell>
          <cell r="AJ164">
            <v>56.1</v>
          </cell>
        </row>
        <row r="165">
          <cell r="E165" t="str">
            <v>AZ Industrial Other Coal CC</v>
          </cell>
          <cell r="F165">
            <v>56.590909090909086</v>
          </cell>
          <cell r="G165">
            <v>56.454545454545453</v>
          </cell>
          <cell r="H165">
            <v>56.372727272727268</v>
          </cell>
          <cell r="I165">
            <v>56.427272727272722</v>
          </cell>
          <cell r="J165">
            <v>56.509090909090901</v>
          </cell>
          <cell r="K165">
            <v>56.372727272727268</v>
          </cell>
          <cell r="L165">
            <v>56.454545454545453</v>
          </cell>
          <cell r="M165">
            <v>56.300904545454536</v>
          </cell>
          <cell r="N165">
            <v>56.740909090909092</v>
          </cell>
          <cell r="O165">
            <v>56.75454545454545</v>
          </cell>
          <cell r="P165">
            <v>56.75454545454545</v>
          </cell>
          <cell r="Q165">
            <v>56.75454545454545</v>
          </cell>
          <cell r="R165">
            <v>56.75454545454545</v>
          </cell>
          <cell r="S165">
            <v>56.75454545454545</v>
          </cell>
          <cell r="T165">
            <v>56.75454545454545</v>
          </cell>
          <cell r="U165">
            <v>56.75454545454545</v>
          </cell>
          <cell r="V165">
            <v>56.75454545454545</v>
          </cell>
          <cell r="W165">
            <v>56.75454545454545</v>
          </cell>
          <cell r="X165">
            <v>56.75454545454545</v>
          </cell>
          <cell r="Y165">
            <v>56.75454545454545</v>
          </cell>
          <cell r="Z165">
            <v>56.75454545454545</v>
          </cell>
          <cell r="AA165">
            <v>56.75454545454545</v>
          </cell>
          <cell r="AB165">
            <v>56.75454545454545</v>
          </cell>
          <cell r="AC165">
            <v>56.75454545454545</v>
          </cell>
          <cell r="AD165">
            <v>56.75454545454545</v>
          </cell>
          <cell r="AE165">
            <v>56.75454545454545</v>
          </cell>
          <cell r="AF165">
            <v>56.75454545454545</v>
          </cell>
          <cell r="AG165">
            <v>56.75454545454545</v>
          </cell>
          <cell r="AH165">
            <v>56.75454545454545</v>
          </cell>
          <cell r="AI165">
            <v>56.75454545454545</v>
          </cell>
          <cell r="AJ165">
            <v>56.75454545454545</v>
          </cell>
        </row>
        <row r="166">
          <cell r="E166" t="str">
            <v>CA Industrial Other Coal CC</v>
          </cell>
          <cell r="F166">
            <v>55.8</v>
          </cell>
          <cell r="G166">
            <v>55.8</v>
          </cell>
          <cell r="H166">
            <v>55.690909090909081</v>
          </cell>
          <cell r="I166">
            <v>55.663636363636357</v>
          </cell>
          <cell r="J166">
            <v>55.663636363636357</v>
          </cell>
          <cell r="K166">
            <v>55.663636363636357</v>
          </cell>
          <cell r="L166">
            <v>55.663636363636357</v>
          </cell>
          <cell r="M166">
            <v>55.707501818181818</v>
          </cell>
          <cell r="N166">
            <v>55.794545454545457</v>
          </cell>
          <cell r="O166">
            <v>55.797272727272727</v>
          </cell>
          <cell r="P166">
            <v>55.797272727272727</v>
          </cell>
          <cell r="Q166">
            <v>55.797272727272727</v>
          </cell>
          <cell r="R166">
            <v>55.797272727272727</v>
          </cell>
          <cell r="S166">
            <v>55.797272727272727</v>
          </cell>
          <cell r="T166">
            <v>55.797272727272727</v>
          </cell>
          <cell r="U166">
            <v>55.797272727272727</v>
          </cell>
          <cell r="V166">
            <v>55.797272727272727</v>
          </cell>
          <cell r="W166">
            <v>55.797272727272727</v>
          </cell>
          <cell r="X166">
            <v>55.797272727272727</v>
          </cell>
          <cell r="Y166">
            <v>55.797272727272727</v>
          </cell>
          <cell r="Z166">
            <v>55.797272727272727</v>
          </cell>
          <cell r="AA166">
            <v>55.797272727272727</v>
          </cell>
          <cell r="AB166">
            <v>55.797272727272727</v>
          </cell>
          <cell r="AC166">
            <v>55.797272727272727</v>
          </cell>
          <cell r="AD166">
            <v>55.797272727272727</v>
          </cell>
          <cell r="AE166">
            <v>55.797272727272727</v>
          </cell>
          <cell r="AF166">
            <v>55.797272727272727</v>
          </cell>
          <cell r="AG166">
            <v>55.797272727272727</v>
          </cell>
          <cell r="AH166">
            <v>55.797272727272727</v>
          </cell>
          <cell r="AI166">
            <v>55.797272727272727</v>
          </cell>
          <cell r="AJ166">
            <v>55.797272727272727</v>
          </cell>
        </row>
        <row r="167">
          <cell r="E167" t="str">
            <v>CO Industrial Other Coal CC</v>
          </cell>
          <cell r="F167">
            <v>57.818181818181813</v>
          </cell>
          <cell r="G167">
            <v>57.981818181818177</v>
          </cell>
          <cell r="H167">
            <v>57.954545454545453</v>
          </cell>
          <cell r="I167">
            <v>58.009090909090901</v>
          </cell>
          <cell r="J167">
            <v>58.11818181818181</v>
          </cell>
          <cell r="K167">
            <v>58.090909090909086</v>
          </cell>
          <cell r="L167">
            <v>58.11818181818181</v>
          </cell>
          <cell r="M167">
            <v>58.141167272727266</v>
          </cell>
          <cell r="N167">
            <v>56.252727272727263</v>
          </cell>
          <cell r="O167">
            <v>56.25</v>
          </cell>
          <cell r="P167">
            <v>56.25</v>
          </cell>
          <cell r="Q167">
            <v>56.25</v>
          </cell>
          <cell r="R167">
            <v>56.25</v>
          </cell>
          <cell r="S167">
            <v>56.25</v>
          </cell>
          <cell r="T167">
            <v>56.25</v>
          </cell>
          <cell r="U167">
            <v>56.25</v>
          </cell>
          <cell r="V167">
            <v>56.25</v>
          </cell>
          <cell r="W167">
            <v>56.25</v>
          </cell>
          <cell r="X167">
            <v>56.25</v>
          </cell>
          <cell r="Y167">
            <v>56.25</v>
          </cell>
          <cell r="Z167">
            <v>56.25</v>
          </cell>
          <cell r="AA167">
            <v>56.25</v>
          </cell>
          <cell r="AB167">
            <v>56.25</v>
          </cell>
          <cell r="AC167">
            <v>56.25</v>
          </cell>
          <cell r="AD167">
            <v>56.25</v>
          </cell>
          <cell r="AE167">
            <v>56.25</v>
          </cell>
          <cell r="AF167">
            <v>56.25</v>
          </cell>
          <cell r="AG167">
            <v>56.25</v>
          </cell>
          <cell r="AH167">
            <v>56.25</v>
          </cell>
          <cell r="AI167">
            <v>56.25</v>
          </cell>
          <cell r="AJ167">
            <v>56.25</v>
          </cell>
        </row>
        <row r="168">
          <cell r="E168" t="str">
            <v>CT Industrial Other Coal CC</v>
          </cell>
          <cell r="F168">
            <v>62.018181818181816</v>
          </cell>
          <cell r="G168">
            <v>56.154545454545449</v>
          </cell>
          <cell r="H168">
            <v>55.827272727272721</v>
          </cell>
          <cell r="I168">
            <v>56.481818181818177</v>
          </cell>
          <cell r="J168">
            <v>56.481818181818177</v>
          </cell>
          <cell r="K168">
            <v>62.018181818181816</v>
          </cell>
          <cell r="L168">
            <v>56.481818181818177</v>
          </cell>
          <cell r="M168">
            <v>57.540303030303029</v>
          </cell>
          <cell r="N168">
            <v>56.481818181818177</v>
          </cell>
          <cell r="O168">
            <v>55.917272727272724</v>
          </cell>
          <cell r="P168">
            <v>55.917272727272724</v>
          </cell>
          <cell r="Q168">
            <v>55.917272727272724</v>
          </cell>
          <cell r="R168">
            <v>55.917272727272724</v>
          </cell>
          <cell r="S168">
            <v>55.917272727272724</v>
          </cell>
          <cell r="T168">
            <v>55.917272727272724</v>
          </cell>
          <cell r="U168">
            <v>55.917272727272724</v>
          </cell>
          <cell r="V168">
            <v>55.917272727272724</v>
          </cell>
          <cell r="W168">
            <v>55.917272727272724</v>
          </cell>
          <cell r="X168">
            <v>55.917272727272724</v>
          </cell>
          <cell r="Y168">
            <v>55.917272727272724</v>
          </cell>
          <cell r="Z168">
            <v>55.917272727272724</v>
          </cell>
          <cell r="AA168">
            <v>55.917272727272724</v>
          </cell>
          <cell r="AB168">
            <v>55.917272727272724</v>
          </cell>
          <cell r="AC168">
            <v>55.917272727272724</v>
          </cell>
          <cell r="AD168">
            <v>55.917272727272724</v>
          </cell>
          <cell r="AE168">
            <v>55.917272727272724</v>
          </cell>
          <cell r="AF168">
            <v>55.917272727272724</v>
          </cell>
          <cell r="AG168">
            <v>55.917272727272724</v>
          </cell>
          <cell r="AH168">
            <v>55.917272727272724</v>
          </cell>
          <cell r="AI168">
            <v>55.917272727272724</v>
          </cell>
          <cell r="AJ168">
            <v>55.917272727272724</v>
          </cell>
        </row>
        <row r="169">
          <cell r="E169" t="str">
            <v>DC Industrial Other Coal CC</v>
          </cell>
          <cell r="F169">
            <v>58.569090909090903</v>
          </cell>
          <cell r="G169">
            <v>58.569090909090903</v>
          </cell>
          <cell r="H169">
            <v>58.569090909090903</v>
          </cell>
          <cell r="I169">
            <v>58.569090909090903</v>
          </cell>
          <cell r="J169">
            <v>58.569090909090903</v>
          </cell>
          <cell r="K169">
            <v>58.569090909090903</v>
          </cell>
          <cell r="L169">
            <v>62.018181818181816</v>
          </cell>
          <cell r="M169">
            <v>58.569090909090903</v>
          </cell>
          <cell r="N169">
            <v>56.836363636363636</v>
          </cell>
          <cell r="O169">
            <v>56.852727272727272</v>
          </cell>
          <cell r="P169">
            <v>56.852727272727272</v>
          </cell>
          <cell r="Q169">
            <v>56.852727272727272</v>
          </cell>
          <cell r="R169">
            <v>56.852727272727272</v>
          </cell>
          <cell r="S169">
            <v>56.852727272727272</v>
          </cell>
          <cell r="T169">
            <v>56.852727272727272</v>
          </cell>
          <cell r="U169">
            <v>56.852727272727272</v>
          </cell>
          <cell r="V169">
            <v>56.852727272727272</v>
          </cell>
          <cell r="W169">
            <v>56.852727272727272</v>
          </cell>
          <cell r="X169">
            <v>56.852727272727272</v>
          </cell>
          <cell r="Y169">
            <v>56.852727272727272</v>
          </cell>
          <cell r="Z169">
            <v>56.852727272727272</v>
          </cell>
          <cell r="AA169">
            <v>56.852727272727272</v>
          </cell>
          <cell r="AB169">
            <v>56.852727272727272</v>
          </cell>
          <cell r="AC169">
            <v>56.852727272727272</v>
          </cell>
          <cell r="AD169">
            <v>56.852727272727272</v>
          </cell>
          <cell r="AE169">
            <v>56.852727272727272</v>
          </cell>
          <cell r="AF169">
            <v>56.852727272727272</v>
          </cell>
          <cell r="AG169">
            <v>56.852727272727272</v>
          </cell>
          <cell r="AH169">
            <v>56.852727272727272</v>
          </cell>
          <cell r="AI169">
            <v>56.852727272727272</v>
          </cell>
          <cell r="AJ169">
            <v>56.852727272727272</v>
          </cell>
        </row>
        <row r="170">
          <cell r="E170" t="str">
            <v>DE Industrial Other Coal CC</v>
          </cell>
          <cell r="F170">
            <v>56.209090909090904</v>
          </cell>
          <cell r="G170">
            <v>56.18181818181818</v>
          </cell>
          <cell r="H170">
            <v>56.563636363636363</v>
          </cell>
          <cell r="I170">
            <v>56.72727272727272</v>
          </cell>
          <cell r="J170">
            <v>56.645454545454541</v>
          </cell>
          <cell r="K170">
            <v>56.61818181818181</v>
          </cell>
          <cell r="L170">
            <v>56.72727272727272</v>
          </cell>
          <cell r="M170">
            <v>56.740058181818171</v>
          </cell>
          <cell r="N170">
            <v>55.952727272727266</v>
          </cell>
          <cell r="O170">
            <v>56.1</v>
          </cell>
          <cell r="P170">
            <v>56.1</v>
          </cell>
          <cell r="Q170">
            <v>56.1</v>
          </cell>
          <cell r="R170">
            <v>56.1</v>
          </cell>
          <cell r="S170">
            <v>56.1</v>
          </cell>
          <cell r="T170">
            <v>56.1</v>
          </cell>
          <cell r="U170">
            <v>56.1</v>
          </cell>
          <cell r="V170">
            <v>56.1</v>
          </cell>
          <cell r="W170">
            <v>56.1</v>
          </cell>
          <cell r="X170">
            <v>56.1</v>
          </cell>
          <cell r="Y170">
            <v>56.1</v>
          </cell>
          <cell r="Z170">
            <v>56.1</v>
          </cell>
          <cell r="AA170">
            <v>56.1</v>
          </cell>
          <cell r="AB170">
            <v>56.1</v>
          </cell>
          <cell r="AC170">
            <v>56.1</v>
          </cell>
          <cell r="AD170">
            <v>56.1</v>
          </cell>
          <cell r="AE170">
            <v>56.1</v>
          </cell>
          <cell r="AF170">
            <v>56.1</v>
          </cell>
          <cell r="AG170">
            <v>56.1</v>
          </cell>
          <cell r="AH170">
            <v>56.1</v>
          </cell>
          <cell r="AI170">
            <v>56.1</v>
          </cell>
          <cell r="AJ170">
            <v>56.1</v>
          </cell>
        </row>
        <row r="171">
          <cell r="E171" t="str">
            <v>FL Industrial Other Coal CC</v>
          </cell>
          <cell r="F171">
            <v>56.018181818181816</v>
          </cell>
          <cell r="G171">
            <v>55.963636363636354</v>
          </cell>
          <cell r="H171">
            <v>55.93636363636363</v>
          </cell>
          <cell r="I171">
            <v>55.963636363636354</v>
          </cell>
          <cell r="J171">
            <v>55.93636363636363</v>
          </cell>
          <cell r="K171">
            <v>56.018181818181816</v>
          </cell>
          <cell r="L171">
            <v>55.990909090909092</v>
          </cell>
          <cell r="M171">
            <v>55.954314545454544</v>
          </cell>
          <cell r="N171">
            <v>55.873636363636358</v>
          </cell>
          <cell r="O171">
            <v>55.849090909090904</v>
          </cell>
          <cell r="P171">
            <v>55.849090909090904</v>
          </cell>
          <cell r="Q171">
            <v>55.849090909090904</v>
          </cell>
          <cell r="R171">
            <v>55.849090909090904</v>
          </cell>
          <cell r="S171">
            <v>55.849090909090904</v>
          </cell>
          <cell r="T171">
            <v>55.849090909090904</v>
          </cell>
          <cell r="U171">
            <v>55.849090909090904</v>
          </cell>
          <cell r="V171">
            <v>55.849090909090904</v>
          </cell>
          <cell r="W171">
            <v>55.849090909090904</v>
          </cell>
          <cell r="X171">
            <v>55.849090909090904</v>
          </cell>
          <cell r="Y171">
            <v>55.849090909090904</v>
          </cell>
          <cell r="Z171">
            <v>55.849090909090904</v>
          </cell>
          <cell r="AA171">
            <v>55.849090909090904</v>
          </cell>
          <cell r="AB171">
            <v>55.849090909090904</v>
          </cell>
          <cell r="AC171">
            <v>55.849090909090904</v>
          </cell>
          <cell r="AD171">
            <v>55.849090909090904</v>
          </cell>
          <cell r="AE171">
            <v>55.849090909090904</v>
          </cell>
          <cell r="AF171">
            <v>55.849090909090904</v>
          </cell>
          <cell r="AG171">
            <v>55.849090909090904</v>
          </cell>
          <cell r="AH171">
            <v>55.849090909090904</v>
          </cell>
          <cell r="AI171">
            <v>55.849090909090904</v>
          </cell>
          <cell r="AJ171">
            <v>55.849090909090904</v>
          </cell>
        </row>
        <row r="172">
          <cell r="E172" t="str">
            <v>GA Industrial Other Coal CC</v>
          </cell>
          <cell r="F172">
            <v>55.93636363636363</v>
          </cell>
          <cell r="G172">
            <v>55.909090909090907</v>
          </cell>
          <cell r="H172">
            <v>55.881818181818183</v>
          </cell>
          <cell r="I172">
            <v>55.881818181818183</v>
          </cell>
          <cell r="J172">
            <v>55.909090909090907</v>
          </cell>
          <cell r="K172">
            <v>55.909090909090907</v>
          </cell>
          <cell r="L172">
            <v>55.909090909090907</v>
          </cell>
          <cell r="M172">
            <v>55.932449999999996</v>
          </cell>
          <cell r="N172">
            <v>55.881818181818183</v>
          </cell>
          <cell r="O172">
            <v>55.947272727272718</v>
          </cell>
          <cell r="P172">
            <v>55.947272727272718</v>
          </cell>
          <cell r="Q172">
            <v>55.947272727272718</v>
          </cell>
          <cell r="R172">
            <v>55.947272727272718</v>
          </cell>
          <cell r="S172">
            <v>55.947272727272718</v>
          </cell>
          <cell r="T172">
            <v>55.947272727272718</v>
          </cell>
          <cell r="U172">
            <v>55.947272727272718</v>
          </cell>
          <cell r="V172">
            <v>55.947272727272718</v>
          </cell>
          <cell r="W172">
            <v>55.947272727272718</v>
          </cell>
          <cell r="X172">
            <v>55.947272727272718</v>
          </cell>
          <cell r="Y172">
            <v>55.947272727272718</v>
          </cell>
          <cell r="Z172">
            <v>55.947272727272718</v>
          </cell>
          <cell r="AA172">
            <v>55.947272727272718</v>
          </cell>
          <cell r="AB172">
            <v>55.947272727272718</v>
          </cell>
          <cell r="AC172">
            <v>55.947272727272718</v>
          </cell>
          <cell r="AD172">
            <v>55.947272727272718</v>
          </cell>
          <cell r="AE172">
            <v>55.947272727272718</v>
          </cell>
          <cell r="AF172">
            <v>55.947272727272718</v>
          </cell>
          <cell r="AG172">
            <v>55.947272727272718</v>
          </cell>
          <cell r="AH172">
            <v>55.947272727272718</v>
          </cell>
          <cell r="AI172">
            <v>55.947272727272718</v>
          </cell>
          <cell r="AJ172">
            <v>55.947272727272718</v>
          </cell>
        </row>
        <row r="173">
          <cell r="E173" t="str">
            <v>HI Industrial Other Coal CC</v>
          </cell>
          <cell r="F173">
            <v>55.745454545454542</v>
          </cell>
          <cell r="G173">
            <v>55.745454545454542</v>
          </cell>
          <cell r="H173">
            <v>55.745454545454542</v>
          </cell>
          <cell r="I173">
            <v>55.745454545454542</v>
          </cell>
          <cell r="J173">
            <v>55.745454545454542</v>
          </cell>
          <cell r="K173">
            <v>55.745454545454542</v>
          </cell>
          <cell r="L173">
            <v>55.745454545454542</v>
          </cell>
          <cell r="M173">
            <v>55.73157545454545</v>
          </cell>
          <cell r="N173">
            <v>55.663636363636357</v>
          </cell>
          <cell r="O173">
            <v>55.734821515151516</v>
          </cell>
          <cell r="P173">
            <v>55.734821515151516</v>
          </cell>
          <cell r="Q173">
            <v>55.734821515151516</v>
          </cell>
          <cell r="R173">
            <v>55.734821515151516</v>
          </cell>
          <cell r="S173">
            <v>55.734821515151516</v>
          </cell>
          <cell r="T173">
            <v>55.734821515151516</v>
          </cell>
          <cell r="U173">
            <v>55.734821515151516</v>
          </cell>
          <cell r="V173">
            <v>55.734821515151516</v>
          </cell>
          <cell r="W173">
            <v>55.734821515151516</v>
          </cell>
          <cell r="X173">
            <v>55.734821515151516</v>
          </cell>
          <cell r="Y173">
            <v>55.734821515151516</v>
          </cell>
          <cell r="Z173">
            <v>55.734821515151516</v>
          </cell>
          <cell r="AA173">
            <v>55.734821515151516</v>
          </cell>
          <cell r="AB173">
            <v>55.734821515151516</v>
          </cell>
          <cell r="AC173">
            <v>55.734821515151516</v>
          </cell>
          <cell r="AD173">
            <v>55.734821515151516</v>
          </cell>
          <cell r="AE173">
            <v>55.734821515151516</v>
          </cell>
          <cell r="AF173">
            <v>55.734821515151516</v>
          </cell>
          <cell r="AG173">
            <v>55.734821515151516</v>
          </cell>
          <cell r="AH173">
            <v>55.734821515151516</v>
          </cell>
          <cell r="AI173">
            <v>55.734821515151516</v>
          </cell>
          <cell r="AJ173">
            <v>55.734821515151516</v>
          </cell>
        </row>
        <row r="174">
          <cell r="E174" t="str">
            <v>IA Industrial Other Coal CC</v>
          </cell>
          <cell r="F174">
            <v>55.909090909090907</v>
          </cell>
          <cell r="G174">
            <v>56.209090909090904</v>
          </cell>
          <cell r="H174">
            <v>56.809090909090905</v>
          </cell>
          <cell r="I174">
            <v>56.781818181818174</v>
          </cell>
          <cell r="J174">
            <v>56.890909090909084</v>
          </cell>
          <cell r="K174">
            <v>56.672727272727272</v>
          </cell>
          <cell r="L174">
            <v>55.745454545454542</v>
          </cell>
          <cell r="M174">
            <v>56.800022727272726</v>
          </cell>
          <cell r="N174">
            <v>56.637272727272723</v>
          </cell>
          <cell r="O174">
            <v>56.653636363636359</v>
          </cell>
          <cell r="P174">
            <v>56.653636363636359</v>
          </cell>
          <cell r="Q174">
            <v>56.653636363636359</v>
          </cell>
          <cell r="R174">
            <v>56.653636363636359</v>
          </cell>
          <cell r="S174">
            <v>56.653636363636359</v>
          </cell>
          <cell r="T174">
            <v>56.653636363636359</v>
          </cell>
          <cell r="U174">
            <v>56.653636363636359</v>
          </cell>
          <cell r="V174">
            <v>56.653636363636359</v>
          </cell>
          <cell r="W174">
            <v>56.653636363636359</v>
          </cell>
          <cell r="X174">
            <v>56.653636363636359</v>
          </cell>
          <cell r="Y174">
            <v>56.653636363636359</v>
          </cell>
          <cell r="Z174">
            <v>56.653636363636359</v>
          </cell>
          <cell r="AA174">
            <v>56.653636363636359</v>
          </cell>
          <cell r="AB174">
            <v>56.653636363636359</v>
          </cell>
          <cell r="AC174">
            <v>56.653636363636359</v>
          </cell>
          <cell r="AD174">
            <v>56.653636363636359</v>
          </cell>
          <cell r="AE174">
            <v>56.653636363636359</v>
          </cell>
          <cell r="AF174">
            <v>56.653636363636359</v>
          </cell>
          <cell r="AG174">
            <v>56.653636363636359</v>
          </cell>
          <cell r="AH174">
            <v>56.653636363636359</v>
          </cell>
          <cell r="AI174">
            <v>56.653636363636359</v>
          </cell>
          <cell r="AJ174">
            <v>56.653636363636359</v>
          </cell>
        </row>
        <row r="175">
          <cell r="E175" t="str">
            <v>ID Industrial Other Coal CC</v>
          </cell>
          <cell r="F175">
            <v>57.845454545454537</v>
          </cell>
          <cell r="G175">
            <v>57.845454545454537</v>
          </cell>
          <cell r="H175">
            <v>57.872727272727268</v>
          </cell>
          <cell r="I175">
            <v>57.572727272727263</v>
          </cell>
          <cell r="J175">
            <v>57.845454545454537</v>
          </cell>
          <cell r="K175">
            <v>57.190909090909081</v>
          </cell>
          <cell r="L175">
            <v>57.572727272727263</v>
          </cell>
          <cell r="M175">
            <v>58.011818181818178</v>
          </cell>
          <cell r="N175">
            <v>57.883636363636363</v>
          </cell>
          <cell r="O175">
            <v>56.702727272727266</v>
          </cell>
          <cell r="P175">
            <v>56.702727272727266</v>
          </cell>
          <cell r="Q175">
            <v>56.702727272727266</v>
          </cell>
          <cell r="R175">
            <v>56.702727272727266</v>
          </cell>
          <cell r="S175">
            <v>56.702727272727266</v>
          </cell>
          <cell r="T175">
            <v>56.702727272727266</v>
          </cell>
          <cell r="U175">
            <v>56.702727272727266</v>
          </cell>
          <cell r="V175">
            <v>56.702727272727266</v>
          </cell>
          <cell r="W175">
            <v>56.702727272727266</v>
          </cell>
          <cell r="X175">
            <v>56.702727272727266</v>
          </cell>
          <cell r="Y175">
            <v>56.702727272727266</v>
          </cell>
          <cell r="Z175">
            <v>56.702727272727266</v>
          </cell>
          <cell r="AA175">
            <v>56.702727272727266</v>
          </cell>
          <cell r="AB175">
            <v>56.702727272727266</v>
          </cell>
          <cell r="AC175">
            <v>56.702727272727266</v>
          </cell>
          <cell r="AD175">
            <v>56.702727272727266</v>
          </cell>
          <cell r="AE175">
            <v>56.702727272727266</v>
          </cell>
          <cell r="AF175">
            <v>56.702727272727266</v>
          </cell>
          <cell r="AG175">
            <v>56.702727272727266</v>
          </cell>
          <cell r="AH175">
            <v>56.702727272727266</v>
          </cell>
          <cell r="AI175">
            <v>56.702727272727266</v>
          </cell>
          <cell r="AJ175">
            <v>56.702727272727266</v>
          </cell>
        </row>
        <row r="176">
          <cell r="E176" t="str">
            <v>IL Industrial Other Coal CC</v>
          </cell>
          <cell r="F176">
            <v>55.609090909090909</v>
          </cell>
          <cell r="G176">
            <v>55.93636363636363</v>
          </cell>
          <cell r="H176">
            <v>55.554545454545448</v>
          </cell>
          <cell r="I176">
            <v>55.609090909090909</v>
          </cell>
          <cell r="J176">
            <v>55.609090909090909</v>
          </cell>
          <cell r="K176">
            <v>55.636363636363633</v>
          </cell>
          <cell r="L176">
            <v>55.718181818181819</v>
          </cell>
          <cell r="M176">
            <v>55.781702727272723</v>
          </cell>
          <cell r="N176">
            <v>55.65</v>
          </cell>
          <cell r="O176">
            <v>55.65</v>
          </cell>
          <cell r="P176">
            <v>55.65</v>
          </cell>
          <cell r="Q176">
            <v>55.65</v>
          </cell>
          <cell r="R176">
            <v>55.65</v>
          </cell>
          <cell r="S176">
            <v>55.65</v>
          </cell>
          <cell r="T176">
            <v>55.65</v>
          </cell>
          <cell r="U176">
            <v>55.65</v>
          </cell>
          <cell r="V176">
            <v>55.65</v>
          </cell>
          <cell r="W176">
            <v>55.65</v>
          </cell>
          <cell r="X176">
            <v>55.65</v>
          </cell>
          <cell r="Y176">
            <v>55.65</v>
          </cell>
          <cell r="Z176">
            <v>55.65</v>
          </cell>
          <cell r="AA176">
            <v>55.65</v>
          </cell>
          <cell r="AB176">
            <v>55.65</v>
          </cell>
          <cell r="AC176">
            <v>55.65</v>
          </cell>
          <cell r="AD176">
            <v>55.65</v>
          </cell>
          <cell r="AE176">
            <v>55.65</v>
          </cell>
          <cell r="AF176">
            <v>55.65</v>
          </cell>
          <cell r="AG176">
            <v>55.65</v>
          </cell>
          <cell r="AH176">
            <v>55.65</v>
          </cell>
          <cell r="AI176">
            <v>55.65</v>
          </cell>
          <cell r="AJ176">
            <v>55.65</v>
          </cell>
        </row>
        <row r="177">
          <cell r="E177" t="str">
            <v>IN Industrial Other Coal CC</v>
          </cell>
          <cell r="F177">
            <v>55.690909090909081</v>
          </cell>
          <cell r="G177">
            <v>55.745454545454542</v>
          </cell>
          <cell r="H177">
            <v>55.772727272727266</v>
          </cell>
          <cell r="I177">
            <v>55.690909090909081</v>
          </cell>
          <cell r="J177">
            <v>55.663636363636357</v>
          </cell>
          <cell r="K177">
            <v>55.718181818181819</v>
          </cell>
          <cell r="L177">
            <v>55.663636363636357</v>
          </cell>
          <cell r="M177">
            <v>55.73511818181818</v>
          </cell>
          <cell r="N177">
            <v>55.742727272727265</v>
          </cell>
          <cell r="O177">
            <v>55.789090909090909</v>
          </cell>
          <cell r="P177">
            <v>55.789090909090909</v>
          </cell>
          <cell r="Q177">
            <v>55.789090909090909</v>
          </cell>
          <cell r="R177">
            <v>55.789090909090909</v>
          </cell>
          <cell r="S177">
            <v>55.789090909090909</v>
          </cell>
          <cell r="T177">
            <v>55.789090909090909</v>
          </cell>
          <cell r="U177">
            <v>55.789090909090909</v>
          </cell>
          <cell r="V177">
            <v>55.789090909090909</v>
          </cell>
          <cell r="W177">
            <v>55.789090909090909</v>
          </cell>
          <cell r="X177">
            <v>55.789090909090909</v>
          </cell>
          <cell r="Y177">
            <v>55.789090909090909</v>
          </cell>
          <cell r="Z177">
            <v>55.789090909090909</v>
          </cell>
          <cell r="AA177">
            <v>55.789090909090909</v>
          </cell>
          <cell r="AB177">
            <v>55.789090909090909</v>
          </cell>
          <cell r="AC177">
            <v>55.789090909090909</v>
          </cell>
          <cell r="AD177">
            <v>55.789090909090909</v>
          </cell>
          <cell r="AE177">
            <v>55.789090909090909</v>
          </cell>
          <cell r="AF177">
            <v>55.789090909090909</v>
          </cell>
          <cell r="AG177">
            <v>55.789090909090909</v>
          </cell>
          <cell r="AH177">
            <v>55.789090909090909</v>
          </cell>
          <cell r="AI177">
            <v>55.789090909090909</v>
          </cell>
          <cell r="AJ177">
            <v>55.789090909090909</v>
          </cell>
        </row>
        <row r="178">
          <cell r="E178" t="str">
            <v>KS Industrial Other Coal CC</v>
          </cell>
          <cell r="F178">
            <v>55.472727272727269</v>
          </cell>
          <cell r="G178">
            <v>55.963636363636354</v>
          </cell>
          <cell r="H178">
            <v>55.990909090909092</v>
          </cell>
          <cell r="I178">
            <v>55.445454545454545</v>
          </cell>
          <cell r="J178">
            <v>55.418181818181814</v>
          </cell>
          <cell r="K178">
            <v>55.527272727272724</v>
          </cell>
          <cell r="L178">
            <v>55.990909090909092</v>
          </cell>
          <cell r="M178">
            <v>56.017404545454546</v>
          </cell>
          <cell r="N178">
            <v>55.41</v>
          </cell>
          <cell r="O178">
            <v>55.371818181818178</v>
          </cell>
          <cell r="P178">
            <v>55.371818181818178</v>
          </cell>
          <cell r="Q178">
            <v>55.371818181818178</v>
          </cell>
          <cell r="R178">
            <v>55.371818181818178</v>
          </cell>
          <cell r="S178">
            <v>55.371818181818178</v>
          </cell>
          <cell r="T178">
            <v>55.371818181818178</v>
          </cell>
          <cell r="U178">
            <v>55.371818181818178</v>
          </cell>
          <cell r="V178">
            <v>55.371818181818178</v>
          </cell>
          <cell r="W178">
            <v>55.371818181818178</v>
          </cell>
          <cell r="X178">
            <v>55.371818181818178</v>
          </cell>
          <cell r="Y178">
            <v>55.371818181818178</v>
          </cell>
          <cell r="Z178">
            <v>55.371818181818178</v>
          </cell>
          <cell r="AA178">
            <v>55.371818181818178</v>
          </cell>
          <cell r="AB178">
            <v>55.371818181818178</v>
          </cell>
          <cell r="AC178">
            <v>55.371818181818178</v>
          </cell>
          <cell r="AD178">
            <v>55.371818181818178</v>
          </cell>
          <cell r="AE178">
            <v>55.371818181818178</v>
          </cell>
          <cell r="AF178">
            <v>55.371818181818178</v>
          </cell>
          <cell r="AG178">
            <v>55.371818181818178</v>
          </cell>
          <cell r="AH178">
            <v>55.371818181818178</v>
          </cell>
          <cell r="AI178">
            <v>55.371818181818178</v>
          </cell>
          <cell r="AJ178">
            <v>55.371818181818178</v>
          </cell>
        </row>
        <row r="179">
          <cell r="E179" t="str">
            <v>KY Industrial Other Coal CC</v>
          </cell>
          <cell r="F179">
            <v>56.04545454545454</v>
          </cell>
          <cell r="G179">
            <v>56.072727272727271</v>
          </cell>
          <cell r="H179">
            <v>56.018181818181816</v>
          </cell>
          <cell r="I179">
            <v>55.990909090909092</v>
          </cell>
          <cell r="J179">
            <v>55.93636363636363</v>
          </cell>
          <cell r="K179">
            <v>55.93636363636363</v>
          </cell>
          <cell r="L179">
            <v>55.909090909090907</v>
          </cell>
          <cell r="M179">
            <v>56.052040909090906</v>
          </cell>
          <cell r="N179">
            <v>55.939090909090908</v>
          </cell>
          <cell r="O179">
            <v>55.95</v>
          </cell>
          <cell r="P179">
            <v>55.95</v>
          </cell>
          <cell r="Q179">
            <v>55.95</v>
          </cell>
          <cell r="R179">
            <v>55.95</v>
          </cell>
          <cell r="S179">
            <v>55.95</v>
          </cell>
          <cell r="T179">
            <v>55.95</v>
          </cell>
          <cell r="U179">
            <v>55.95</v>
          </cell>
          <cell r="V179">
            <v>55.95</v>
          </cell>
          <cell r="W179">
            <v>55.95</v>
          </cell>
          <cell r="X179">
            <v>55.95</v>
          </cell>
          <cell r="Y179">
            <v>55.95</v>
          </cell>
          <cell r="Z179">
            <v>55.95</v>
          </cell>
          <cell r="AA179">
            <v>55.95</v>
          </cell>
          <cell r="AB179">
            <v>55.95</v>
          </cell>
          <cell r="AC179">
            <v>55.95</v>
          </cell>
          <cell r="AD179">
            <v>55.95</v>
          </cell>
          <cell r="AE179">
            <v>55.95</v>
          </cell>
          <cell r="AF179">
            <v>55.95</v>
          </cell>
          <cell r="AG179">
            <v>55.95</v>
          </cell>
          <cell r="AH179">
            <v>55.95</v>
          </cell>
          <cell r="AI179">
            <v>55.95</v>
          </cell>
          <cell r="AJ179">
            <v>55.95</v>
          </cell>
        </row>
        <row r="180">
          <cell r="E180" t="str">
            <v>LA Industrial Other Coal CC</v>
          </cell>
          <cell r="F180">
            <v>56.72727272727272</v>
          </cell>
          <cell r="G180">
            <v>57.627272727272725</v>
          </cell>
          <cell r="H180">
            <v>57.518181818181816</v>
          </cell>
          <cell r="I180">
            <v>57.68181818181818</v>
          </cell>
          <cell r="J180">
            <v>57.627272727272725</v>
          </cell>
          <cell r="K180">
            <v>57.9</v>
          </cell>
          <cell r="L180">
            <v>56.645454545454541</v>
          </cell>
          <cell r="M180">
            <v>56.422900909090906</v>
          </cell>
          <cell r="N180">
            <v>55.854545454545452</v>
          </cell>
          <cell r="O180">
            <v>55.854545454545452</v>
          </cell>
          <cell r="P180">
            <v>55.854545454545452</v>
          </cell>
          <cell r="Q180">
            <v>55.854545454545452</v>
          </cell>
          <cell r="R180">
            <v>55.854545454545452</v>
          </cell>
          <cell r="S180">
            <v>55.854545454545452</v>
          </cell>
          <cell r="T180">
            <v>55.854545454545452</v>
          </cell>
          <cell r="U180">
            <v>55.854545454545452</v>
          </cell>
          <cell r="V180">
            <v>55.854545454545452</v>
          </cell>
          <cell r="W180">
            <v>55.854545454545452</v>
          </cell>
          <cell r="X180">
            <v>55.854545454545452</v>
          </cell>
          <cell r="Y180">
            <v>55.854545454545452</v>
          </cell>
          <cell r="Z180">
            <v>55.854545454545452</v>
          </cell>
          <cell r="AA180">
            <v>55.854545454545452</v>
          </cell>
          <cell r="AB180">
            <v>55.854545454545452</v>
          </cell>
          <cell r="AC180">
            <v>55.854545454545452</v>
          </cell>
          <cell r="AD180">
            <v>55.854545454545452</v>
          </cell>
          <cell r="AE180">
            <v>55.854545454545452</v>
          </cell>
          <cell r="AF180">
            <v>55.854545454545452</v>
          </cell>
          <cell r="AG180">
            <v>55.854545454545452</v>
          </cell>
          <cell r="AH180">
            <v>55.854545454545452</v>
          </cell>
          <cell r="AI180">
            <v>55.854545454545452</v>
          </cell>
          <cell r="AJ180">
            <v>55.854545454545452</v>
          </cell>
        </row>
        <row r="181">
          <cell r="E181" t="str">
            <v>MA Industrial Other Coal CC</v>
          </cell>
          <cell r="F181">
            <v>56.72727272727272</v>
          </cell>
          <cell r="G181">
            <v>56.372727272727268</v>
          </cell>
          <cell r="H181">
            <v>56.454545454545453</v>
          </cell>
          <cell r="I181">
            <v>56.372727272727268</v>
          </cell>
          <cell r="J181">
            <v>56.345454545454537</v>
          </cell>
          <cell r="K181">
            <v>56.4</v>
          </cell>
          <cell r="L181">
            <v>56.372727272727268</v>
          </cell>
          <cell r="M181">
            <v>56.419805454545454</v>
          </cell>
          <cell r="N181">
            <v>56.481818181818177</v>
          </cell>
          <cell r="O181">
            <v>55.917272727272724</v>
          </cell>
          <cell r="P181">
            <v>55.917272727272724</v>
          </cell>
          <cell r="Q181">
            <v>55.917272727272724</v>
          </cell>
          <cell r="R181">
            <v>55.917272727272724</v>
          </cell>
          <cell r="S181">
            <v>55.917272727272724</v>
          </cell>
          <cell r="T181">
            <v>55.917272727272724</v>
          </cell>
          <cell r="U181">
            <v>55.917272727272724</v>
          </cell>
          <cell r="V181">
            <v>55.917272727272724</v>
          </cell>
          <cell r="W181">
            <v>55.917272727272724</v>
          </cell>
          <cell r="X181">
            <v>55.917272727272724</v>
          </cell>
          <cell r="Y181">
            <v>55.917272727272724</v>
          </cell>
          <cell r="Z181">
            <v>55.917272727272724</v>
          </cell>
          <cell r="AA181">
            <v>55.917272727272724</v>
          </cell>
          <cell r="AB181">
            <v>55.917272727272724</v>
          </cell>
          <cell r="AC181">
            <v>55.917272727272724</v>
          </cell>
          <cell r="AD181">
            <v>55.917272727272724</v>
          </cell>
          <cell r="AE181">
            <v>55.917272727272724</v>
          </cell>
          <cell r="AF181">
            <v>55.917272727272724</v>
          </cell>
          <cell r="AG181">
            <v>55.917272727272724</v>
          </cell>
          <cell r="AH181">
            <v>55.917272727272724</v>
          </cell>
          <cell r="AI181">
            <v>55.917272727272724</v>
          </cell>
          <cell r="AJ181">
            <v>55.917272727272724</v>
          </cell>
        </row>
        <row r="182">
          <cell r="E182" t="str">
            <v>MD Industrial Other Coal CC</v>
          </cell>
          <cell r="F182">
            <v>56.672727272727272</v>
          </cell>
          <cell r="G182">
            <v>56.672727272727272</v>
          </cell>
          <cell r="H182">
            <v>56.836363636363636</v>
          </cell>
          <cell r="I182">
            <v>56.918181818181807</v>
          </cell>
          <cell r="J182">
            <v>56.781818181818174</v>
          </cell>
          <cell r="K182">
            <v>56.890909090909084</v>
          </cell>
          <cell r="L182">
            <v>56.809090909090905</v>
          </cell>
          <cell r="M182">
            <v>56.722767272727268</v>
          </cell>
          <cell r="N182">
            <v>56.833636363636359</v>
          </cell>
          <cell r="O182">
            <v>56.852727272727272</v>
          </cell>
          <cell r="P182">
            <v>56.852727272727272</v>
          </cell>
          <cell r="Q182">
            <v>56.852727272727272</v>
          </cell>
          <cell r="R182">
            <v>56.852727272727272</v>
          </cell>
          <cell r="S182">
            <v>56.852727272727272</v>
          </cell>
          <cell r="T182">
            <v>56.852727272727272</v>
          </cell>
          <cell r="U182">
            <v>56.852727272727272</v>
          </cell>
          <cell r="V182">
            <v>56.852727272727272</v>
          </cell>
          <cell r="W182">
            <v>56.852727272727272</v>
          </cell>
          <cell r="X182">
            <v>56.852727272727272</v>
          </cell>
          <cell r="Y182">
            <v>56.852727272727272</v>
          </cell>
          <cell r="Z182">
            <v>56.852727272727272</v>
          </cell>
          <cell r="AA182">
            <v>56.852727272727272</v>
          </cell>
          <cell r="AB182">
            <v>56.852727272727272</v>
          </cell>
          <cell r="AC182">
            <v>56.852727272727272</v>
          </cell>
          <cell r="AD182">
            <v>56.852727272727272</v>
          </cell>
          <cell r="AE182">
            <v>56.852727272727272</v>
          </cell>
          <cell r="AF182">
            <v>56.852727272727272</v>
          </cell>
          <cell r="AG182">
            <v>56.852727272727272</v>
          </cell>
          <cell r="AH182">
            <v>56.852727272727272</v>
          </cell>
          <cell r="AI182">
            <v>56.852727272727272</v>
          </cell>
          <cell r="AJ182">
            <v>56.852727272727272</v>
          </cell>
        </row>
        <row r="183">
          <cell r="E183" t="str">
            <v>ME Industrial Other Coal CC</v>
          </cell>
          <cell r="F183">
            <v>56.454545454545453</v>
          </cell>
          <cell r="G183">
            <v>55.881818181818183</v>
          </cell>
          <cell r="H183">
            <v>55.881818181818183</v>
          </cell>
          <cell r="I183">
            <v>55.881818181818183</v>
          </cell>
          <cell r="J183">
            <v>55.854545454545452</v>
          </cell>
          <cell r="K183">
            <v>55.909090909090907</v>
          </cell>
          <cell r="L183">
            <v>55.909090909090907</v>
          </cell>
          <cell r="M183">
            <v>55.862492727272723</v>
          </cell>
          <cell r="N183">
            <v>55.879090909090898</v>
          </cell>
          <cell r="O183">
            <v>55.911818181818177</v>
          </cell>
          <cell r="P183">
            <v>55.911818181818177</v>
          </cell>
          <cell r="Q183">
            <v>55.911818181818177</v>
          </cell>
          <cell r="R183">
            <v>55.911818181818177</v>
          </cell>
          <cell r="S183">
            <v>55.911818181818177</v>
          </cell>
          <cell r="T183">
            <v>55.911818181818177</v>
          </cell>
          <cell r="U183">
            <v>55.911818181818177</v>
          </cell>
          <cell r="V183">
            <v>55.911818181818177</v>
          </cell>
          <cell r="W183">
            <v>55.911818181818177</v>
          </cell>
          <cell r="X183">
            <v>55.911818181818177</v>
          </cell>
          <cell r="Y183">
            <v>55.911818181818177</v>
          </cell>
          <cell r="Z183">
            <v>55.911818181818177</v>
          </cell>
          <cell r="AA183">
            <v>55.911818181818177</v>
          </cell>
          <cell r="AB183">
            <v>55.911818181818177</v>
          </cell>
          <cell r="AC183">
            <v>55.911818181818177</v>
          </cell>
          <cell r="AD183">
            <v>55.911818181818177</v>
          </cell>
          <cell r="AE183">
            <v>55.911818181818177</v>
          </cell>
          <cell r="AF183">
            <v>55.911818181818177</v>
          </cell>
          <cell r="AG183">
            <v>55.911818181818177</v>
          </cell>
          <cell r="AH183">
            <v>55.911818181818177</v>
          </cell>
          <cell r="AI183">
            <v>55.911818181818177</v>
          </cell>
          <cell r="AJ183">
            <v>55.911818181818177</v>
          </cell>
        </row>
        <row r="184">
          <cell r="E184" t="str">
            <v>MI Industrial Other Coal CC</v>
          </cell>
          <cell r="F184">
            <v>55.881818181818183</v>
          </cell>
          <cell r="G184">
            <v>55.881818181818183</v>
          </cell>
          <cell r="H184">
            <v>55.990909090909092</v>
          </cell>
          <cell r="I184">
            <v>56.072727272727271</v>
          </cell>
          <cell r="J184">
            <v>56.072727272727271</v>
          </cell>
          <cell r="K184">
            <v>56.154545454545449</v>
          </cell>
          <cell r="L184">
            <v>55.990909090909092</v>
          </cell>
          <cell r="M184">
            <v>55.96732636363636</v>
          </cell>
          <cell r="N184">
            <v>55.996363636363633</v>
          </cell>
          <cell r="O184">
            <v>56.04545454545454</v>
          </cell>
          <cell r="P184">
            <v>56.04545454545454</v>
          </cell>
          <cell r="Q184">
            <v>56.04545454545454</v>
          </cell>
          <cell r="R184">
            <v>56.04545454545454</v>
          </cell>
          <cell r="S184">
            <v>56.04545454545454</v>
          </cell>
          <cell r="T184">
            <v>56.04545454545454</v>
          </cell>
          <cell r="U184">
            <v>56.04545454545454</v>
          </cell>
          <cell r="V184">
            <v>56.04545454545454</v>
          </cell>
          <cell r="W184">
            <v>56.04545454545454</v>
          </cell>
          <cell r="X184">
            <v>56.04545454545454</v>
          </cell>
          <cell r="Y184">
            <v>56.04545454545454</v>
          </cell>
          <cell r="Z184">
            <v>56.04545454545454</v>
          </cell>
          <cell r="AA184">
            <v>56.04545454545454</v>
          </cell>
          <cell r="AB184">
            <v>56.04545454545454</v>
          </cell>
          <cell r="AC184">
            <v>56.04545454545454</v>
          </cell>
          <cell r="AD184">
            <v>56.04545454545454</v>
          </cell>
          <cell r="AE184">
            <v>56.04545454545454</v>
          </cell>
          <cell r="AF184">
            <v>56.04545454545454</v>
          </cell>
          <cell r="AG184">
            <v>56.04545454545454</v>
          </cell>
          <cell r="AH184">
            <v>56.04545454545454</v>
          </cell>
          <cell r="AI184">
            <v>56.04545454545454</v>
          </cell>
          <cell r="AJ184">
            <v>56.04545454545454</v>
          </cell>
        </row>
        <row r="185">
          <cell r="E185" t="str">
            <v>MN Industrial Other Coal CC</v>
          </cell>
          <cell r="F185">
            <v>57.709090909090904</v>
          </cell>
          <cell r="G185">
            <v>57.572727272727263</v>
          </cell>
          <cell r="H185">
            <v>57.763636363636365</v>
          </cell>
          <cell r="I185">
            <v>57.845454545454537</v>
          </cell>
          <cell r="J185">
            <v>57.736363636363627</v>
          </cell>
          <cell r="K185">
            <v>57.6</v>
          </cell>
          <cell r="L185">
            <v>57.6</v>
          </cell>
          <cell r="M185">
            <v>57.669564545454541</v>
          </cell>
          <cell r="N185">
            <v>57.087272727272719</v>
          </cell>
          <cell r="O185">
            <v>57.18818181818181</v>
          </cell>
          <cell r="P185">
            <v>57.18818181818181</v>
          </cell>
          <cell r="Q185">
            <v>57.18818181818181</v>
          </cell>
          <cell r="R185">
            <v>57.18818181818181</v>
          </cell>
          <cell r="S185">
            <v>57.18818181818181</v>
          </cell>
          <cell r="T185">
            <v>57.18818181818181</v>
          </cell>
          <cell r="U185">
            <v>57.18818181818181</v>
          </cell>
          <cell r="V185">
            <v>57.18818181818181</v>
          </cell>
          <cell r="W185">
            <v>57.18818181818181</v>
          </cell>
          <cell r="X185">
            <v>57.18818181818181</v>
          </cell>
          <cell r="Y185">
            <v>57.18818181818181</v>
          </cell>
          <cell r="Z185">
            <v>57.18818181818181</v>
          </cell>
          <cell r="AA185">
            <v>57.18818181818181</v>
          </cell>
          <cell r="AB185">
            <v>57.18818181818181</v>
          </cell>
          <cell r="AC185">
            <v>57.18818181818181</v>
          </cell>
          <cell r="AD185">
            <v>57.18818181818181</v>
          </cell>
          <cell r="AE185">
            <v>57.18818181818181</v>
          </cell>
          <cell r="AF185">
            <v>57.18818181818181</v>
          </cell>
          <cell r="AG185">
            <v>57.18818181818181</v>
          </cell>
          <cell r="AH185">
            <v>57.18818181818181</v>
          </cell>
          <cell r="AI185">
            <v>57.18818181818181</v>
          </cell>
          <cell r="AJ185">
            <v>57.18818181818181</v>
          </cell>
        </row>
        <row r="186">
          <cell r="E186" t="str">
            <v>MO Industrial Other Coal CC</v>
          </cell>
          <cell r="F186">
            <v>55.663636363636357</v>
          </cell>
          <cell r="G186">
            <v>55.663636363636357</v>
          </cell>
          <cell r="H186">
            <v>55.772727272727266</v>
          </cell>
          <cell r="I186">
            <v>55.8</v>
          </cell>
          <cell r="J186">
            <v>55.690909090909081</v>
          </cell>
          <cell r="K186">
            <v>55.745454545454542</v>
          </cell>
          <cell r="L186">
            <v>55.609090909090909</v>
          </cell>
          <cell r="M186">
            <v>55.542430909090903</v>
          </cell>
          <cell r="N186">
            <v>55.671818181818175</v>
          </cell>
          <cell r="O186">
            <v>55.630909090909086</v>
          </cell>
          <cell r="P186">
            <v>55.630909090909086</v>
          </cell>
          <cell r="Q186">
            <v>55.630909090909086</v>
          </cell>
          <cell r="R186">
            <v>55.630909090909086</v>
          </cell>
          <cell r="S186">
            <v>55.630909090909086</v>
          </cell>
          <cell r="T186">
            <v>55.630909090909086</v>
          </cell>
          <cell r="U186">
            <v>55.630909090909086</v>
          </cell>
          <cell r="V186">
            <v>55.630909090909086</v>
          </cell>
          <cell r="W186">
            <v>55.630909090909086</v>
          </cell>
          <cell r="X186">
            <v>55.630909090909086</v>
          </cell>
          <cell r="Y186">
            <v>55.630909090909086</v>
          </cell>
          <cell r="Z186">
            <v>55.630909090909086</v>
          </cell>
          <cell r="AA186">
            <v>55.630909090909086</v>
          </cell>
          <cell r="AB186">
            <v>55.630909090909086</v>
          </cell>
          <cell r="AC186">
            <v>55.630909090909086</v>
          </cell>
          <cell r="AD186">
            <v>55.630909090909086</v>
          </cell>
          <cell r="AE186">
            <v>55.630909090909086</v>
          </cell>
          <cell r="AF186">
            <v>55.630909090909086</v>
          </cell>
          <cell r="AG186">
            <v>55.630909090909086</v>
          </cell>
          <cell r="AH186">
            <v>55.630909090909086</v>
          </cell>
          <cell r="AI186">
            <v>55.630909090909086</v>
          </cell>
          <cell r="AJ186">
            <v>55.630909090909086</v>
          </cell>
        </row>
        <row r="187">
          <cell r="E187" t="str">
            <v>MS Industrial Other Coal CC</v>
          </cell>
          <cell r="F187">
            <v>55.554545454545448</v>
          </cell>
          <cell r="G187">
            <v>55.690909090909081</v>
          </cell>
          <cell r="H187">
            <v>55.8</v>
          </cell>
          <cell r="I187">
            <v>55.963636363636354</v>
          </cell>
          <cell r="J187">
            <v>55.963636363636354</v>
          </cell>
          <cell r="K187">
            <v>55.963636363636354</v>
          </cell>
          <cell r="L187">
            <v>55.881818181818183</v>
          </cell>
          <cell r="M187">
            <v>55.85426727272727</v>
          </cell>
          <cell r="N187">
            <v>55.843636363636357</v>
          </cell>
          <cell r="O187">
            <v>55.707272727272724</v>
          </cell>
          <cell r="P187">
            <v>55.707272727272724</v>
          </cell>
          <cell r="Q187">
            <v>55.707272727272724</v>
          </cell>
          <cell r="R187">
            <v>55.707272727272724</v>
          </cell>
          <cell r="S187">
            <v>55.707272727272724</v>
          </cell>
          <cell r="T187">
            <v>55.707272727272724</v>
          </cell>
          <cell r="U187">
            <v>55.707272727272724</v>
          </cell>
          <cell r="V187">
            <v>55.707272727272724</v>
          </cell>
          <cell r="W187">
            <v>55.707272727272724</v>
          </cell>
          <cell r="X187">
            <v>55.707272727272724</v>
          </cell>
          <cell r="Y187">
            <v>55.707272727272724</v>
          </cell>
          <cell r="Z187">
            <v>55.707272727272724</v>
          </cell>
          <cell r="AA187">
            <v>55.707272727272724</v>
          </cell>
          <cell r="AB187">
            <v>55.707272727272724</v>
          </cell>
          <cell r="AC187">
            <v>55.707272727272724</v>
          </cell>
          <cell r="AD187">
            <v>55.707272727272724</v>
          </cell>
          <cell r="AE187">
            <v>55.707272727272724</v>
          </cell>
          <cell r="AF187">
            <v>55.707272727272724</v>
          </cell>
          <cell r="AG187">
            <v>55.707272727272724</v>
          </cell>
          <cell r="AH187">
            <v>55.707272727272724</v>
          </cell>
          <cell r="AI187">
            <v>55.707272727272724</v>
          </cell>
          <cell r="AJ187">
            <v>55.707272727272724</v>
          </cell>
        </row>
        <row r="188">
          <cell r="E188" t="str">
            <v>MT Industrial Other Coal CC</v>
          </cell>
          <cell r="F188">
            <v>57.736363636363627</v>
          </cell>
          <cell r="G188">
            <v>57.709090909090904</v>
          </cell>
          <cell r="H188">
            <v>57.654545454545449</v>
          </cell>
          <cell r="I188">
            <v>57.845454545454537</v>
          </cell>
          <cell r="J188">
            <v>58.036363636363632</v>
          </cell>
          <cell r="K188">
            <v>58.2</v>
          </cell>
          <cell r="L188">
            <v>58.2</v>
          </cell>
          <cell r="M188">
            <v>58.068927272727265</v>
          </cell>
          <cell r="N188">
            <v>58.764545454545448</v>
          </cell>
          <cell r="O188">
            <v>58.570909090909083</v>
          </cell>
          <cell r="P188">
            <v>58.570909090909083</v>
          </cell>
          <cell r="Q188">
            <v>58.570909090909083</v>
          </cell>
          <cell r="R188">
            <v>58.570909090909083</v>
          </cell>
          <cell r="S188">
            <v>58.570909090909083</v>
          </cell>
          <cell r="T188">
            <v>58.570909090909083</v>
          </cell>
          <cell r="U188">
            <v>58.570909090909083</v>
          </cell>
          <cell r="V188">
            <v>58.570909090909083</v>
          </cell>
          <cell r="W188">
            <v>58.570909090909083</v>
          </cell>
          <cell r="X188">
            <v>58.570909090909083</v>
          </cell>
          <cell r="Y188">
            <v>58.570909090909083</v>
          </cell>
          <cell r="Z188">
            <v>58.570909090909083</v>
          </cell>
          <cell r="AA188">
            <v>58.570909090909083</v>
          </cell>
          <cell r="AB188">
            <v>58.570909090909083</v>
          </cell>
          <cell r="AC188">
            <v>58.570909090909083</v>
          </cell>
          <cell r="AD188">
            <v>58.570909090909083</v>
          </cell>
          <cell r="AE188">
            <v>58.570909090909083</v>
          </cell>
          <cell r="AF188">
            <v>58.570909090909083</v>
          </cell>
          <cell r="AG188">
            <v>58.570909090909083</v>
          </cell>
          <cell r="AH188">
            <v>58.570909090909083</v>
          </cell>
          <cell r="AI188">
            <v>58.570909090909083</v>
          </cell>
          <cell r="AJ188">
            <v>58.570909090909083</v>
          </cell>
        </row>
        <row r="189">
          <cell r="E189" t="str">
            <v>NC Industrial Other Coal CC</v>
          </cell>
          <cell r="F189">
            <v>56.1</v>
          </cell>
          <cell r="G189">
            <v>56.018181818181816</v>
          </cell>
          <cell r="H189">
            <v>56.1</v>
          </cell>
          <cell r="I189">
            <v>56.018181818181816</v>
          </cell>
          <cell r="J189">
            <v>56.072727272727271</v>
          </cell>
          <cell r="K189">
            <v>56.04545454545454</v>
          </cell>
          <cell r="L189">
            <v>56.018181818181816</v>
          </cell>
          <cell r="M189">
            <v>56.030440909090906</v>
          </cell>
          <cell r="N189">
            <v>56.020909090909086</v>
          </cell>
          <cell r="O189">
            <v>56.050909090909087</v>
          </cell>
          <cell r="P189">
            <v>56.050909090909087</v>
          </cell>
          <cell r="Q189">
            <v>56.050909090909087</v>
          </cell>
          <cell r="R189">
            <v>56.050909090909087</v>
          </cell>
          <cell r="S189">
            <v>56.050909090909087</v>
          </cell>
          <cell r="T189">
            <v>56.050909090909087</v>
          </cell>
          <cell r="U189">
            <v>56.050909090909087</v>
          </cell>
          <cell r="V189">
            <v>56.050909090909087</v>
          </cell>
          <cell r="W189">
            <v>56.050909090909087</v>
          </cell>
          <cell r="X189">
            <v>56.050909090909087</v>
          </cell>
          <cell r="Y189">
            <v>56.050909090909087</v>
          </cell>
          <cell r="Z189">
            <v>56.050909090909087</v>
          </cell>
          <cell r="AA189">
            <v>56.050909090909087</v>
          </cell>
          <cell r="AB189">
            <v>56.050909090909087</v>
          </cell>
          <cell r="AC189">
            <v>56.050909090909087</v>
          </cell>
          <cell r="AD189">
            <v>56.050909090909087</v>
          </cell>
          <cell r="AE189">
            <v>56.050909090909087</v>
          </cell>
          <cell r="AF189">
            <v>56.050909090909087</v>
          </cell>
          <cell r="AG189">
            <v>56.050909090909087</v>
          </cell>
          <cell r="AH189">
            <v>56.050909090909087</v>
          </cell>
          <cell r="AI189">
            <v>56.050909090909087</v>
          </cell>
          <cell r="AJ189">
            <v>56.050909090909087</v>
          </cell>
        </row>
        <row r="190">
          <cell r="E190" t="str">
            <v>ND Industrial Other Coal CC</v>
          </cell>
          <cell r="F190">
            <v>59.536363636363632</v>
          </cell>
          <cell r="G190">
            <v>59.536363636363632</v>
          </cell>
          <cell r="H190">
            <v>59.536363636363632</v>
          </cell>
          <cell r="I190">
            <v>59.563636363636363</v>
          </cell>
          <cell r="J190">
            <v>59.509090909090901</v>
          </cell>
          <cell r="K190">
            <v>59.563636363636363</v>
          </cell>
          <cell r="L190">
            <v>59.590909090909086</v>
          </cell>
          <cell r="M190">
            <v>59.586998181818174</v>
          </cell>
          <cell r="N190">
            <v>59.555454545454545</v>
          </cell>
          <cell r="O190">
            <v>59.536363636363632</v>
          </cell>
          <cell r="P190">
            <v>59.536363636363632</v>
          </cell>
          <cell r="Q190">
            <v>59.536363636363632</v>
          </cell>
          <cell r="R190">
            <v>59.536363636363632</v>
          </cell>
          <cell r="S190">
            <v>59.536363636363632</v>
          </cell>
          <cell r="T190">
            <v>59.536363636363632</v>
          </cell>
          <cell r="U190">
            <v>59.536363636363632</v>
          </cell>
          <cell r="V190">
            <v>59.536363636363632</v>
          </cell>
          <cell r="W190">
            <v>59.536363636363632</v>
          </cell>
          <cell r="X190">
            <v>59.536363636363632</v>
          </cell>
          <cell r="Y190">
            <v>59.536363636363632</v>
          </cell>
          <cell r="Z190">
            <v>59.536363636363632</v>
          </cell>
          <cell r="AA190">
            <v>59.536363636363632</v>
          </cell>
          <cell r="AB190">
            <v>59.536363636363632</v>
          </cell>
          <cell r="AC190">
            <v>59.536363636363632</v>
          </cell>
          <cell r="AD190">
            <v>59.536363636363632</v>
          </cell>
          <cell r="AE190">
            <v>59.536363636363632</v>
          </cell>
          <cell r="AF190">
            <v>59.536363636363632</v>
          </cell>
          <cell r="AG190">
            <v>59.536363636363632</v>
          </cell>
          <cell r="AH190">
            <v>59.536363636363632</v>
          </cell>
          <cell r="AI190">
            <v>59.536363636363632</v>
          </cell>
          <cell r="AJ190">
            <v>59.536363636363632</v>
          </cell>
        </row>
        <row r="191">
          <cell r="E191" t="str">
            <v>NE Industrial Other Coal CC</v>
          </cell>
          <cell r="F191">
            <v>58.172727272727272</v>
          </cell>
          <cell r="G191">
            <v>58.172727272727272</v>
          </cell>
          <cell r="H191">
            <v>58.11818181818181</v>
          </cell>
          <cell r="I191">
            <v>58.145454545454541</v>
          </cell>
          <cell r="J191">
            <v>58.063636363636363</v>
          </cell>
          <cell r="K191">
            <v>58.145454545454541</v>
          </cell>
          <cell r="L191">
            <v>57.518181818181816</v>
          </cell>
          <cell r="M191">
            <v>57.580229999999993</v>
          </cell>
          <cell r="N191">
            <v>57.081818181818178</v>
          </cell>
          <cell r="O191">
            <v>57.182727272727263</v>
          </cell>
          <cell r="P191">
            <v>57.182727272727263</v>
          </cell>
          <cell r="Q191">
            <v>57.182727272727263</v>
          </cell>
          <cell r="R191">
            <v>57.182727272727263</v>
          </cell>
          <cell r="S191">
            <v>57.182727272727263</v>
          </cell>
          <cell r="T191">
            <v>57.182727272727263</v>
          </cell>
          <cell r="U191">
            <v>57.182727272727263</v>
          </cell>
          <cell r="V191">
            <v>57.182727272727263</v>
          </cell>
          <cell r="W191">
            <v>57.182727272727263</v>
          </cell>
          <cell r="X191">
            <v>57.182727272727263</v>
          </cell>
          <cell r="Y191">
            <v>57.182727272727263</v>
          </cell>
          <cell r="Z191">
            <v>57.182727272727263</v>
          </cell>
          <cell r="AA191">
            <v>57.182727272727263</v>
          </cell>
          <cell r="AB191">
            <v>57.182727272727263</v>
          </cell>
          <cell r="AC191">
            <v>57.182727272727263</v>
          </cell>
          <cell r="AD191">
            <v>57.182727272727263</v>
          </cell>
          <cell r="AE191">
            <v>57.182727272727263</v>
          </cell>
          <cell r="AF191">
            <v>57.182727272727263</v>
          </cell>
          <cell r="AG191">
            <v>57.182727272727263</v>
          </cell>
          <cell r="AH191">
            <v>57.182727272727263</v>
          </cell>
          <cell r="AI191">
            <v>57.182727272727263</v>
          </cell>
          <cell r="AJ191">
            <v>57.182727272727263</v>
          </cell>
        </row>
        <row r="192">
          <cell r="E192" t="str">
            <v>NH Industrial Other Coal CC</v>
          </cell>
          <cell r="F192">
            <v>58.963636363636354</v>
          </cell>
          <cell r="G192">
            <v>56.4</v>
          </cell>
          <cell r="H192">
            <v>56.481818181818177</v>
          </cell>
          <cell r="I192">
            <v>55.854545454545452</v>
          </cell>
          <cell r="J192">
            <v>58.016931818181817</v>
          </cell>
          <cell r="K192">
            <v>62.018181818181816</v>
          </cell>
          <cell r="L192">
            <v>62.018181818181816</v>
          </cell>
          <cell r="M192">
            <v>58.016931818181817</v>
          </cell>
          <cell r="N192">
            <v>56.481818181818177</v>
          </cell>
          <cell r="O192">
            <v>55.917272727272724</v>
          </cell>
          <cell r="P192">
            <v>55.917272727272724</v>
          </cell>
          <cell r="Q192">
            <v>55.917272727272724</v>
          </cell>
          <cell r="R192">
            <v>55.917272727272724</v>
          </cell>
          <cell r="S192">
            <v>55.917272727272724</v>
          </cell>
          <cell r="T192">
            <v>55.917272727272724</v>
          </cell>
          <cell r="U192">
            <v>55.917272727272724</v>
          </cell>
          <cell r="V192">
            <v>55.917272727272724</v>
          </cell>
          <cell r="W192">
            <v>55.917272727272724</v>
          </cell>
          <cell r="X192">
            <v>55.917272727272724</v>
          </cell>
          <cell r="Y192">
            <v>55.917272727272724</v>
          </cell>
          <cell r="Z192">
            <v>55.917272727272724</v>
          </cell>
          <cell r="AA192">
            <v>55.917272727272724</v>
          </cell>
          <cell r="AB192">
            <v>55.917272727272724</v>
          </cell>
          <cell r="AC192">
            <v>55.917272727272724</v>
          </cell>
          <cell r="AD192">
            <v>55.917272727272724</v>
          </cell>
          <cell r="AE192">
            <v>55.917272727272724</v>
          </cell>
          <cell r="AF192">
            <v>55.917272727272724</v>
          </cell>
          <cell r="AG192">
            <v>55.917272727272724</v>
          </cell>
          <cell r="AH192">
            <v>55.917272727272724</v>
          </cell>
          <cell r="AI192">
            <v>55.917272727272724</v>
          </cell>
          <cell r="AJ192">
            <v>55.917272727272724</v>
          </cell>
        </row>
        <row r="193">
          <cell r="E193" t="str">
            <v>NJ Industrial Other Coal CC</v>
          </cell>
          <cell r="F193">
            <v>56.7</v>
          </cell>
          <cell r="G193">
            <v>56.645454545454541</v>
          </cell>
          <cell r="H193">
            <v>56.536363636363639</v>
          </cell>
          <cell r="I193">
            <v>56.72727272727272</v>
          </cell>
          <cell r="J193">
            <v>57.354545454545452</v>
          </cell>
          <cell r="K193">
            <v>61.990909090909092</v>
          </cell>
          <cell r="L193">
            <v>62.018181818181816</v>
          </cell>
          <cell r="M193">
            <v>62.01273272727272</v>
          </cell>
          <cell r="N193">
            <v>60.335454545454539</v>
          </cell>
          <cell r="O193">
            <v>60.024545454545454</v>
          </cell>
          <cell r="P193">
            <v>60.024545454545454</v>
          </cell>
          <cell r="Q193">
            <v>60.024545454545454</v>
          </cell>
          <cell r="R193">
            <v>60.024545454545454</v>
          </cell>
          <cell r="S193">
            <v>60.024545454545454</v>
          </cell>
          <cell r="T193">
            <v>60.024545454545454</v>
          </cell>
          <cell r="U193">
            <v>60.024545454545454</v>
          </cell>
          <cell r="V193">
            <v>60.024545454545454</v>
          </cell>
          <cell r="W193">
            <v>60.024545454545454</v>
          </cell>
          <cell r="X193">
            <v>60.024545454545454</v>
          </cell>
          <cell r="Y193">
            <v>60.024545454545454</v>
          </cell>
          <cell r="Z193">
            <v>60.024545454545454</v>
          </cell>
          <cell r="AA193">
            <v>60.024545454545454</v>
          </cell>
          <cell r="AB193">
            <v>60.024545454545454</v>
          </cell>
          <cell r="AC193">
            <v>60.024545454545454</v>
          </cell>
          <cell r="AD193">
            <v>60.024545454545454</v>
          </cell>
          <cell r="AE193">
            <v>60.024545454545454</v>
          </cell>
          <cell r="AF193">
            <v>60.024545454545454</v>
          </cell>
          <cell r="AG193">
            <v>60.024545454545454</v>
          </cell>
          <cell r="AH193">
            <v>60.024545454545454</v>
          </cell>
          <cell r="AI193">
            <v>60.024545454545454</v>
          </cell>
          <cell r="AJ193">
            <v>60.024545454545454</v>
          </cell>
        </row>
        <row r="194">
          <cell r="E194" t="str">
            <v>NM Industrial Other Coal CC</v>
          </cell>
          <cell r="F194">
            <v>58.009090909090901</v>
          </cell>
          <cell r="G194">
            <v>58.009090909090901</v>
          </cell>
          <cell r="H194">
            <v>58.009090909090901</v>
          </cell>
          <cell r="I194">
            <v>58.009090909090901</v>
          </cell>
          <cell r="J194">
            <v>58.009090909090901</v>
          </cell>
          <cell r="K194">
            <v>58.009090909090901</v>
          </cell>
          <cell r="L194">
            <v>58.009090909090901</v>
          </cell>
          <cell r="M194">
            <v>58.014545454545448</v>
          </cell>
          <cell r="N194">
            <v>56.236363636363627</v>
          </cell>
          <cell r="O194">
            <v>56.236363636363627</v>
          </cell>
          <cell r="P194">
            <v>56.236363636363627</v>
          </cell>
          <cell r="Q194">
            <v>56.236363636363627</v>
          </cell>
          <cell r="R194">
            <v>56.236363636363627</v>
          </cell>
          <cell r="S194">
            <v>56.236363636363627</v>
          </cell>
          <cell r="T194">
            <v>56.236363636363627</v>
          </cell>
          <cell r="U194">
            <v>56.236363636363627</v>
          </cell>
          <cell r="V194">
            <v>56.236363636363627</v>
          </cell>
          <cell r="W194">
            <v>56.236363636363627</v>
          </cell>
          <cell r="X194">
            <v>56.236363636363627</v>
          </cell>
          <cell r="Y194">
            <v>56.236363636363627</v>
          </cell>
          <cell r="Z194">
            <v>56.236363636363627</v>
          </cell>
          <cell r="AA194">
            <v>56.236363636363627</v>
          </cell>
          <cell r="AB194">
            <v>56.236363636363627</v>
          </cell>
          <cell r="AC194">
            <v>56.236363636363627</v>
          </cell>
          <cell r="AD194">
            <v>56.236363636363627</v>
          </cell>
          <cell r="AE194">
            <v>56.236363636363627</v>
          </cell>
          <cell r="AF194">
            <v>56.236363636363627</v>
          </cell>
          <cell r="AG194">
            <v>56.236363636363627</v>
          </cell>
          <cell r="AH194">
            <v>56.236363636363627</v>
          </cell>
          <cell r="AI194">
            <v>56.236363636363627</v>
          </cell>
          <cell r="AJ194">
            <v>56.236363636363627</v>
          </cell>
        </row>
        <row r="195">
          <cell r="E195" t="str">
            <v>NV Industrial Other Coal CC</v>
          </cell>
          <cell r="F195">
            <v>55.663636363636357</v>
          </cell>
          <cell r="G195">
            <v>55.663636363636357</v>
          </cell>
          <cell r="H195">
            <v>55.663636363636357</v>
          </cell>
          <cell r="I195">
            <v>55.663636363636357</v>
          </cell>
          <cell r="J195">
            <v>55.663636363636357</v>
          </cell>
          <cell r="K195">
            <v>56.781818181818174</v>
          </cell>
          <cell r="L195">
            <v>56.809090909090905</v>
          </cell>
          <cell r="M195">
            <v>55.855047272727269</v>
          </cell>
          <cell r="N195">
            <v>56.018181818181816</v>
          </cell>
          <cell r="O195">
            <v>55.742727272727265</v>
          </cell>
          <cell r="P195">
            <v>55.742727272727265</v>
          </cell>
          <cell r="Q195">
            <v>55.742727272727265</v>
          </cell>
          <cell r="R195">
            <v>55.742727272727265</v>
          </cell>
          <cell r="S195">
            <v>55.742727272727265</v>
          </cell>
          <cell r="T195">
            <v>55.742727272727265</v>
          </cell>
          <cell r="U195">
            <v>55.742727272727265</v>
          </cell>
          <cell r="V195">
            <v>55.742727272727265</v>
          </cell>
          <cell r="W195">
            <v>55.742727272727265</v>
          </cell>
          <cell r="X195">
            <v>55.742727272727265</v>
          </cell>
          <cell r="Y195">
            <v>55.742727272727265</v>
          </cell>
          <cell r="Z195">
            <v>55.742727272727265</v>
          </cell>
          <cell r="AA195">
            <v>55.742727272727265</v>
          </cell>
          <cell r="AB195">
            <v>55.742727272727265</v>
          </cell>
          <cell r="AC195">
            <v>55.742727272727265</v>
          </cell>
          <cell r="AD195">
            <v>55.742727272727265</v>
          </cell>
          <cell r="AE195">
            <v>55.742727272727265</v>
          </cell>
          <cell r="AF195">
            <v>55.742727272727265</v>
          </cell>
          <cell r="AG195">
            <v>55.742727272727265</v>
          </cell>
          <cell r="AH195">
            <v>55.742727272727265</v>
          </cell>
          <cell r="AI195">
            <v>55.742727272727265</v>
          </cell>
          <cell r="AJ195">
            <v>55.742727272727265</v>
          </cell>
        </row>
        <row r="196">
          <cell r="E196" t="str">
            <v>NY Industrial Other Coal CC</v>
          </cell>
          <cell r="F196">
            <v>56.427272727272722</v>
          </cell>
          <cell r="G196">
            <v>56.427272727272722</v>
          </cell>
          <cell r="H196">
            <v>56.454545454545453</v>
          </cell>
          <cell r="I196">
            <v>56.4</v>
          </cell>
          <cell r="J196">
            <v>56.454545454545453</v>
          </cell>
          <cell r="K196">
            <v>56.509090909090901</v>
          </cell>
          <cell r="L196">
            <v>56.536363636363639</v>
          </cell>
          <cell r="M196">
            <v>56.496261818181814</v>
          </cell>
          <cell r="N196">
            <v>56.345454545454537</v>
          </cell>
          <cell r="O196">
            <v>56.211818181818181</v>
          </cell>
          <cell r="P196">
            <v>56.211818181818181</v>
          </cell>
          <cell r="Q196">
            <v>56.211818181818181</v>
          </cell>
          <cell r="R196">
            <v>56.211818181818181</v>
          </cell>
          <cell r="S196">
            <v>56.211818181818181</v>
          </cell>
          <cell r="T196">
            <v>56.211818181818181</v>
          </cell>
          <cell r="U196">
            <v>56.211818181818181</v>
          </cell>
          <cell r="V196">
            <v>56.211818181818181</v>
          </cell>
          <cell r="W196">
            <v>56.211818181818181</v>
          </cell>
          <cell r="X196">
            <v>56.211818181818181</v>
          </cell>
          <cell r="Y196">
            <v>56.211818181818181</v>
          </cell>
          <cell r="Z196">
            <v>56.211818181818181</v>
          </cell>
          <cell r="AA196">
            <v>56.211818181818181</v>
          </cell>
          <cell r="AB196">
            <v>56.211818181818181</v>
          </cell>
          <cell r="AC196">
            <v>56.211818181818181</v>
          </cell>
          <cell r="AD196">
            <v>56.211818181818181</v>
          </cell>
          <cell r="AE196">
            <v>56.211818181818181</v>
          </cell>
          <cell r="AF196">
            <v>56.211818181818181</v>
          </cell>
          <cell r="AG196">
            <v>56.211818181818181</v>
          </cell>
          <cell r="AH196">
            <v>56.211818181818181</v>
          </cell>
          <cell r="AI196">
            <v>56.211818181818181</v>
          </cell>
          <cell r="AJ196">
            <v>56.211818181818181</v>
          </cell>
        </row>
        <row r="197">
          <cell r="E197" t="str">
            <v>OH Industrial Other Coal CC</v>
          </cell>
          <cell r="F197">
            <v>55.8</v>
          </cell>
          <cell r="G197">
            <v>55.827272727272721</v>
          </cell>
          <cell r="H197">
            <v>55.772727272727266</v>
          </cell>
          <cell r="I197">
            <v>55.854545454545452</v>
          </cell>
          <cell r="J197">
            <v>55.881818181818183</v>
          </cell>
          <cell r="K197">
            <v>55.772727272727266</v>
          </cell>
          <cell r="L197">
            <v>55.827272727272721</v>
          </cell>
          <cell r="M197">
            <v>55.779823636363631</v>
          </cell>
          <cell r="N197">
            <v>55.540909090909089</v>
          </cell>
          <cell r="O197">
            <v>55.570909090909083</v>
          </cell>
          <cell r="P197">
            <v>55.570909090909083</v>
          </cell>
          <cell r="Q197">
            <v>55.570909090909083</v>
          </cell>
          <cell r="R197">
            <v>55.570909090909083</v>
          </cell>
          <cell r="S197">
            <v>55.570909090909083</v>
          </cell>
          <cell r="T197">
            <v>55.570909090909083</v>
          </cell>
          <cell r="U197">
            <v>55.570909090909083</v>
          </cell>
          <cell r="V197">
            <v>55.570909090909083</v>
          </cell>
          <cell r="W197">
            <v>55.570909090909083</v>
          </cell>
          <cell r="X197">
            <v>55.570909090909083</v>
          </cell>
          <cell r="Y197">
            <v>55.570909090909083</v>
          </cell>
          <cell r="Z197">
            <v>55.570909090909083</v>
          </cell>
          <cell r="AA197">
            <v>55.570909090909083</v>
          </cell>
          <cell r="AB197">
            <v>55.570909090909083</v>
          </cell>
          <cell r="AC197">
            <v>55.570909090909083</v>
          </cell>
          <cell r="AD197">
            <v>55.570909090909083</v>
          </cell>
          <cell r="AE197">
            <v>55.570909090909083</v>
          </cell>
          <cell r="AF197">
            <v>55.570909090909083</v>
          </cell>
          <cell r="AG197">
            <v>55.570909090909083</v>
          </cell>
          <cell r="AH197">
            <v>55.570909090909083</v>
          </cell>
          <cell r="AI197">
            <v>55.570909090909083</v>
          </cell>
          <cell r="AJ197">
            <v>55.570909090909083</v>
          </cell>
        </row>
        <row r="198">
          <cell r="E198" t="str">
            <v>OK Industrial Other Coal CC</v>
          </cell>
          <cell r="F198">
            <v>56.672727272727272</v>
          </cell>
          <cell r="G198">
            <v>56.590909090909086</v>
          </cell>
          <cell r="H198">
            <v>56.590909090909086</v>
          </cell>
          <cell r="I198">
            <v>56.590909090909086</v>
          </cell>
          <cell r="J198">
            <v>57.027272727272724</v>
          </cell>
          <cell r="K198">
            <v>56.672727272727272</v>
          </cell>
          <cell r="L198">
            <v>56.75454545454545</v>
          </cell>
          <cell r="M198">
            <v>56.733059999999995</v>
          </cell>
          <cell r="N198">
            <v>55.461818181818181</v>
          </cell>
          <cell r="O198">
            <v>56.176363636363632</v>
          </cell>
          <cell r="P198">
            <v>56.176363636363632</v>
          </cell>
          <cell r="Q198">
            <v>56.176363636363632</v>
          </cell>
          <cell r="R198">
            <v>56.176363636363632</v>
          </cell>
          <cell r="S198">
            <v>56.176363636363632</v>
          </cell>
          <cell r="T198">
            <v>56.176363636363632</v>
          </cell>
          <cell r="U198">
            <v>56.176363636363632</v>
          </cell>
          <cell r="V198">
            <v>56.176363636363632</v>
          </cell>
          <cell r="W198">
            <v>56.176363636363632</v>
          </cell>
          <cell r="X198">
            <v>56.176363636363632</v>
          </cell>
          <cell r="Y198">
            <v>56.176363636363632</v>
          </cell>
          <cell r="Z198">
            <v>56.176363636363632</v>
          </cell>
          <cell r="AA198">
            <v>56.176363636363632</v>
          </cell>
          <cell r="AB198">
            <v>56.176363636363632</v>
          </cell>
          <cell r="AC198">
            <v>56.176363636363632</v>
          </cell>
          <cell r="AD198">
            <v>56.176363636363632</v>
          </cell>
          <cell r="AE198">
            <v>56.176363636363632</v>
          </cell>
          <cell r="AF198">
            <v>56.176363636363632</v>
          </cell>
          <cell r="AG198">
            <v>56.176363636363632</v>
          </cell>
          <cell r="AH198">
            <v>56.176363636363632</v>
          </cell>
          <cell r="AI198">
            <v>56.176363636363632</v>
          </cell>
          <cell r="AJ198">
            <v>56.176363636363632</v>
          </cell>
        </row>
        <row r="199">
          <cell r="E199" t="str">
            <v>OR Industrial Other Coal CC</v>
          </cell>
          <cell r="F199">
            <v>58.009090909090901</v>
          </cell>
          <cell r="G199">
            <v>58.009090909090901</v>
          </cell>
          <cell r="H199">
            <v>57.68181818181818</v>
          </cell>
          <cell r="I199">
            <v>58.036363636363632</v>
          </cell>
          <cell r="J199">
            <v>57.381818181818176</v>
          </cell>
          <cell r="K199">
            <v>58.090909090909086</v>
          </cell>
          <cell r="L199">
            <v>57.954545454545453</v>
          </cell>
          <cell r="M199">
            <v>57.946145454545452</v>
          </cell>
          <cell r="N199">
            <v>58.009090909090901</v>
          </cell>
          <cell r="O199">
            <v>55.835454545454539</v>
          </cell>
          <cell r="P199">
            <v>55.835454545454539</v>
          </cell>
          <cell r="Q199">
            <v>55.835454545454539</v>
          </cell>
          <cell r="R199">
            <v>55.835454545454539</v>
          </cell>
          <cell r="S199">
            <v>55.835454545454539</v>
          </cell>
          <cell r="T199">
            <v>55.835454545454539</v>
          </cell>
          <cell r="U199">
            <v>55.835454545454539</v>
          </cell>
          <cell r="V199">
            <v>55.835454545454539</v>
          </cell>
          <cell r="W199">
            <v>55.835454545454539</v>
          </cell>
          <cell r="X199">
            <v>55.835454545454539</v>
          </cell>
          <cell r="Y199">
            <v>55.835454545454539</v>
          </cell>
          <cell r="Z199">
            <v>55.835454545454539</v>
          </cell>
          <cell r="AA199">
            <v>55.835454545454539</v>
          </cell>
          <cell r="AB199">
            <v>55.835454545454539</v>
          </cell>
          <cell r="AC199">
            <v>55.835454545454539</v>
          </cell>
          <cell r="AD199">
            <v>55.835454545454539</v>
          </cell>
          <cell r="AE199">
            <v>55.835454545454539</v>
          </cell>
          <cell r="AF199">
            <v>55.835454545454539</v>
          </cell>
          <cell r="AG199">
            <v>55.835454545454539</v>
          </cell>
          <cell r="AH199">
            <v>55.835454545454539</v>
          </cell>
          <cell r="AI199">
            <v>55.835454545454539</v>
          </cell>
          <cell r="AJ199">
            <v>55.835454545454539</v>
          </cell>
        </row>
        <row r="200">
          <cell r="E200" t="str">
            <v>PA Industrial Other Coal CC</v>
          </cell>
          <cell r="F200">
            <v>56.672727272727272</v>
          </cell>
          <cell r="G200">
            <v>56.836363636363636</v>
          </cell>
          <cell r="H200">
            <v>56.86363636363636</v>
          </cell>
          <cell r="I200">
            <v>56.290909090909089</v>
          </cell>
          <cell r="J200">
            <v>56.427272727272722</v>
          </cell>
          <cell r="K200">
            <v>56.481818181818177</v>
          </cell>
          <cell r="L200">
            <v>56.454545454545453</v>
          </cell>
          <cell r="M200">
            <v>56.547714545454546</v>
          </cell>
          <cell r="N200">
            <v>56.79</v>
          </cell>
          <cell r="O200">
            <v>56.746363636363633</v>
          </cell>
          <cell r="P200">
            <v>56.746363636363633</v>
          </cell>
          <cell r="Q200">
            <v>56.746363636363633</v>
          </cell>
          <cell r="R200">
            <v>56.746363636363633</v>
          </cell>
          <cell r="S200">
            <v>56.746363636363633</v>
          </cell>
          <cell r="T200">
            <v>56.746363636363633</v>
          </cell>
          <cell r="U200">
            <v>56.746363636363633</v>
          </cell>
          <cell r="V200">
            <v>56.746363636363633</v>
          </cell>
          <cell r="W200">
            <v>56.746363636363633</v>
          </cell>
          <cell r="X200">
            <v>56.746363636363633</v>
          </cell>
          <cell r="Y200">
            <v>56.746363636363633</v>
          </cell>
          <cell r="Z200">
            <v>56.746363636363633</v>
          </cell>
          <cell r="AA200">
            <v>56.746363636363633</v>
          </cell>
          <cell r="AB200">
            <v>56.746363636363633</v>
          </cell>
          <cell r="AC200">
            <v>56.746363636363633</v>
          </cell>
          <cell r="AD200">
            <v>56.746363636363633</v>
          </cell>
          <cell r="AE200">
            <v>56.746363636363633</v>
          </cell>
          <cell r="AF200">
            <v>56.746363636363633</v>
          </cell>
          <cell r="AG200">
            <v>56.746363636363633</v>
          </cell>
          <cell r="AH200">
            <v>56.746363636363633</v>
          </cell>
          <cell r="AI200">
            <v>56.746363636363633</v>
          </cell>
          <cell r="AJ200">
            <v>56.746363636363633</v>
          </cell>
        </row>
        <row r="201">
          <cell r="E201" t="str">
            <v>RI Industrial Other Coal CC</v>
          </cell>
          <cell r="F201">
            <v>62.018181818181816</v>
          </cell>
          <cell r="G201">
            <v>59.10886363636363</v>
          </cell>
          <cell r="H201">
            <v>59.10886363636363</v>
          </cell>
          <cell r="I201">
            <v>62.018181818181816</v>
          </cell>
          <cell r="J201">
            <v>59.10886363636363</v>
          </cell>
          <cell r="K201">
            <v>59.10886363636363</v>
          </cell>
          <cell r="L201">
            <v>59.10886363636363</v>
          </cell>
          <cell r="M201">
            <v>59.10886363636363</v>
          </cell>
          <cell r="N201">
            <v>56.481818181818177</v>
          </cell>
          <cell r="O201">
            <v>55.917272727272724</v>
          </cell>
          <cell r="P201">
            <v>55.917272727272724</v>
          </cell>
          <cell r="Q201">
            <v>55.917272727272724</v>
          </cell>
          <cell r="R201">
            <v>55.917272727272724</v>
          </cell>
          <cell r="S201">
            <v>55.917272727272724</v>
          </cell>
          <cell r="T201">
            <v>55.917272727272724</v>
          </cell>
          <cell r="U201">
            <v>55.917272727272724</v>
          </cell>
          <cell r="V201">
            <v>55.917272727272724</v>
          </cell>
          <cell r="W201">
            <v>55.917272727272724</v>
          </cell>
          <cell r="X201">
            <v>55.917272727272724</v>
          </cell>
          <cell r="Y201">
            <v>55.917272727272724</v>
          </cell>
          <cell r="Z201">
            <v>55.917272727272724</v>
          </cell>
          <cell r="AA201">
            <v>55.917272727272724</v>
          </cell>
          <cell r="AB201">
            <v>55.917272727272724</v>
          </cell>
          <cell r="AC201">
            <v>55.917272727272724</v>
          </cell>
          <cell r="AD201">
            <v>55.917272727272724</v>
          </cell>
          <cell r="AE201">
            <v>55.917272727272724</v>
          </cell>
          <cell r="AF201">
            <v>55.917272727272724</v>
          </cell>
          <cell r="AG201">
            <v>55.917272727272724</v>
          </cell>
          <cell r="AH201">
            <v>55.917272727272724</v>
          </cell>
          <cell r="AI201">
            <v>55.917272727272724</v>
          </cell>
          <cell r="AJ201">
            <v>55.917272727272724</v>
          </cell>
        </row>
        <row r="202">
          <cell r="E202" t="str">
            <v>SC Industrial Other Coal CC</v>
          </cell>
          <cell r="F202">
            <v>55.990909090909092</v>
          </cell>
          <cell r="G202">
            <v>55.990909090909092</v>
          </cell>
          <cell r="H202">
            <v>55.990909090909092</v>
          </cell>
          <cell r="I202">
            <v>55.990909090909092</v>
          </cell>
          <cell r="J202">
            <v>56.04545454545454</v>
          </cell>
          <cell r="K202">
            <v>56.018181818181816</v>
          </cell>
          <cell r="L202">
            <v>56.018181818181816</v>
          </cell>
          <cell r="M202">
            <v>56.032516363636361</v>
          </cell>
          <cell r="N202">
            <v>56.056363636363628</v>
          </cell>
          <cell r="O202">
            <v>56.04</v>
          </cell>
          <cell r="P202">
            <v>56.04</v>
          </cell>
          <cell r="Q202">
            <v>56.04</v>
          </cell>
          <cell r="R202">
            <v>56.04</v>
          </cell>
          <cell r="S202">
            <v>56.04</v>
          </cell>
          <cell r="T202">
            <v>56.04</v>
          </cell>
          <cell r="U202">
            <v>56.04</v>
          </cell>
          <cell r="V202">
            <v>56.04</v>
          </cell>
          <cell r="W202">
            <v>56.04</v>
          </cell>
          <cell r="X202">
            <v>56.04</v>
          </cell>
          <cell r="Y202">
            <v>56.04</v>
          </cell>
          <cell r="Z202">
            <v>56.04</v>
          </cell>
          <cell r="AA202">
            <v>56.04</v>
          </cell>
          <cell r="AB202">
            <v>56.04</v>
          </cell>
          <cell r="AC202">
            <v>56.04</v>
          </cell>
          <cell r="AD202">
            <v>56.04</v>
          </cell>
          <cell r="AE202">
            <v>56.04</v>
          </cell>
          <cell r="AF202">
            <v>56.04</v>
          </cell>
          <cell r="AG202">
            <v>56.04</v>
          </cell>
          <cell r="AH202">
            <v>56.04</v>
          </cell>
          <cell r="AI202">
            <v>56.04</v>
          </cell>
          <cell r="AJ202">
            <v>56.04</v>
          </cell>
        </row>
        <row r="203">
          <cell r="E203" t="str">
            <v>SD Industrial Other Coal CC</v>
          </cell>
          <cell r="F203">
            <v>58.009090909090901</v>
          </cell>
          <cell r="G203">
            <v>57.981818181818177</v>
          </cell>
          <cell r="H203">
            <v>58.009090909090901</v>
          </cell>
          <cell r="I203">
            <v>58.009090909090901</v>
          </cell>
          <cell r="J203">
            <v>58.009090909090901</v>
          </cell>
          <cell r="K203">
            <v>58.009090909090901</v>
          </cell>
          <cell r="L203">
            <v>58.009090909090901</v>
          </cell>
          <cell r="M203">
            <v>57.976783636363628</v>
          </cell>
          <cell r="N203">
            <v>57.272727272727266</v>
          </cell>
          <cell r="O203">
            <v>56.97</v>
          </cell>
          <cell r="P203">
            <v>56.97</v>
          </cell>
          <cell r="Q203">
            <v>56.97</v>
          </cell>
          <cell r="R203">
            <v>56.97</v>
          </cell>
          <cell r="S203">
            <v>56.97</v>
          </cell>
          <cell r="T203">
            <v>56.97</v>
          </cell>
          <cell r="U203">
            <v>56.97</v>
          </cell>
          <cell r="V203">
            <v>56.97</v>
          </cell>
          <cell r="W203">
            <v>56.97</v>
          </cell>
          <cell r="X203">
            <v>56.97</v>
          </cell>
          <cell r="Y203">
            <v>56.97</v>
          </cell>
          <cell r="Z203">
            <v>56.97</v>
          </cell>
          <cell r="AA203">
            <v>56.97</v>
          </cell>
          <cell r="AB203">
            <v>56.97</v>
          </cell>
          <cell r="AC203">
            <v>56.97</v>
          </cell>
          <cell r="AD203">
            <v>56.97</v>
          </cell>
          <cell r="AE203">
            <v>56.97</v>
          </cell>
          <cell r="AF203">
            <v>56.97</v>
          </cell>
          <cell r="AG203">
            <v>56.97</v>
          </cell>
          <cell r="AH203">
            <v>56.97</v>
          </cell>
          <cell r="AI203">
            <v>56.97</v>
          </cell>
          <cell r="AJ203">
            <v>56.97</v>
          </cell>
        </row>
        <row r="204">
          <cell r="E204" t="str">
            <v>TN Industrial Other Coal CC</v>
          </cell>
          <cell r="F204">
            <v>55.963636363636354</v>
          </cell>
          <cell r="G204">
            <v>55.963636363636354</v>
          </cell>
          <cell r="H204">
            <v>56.04545454545454</v>
          </cell>
          <cell r="I204">
            <v>56.018181818181816</v>
          </cell>
          <cell r="J204">
            <v>55.963636363636354</v>
          </cell>
          <cell r="K204">
            <v>55.990909090909092</v>
          </cell>
          <cell r="L204">
            <v>55.990909090909092</v>
          </cell>
          <cell r="M204">
            <v>55.945210909090903</v>
          </cell>
          <cell r="N204">
            <v>55.958181818181814</v>
          </cell>
          <cell r="O204">
            <v>55.982727272727274</v>
          </cell>
          <cell r="P204">
            <v>55.982727272727274</v>
          </cell>
          <cell r="Q204">
            <v>55.982727272727274</v>
          </cell>
          <cell r="R204">
            <v>55.982727272727274</v>
          </cell>
          <cell r="S204">
            <v>55.982727272727274</v>
          </cell>
          <cell r="T204">
            <v>55.982727272727274</v>
          </cell>
          <cell r="U204">
            <v>55.982727272727274</v>
          </cell>
          <cell r="V204">
            <v>55.982727272727274</v>
          </cell>
          <cell r="W204">
            <v>55.982727272727274</v>
          </cell>
          <cell r="X204">
            <v>55.982727272727274</v>
          </cell>
          <cell r="Y204">
            <v>55.982727272727274</v>
          </cell>
          <cell r="Z204">
            <v>55.982727272727274</v>
          </cell>
          <cell r="AA204">
            <v>55.982727272727274</v>
          </cell>
          <cell r="AB204">
            <v>55.982727272727274</v>
          </cell>
          <cell r="AC204">
            <v>55.982727272727274</v>
          </cell>
          <cell r="AD204">
            <v>55.982727272727274</v>
          </cell>
          <cell r="AE204">
            <v>55.982727272727274</v>
          </cell>
          <cell r="AF204">
            <v>55.982727272727274</v>
          </cell>
          <cell r="AG204">
            <v>55.982727272727274</v>
          </cell>
          <cell r="AH204">
            <v>55.982727272727274</v>
          </cell>
          <cell r="AI204">
            <v>55.982727272727274</v>
          </cell>
          <cell r="AJ204">
            <v>55.982727272727274</v>
          </cell>
        </row>
        <row r="205">
          <cell r="E205" t="str">
            <v>TX Industrial Other Coal CC</v>
          </cell>
          <cell r="F205">
            <v>57.954545454545453</v>
          </cell>
          <cell r="G205">
            <v>57.845454545454537</v>
          </cell>
          <cell r="H205">
            <v>57.9</v>
          </cell>
          <cell r="I205">
            <v>57.845454545454537</v>
          </cell>
          <cell r="J205">
            <v>57.845454545454537</v>
          </cell>
          <cell r="K205">
            <v>57.954545454545453</v>
          </cell>
          <cell r="L205">
            <v>57.818181818181813</v>
          </cell>
          <cell r="M205">
            <v>57.81509181818182</v>
          </cell>
          <cell r="N205">
            <v>57.36272727272727</v>
          </cell>
          <cell r="O205">
            <v>57.376363636363628</v>
          </cell>
          <cell r="P205">
            <v>57.376363636363628</v>
          </cell>
          <cell r="Q205">
            <v>57.376363636363628</v>
          </cell>
          <cell r="R205">
            <v>57.376363636363628</v>
          </cell>
          <cell r="S205">
            <v>57.376363636363628</v>
          </cell>
          <cell r="T205">
            <v>57.376363636363628</v>
          </cell>
          <cell r="U205">
            <v>57.376363636363628</v>
          </cell>
          <cell r="V205">
            <v>57.376363636363628</v>
          </cell>
          <cell r="W205">
            <v>57.376363636363628</v>
          </cell>
          <cell r="X205">
            <v>57.376363636363628</v>
          </cell>
          <cell r="Y205">
            <v>57.376363636363628</v>
          </cell>
          <cell r="Z205">
            <v>57.376363636363628</v>
          </cell>
          <cell r="AA205">
            <v>57.376363636363628</v>
          </cell>
          <cell r="AB205">
            <v>57.376363636363628</v>
          </cell>
          <cell r="AC205">
            <v>57.376363636363628</v>
          </cell>
          <cell r="AD205">
            <v>57.376363636363628</v>
          </cell>
          <cell r="AE205">
            <v>57.376363636363628</v>
          </cell>
          <cell r="AF205">
            <v>57.376363636363628</v>
          </cell>
          <cell r="AG205">
            <v>57.376363636363628</v>
          </cell>
          <cell r="AH205">
            <v>57.376363636363628</v>
          </cell>
          <cell r="AI205">
            <v>57.376363636363628</v>
          </cell>
          <cell r="AJ205">
            <v>57.376363636363628</v>
          </cell>
        </row>
        <row r="206">
          <cell r="E206" t="str">
            <v>US Industrial Other Coal CC</v>
          </cell>
          <cell r="F206">
            <v>56.4</v>
          </cell>
          <cell r="G206">
            <v>56.427272727272722</v>
          </cell>
          <cell r="H206">
            <v>56.481818181818177</v>
          </cell>
          <cell r="I206">
            <v>56.454545454545453</v>
          </cell>
          <cell r="J206">
            <v>56.509090909090901</v>
          </cell>
          <cell r="K206">
            <v>56.509090909090901</v>
          </cell>
          <cell r="L206">
            <v>56.454545454545453</v>
          </cell>
          <cell r="M206">
            <v>56.499981818181809</v>
          </cell>
          <cell r="N206">
            <v>56.43545454545454</v>
          </cell>
          <cell r="O206">
            <v>56.451818181818183</v>
          </cell>
          <cell r="P206">
            <v>56.451818181818183</v>
          </cell>
          <cell r="Q206">
            <v>56.451818181818183</v>
          </cell>
          <cell r="R206">
            <v>56.451818181818183</v>
          </cell>
          <cell r="S206">
            <v>56.451818181818183</v>
          </cell>
          <cell r="T206">
            <v>56.451818181818183</v>
          </cell>
          <cell r="U206">
            <v>56.451818181818183</v>
          </cell>
          <cell r="V206">
            <v>56.451818181818183</v>
          </cell>
          <cell r="W206">
            <v>56.451818181818183</v>
          </cell>
          <cell r="X206">
            <v>56.451818181818183</v>
          </cell>
          <cell r="Y206">
            <v>56.451818181818183</v>
          </cell>
          <cell r="Z206">
            <v>56.451818181818183</v>
          </cell>
          <cell r="AA206">
            <v>56.451818181818183</v>
          </cell>
          <cell r="AB206">
            <v>56.451818181818183</v>
          </cell>
          <cell r="AC206">
            <v>56.451818181818183</v>
          </cell>
          <cell r="AD206">
            <v>56.451818181818183</v>
          </cell>
          <cell r="AE206">
            <v>56.451818181818183</v>
          </cell>
          <cell r="AF206">
            <v>56.451818181818183</v>
          </cell>
          <cell r="AG206">
            <v>56.451818181818183</v>
          </cell>
          <cell r="AH206">
            <v>56.451818181818183</v>
          </cell>
          <cell r="AI206">
            <v>56.451818181818183</v>
          </cell>
          <cell r="AJ206">
            <v>56.451818181818183</v>
          </cell>
        </row>
        <row r="207">
          <cell r="E207" t="str">
            <v>UT Industrial Other Coal CC</v>
          </cell>
          <cell r="F207">
            <v>55.690909090909081</v>
          </cell>
          <cell r="G207">
            <v>55.663636363636357</v>
          </cell>
          <cell r="H207">
            <v>55.663636363636357</v>
          </cell>
          <cell r="I207">
            <v>55.8</v>
          </cell>
          <cell r="J207">
            <v>56.209090909090904</v>
          </cell>
          <cell r="K207">
            <v>56.18181818181818</v>
          </cell>
          <cell r="L207">
            <v>55.663636363636357</v>
          </cell>
          <cell r="M207">
            <v>55.817601818181814</v>
          </cell>
          <cell r="N207">
            <v>55.742727272727265</v>
          </cell>
          <cell r="O207">
            <v>55.75363636363636</v>
          </cell>
          <cell r="P207">
            <v>55.75363636363636</v>
          </cell>
          <cell r="Q207">
            <v>55.75363636363636</v>
          </cell>
          <cell r="R207">
            <v>55.75363636363636</v>
          </cell>
          <cell r="S207">
            <v>55.75363636363636</v>
          </cell>
          <cell r="T207">
            <v>55.75363636363636</v>
          </cell>
          <cell r="U207">
            <v>55.75363636363636</v>
          </cell>
          <cell r="V207">
            <v>55.75363636363636</v>
          </cell>
          <cell r="W207">
            <v>55.75363636363636</v>
          </cell>
          <cell r="X207">
            <v>55.75363636363636</v>
          </cell>
          <cell r="Y207">
            <v>55.75363636363636</v>
          </cell>
          <cell r="Z207">
            <v>55.75363636363636</v>
          </cell>
          <cell r="AA207">
            <v>55.75363636363636</v>
          </cell>
          <cell r="AB207">
            <v>55.75363636363636</v>
          </cell>
          <cell r="AC207">
            <v>55.75363636363636</v>
          </cell>
          <cell r="AD207">
            <v>55.75363636363636</v>
          </cell>
          <cell r="AE207">
            <v>55.75363636363636</v>
          </cell>
          <cell r="AF207">
            <v>55.75363636363636</v>
          </cell>
          <cell r="AG207">
            <v>55.75363636363636</v>
          </cell>
          <cell r="AH207">
            <v>55.75363636363636</v>
          </cell>
          <cell r="AI207">
            <v>55.75363636363636</v>
          </cell>
          <cell r="AJ207">
            <v>55.75363636363636</v>
          </cell>
        </row>
        <row r="208">
          <cell r="E208" t="str">
            <v>VA Industrial Other Coal CC</v>
          </cell>
          <cell r="F208">
            <v>56.154545454545449</v>
          </cell>
          <cell r="G208">
            <v>56.154545454545449</v>
          </cell>
          <cell r="H208">
            <v>56.236363636363627</v>
          </cell>
          <cell r="I208">
            <v>56.154545454545449</v>
          </cell>
          <cell r="J208">
            <v>56.18181818181818</v>
          </cell>
          <cell r="K208">
            <v>56.18181818181818</v>
          </cell>
          <cell r="L208">
            <v>56.154545454545449</v>
          </cell>
          <cell r="M208">
            <v>56.141822727272725</v>
          </cell>
          <cell r="N208">
            <v>56.19</v>
          </cell>
          <cell r="O208">
            <v>56.315454545454543</v>
          </cell>
          <cell r="P208">
            <v>56.315454545454543</v>
          </cell>
          <cell r="Q208">
            <v>56.315454545454543</v>
          </cell>
          <cell r="R208">
            <v>56.315454545454543</v>
          </cell>
          <cell r="S208">
            <v>56.315454545454543</v>
          </cell>
          <cell r="T208">
            <v>56.315454545454543</v>
          </cell>
          <cell r="U208">
            <v>56.315454545454543</v>
          </cell>
          <cell r="V208">
            <v>56.315454545454543</v>
          </cell>
          <cell r="W208">
            <v>56.315454545454543</v>
          </cell>
          <cell r="X208">
            <v>56.315454545454543</v>
          </cell>
          <cell r="Y208">
            <v>56.315454545454543</v>
          </cell>
          <cell r="Z208">
            <v>56.315454545454543</v>
          </cell>
          <cell r="AA208">
            <v>56.315454545454543</v>
          </cell>
          <cell r="AB208">
            <v>56.315454545454543</v>
          </cell>
          <cell r="AC208">
            <v>56.315454545454543</v>
          </cell>
          <cell r="AD208">
            <v>56.315454545454543</v>
          </cell>
          <cell r="AE208">
            <v>56.315454545454543</v>
          </cell>
          <cell r="AF208">
            <v>56.315454545454543</v>
          </cell>
          <cell r="AG208">
            <v>56.315454545454543</v>
          </cell>
          <cell r="AH208">
            <v>56.315454545454543</v>
          </cell>
          <cell r="AI208">
            <v>56.315454545454543</v>
          </cell>
          <cell r="AJ208">
            <v>56.315454545454543</v>
          </cell>
        </row>
        <row r="209">
          <cell r="E209" t="str">
            <v>VT Industrial Other Coal CC</v>
          </cell>
          <cell r="F209">
            <v>61.718181818181819</v>
          </cell>
          <cell r="G209">
            <v>56.236363636363627</v>
          </cell>
          <cell r="H209">
            <v>57.872727272727268</v>
          </cell>
          <cell r="I209">
            <v>56.1</v>
          </cell>
          <cell r="J209">
            <v>57.387727272727268</v>
          </cell>
          <cell r="K209">
            <v>57.387727272727268</v>
          </cell>
          <cell r="L209">
            <v>57.387727272727268</v>
          </cell>
          <cell r="M209">
            <v>57.387727272727268</v>
          </cell>
          <cell r="N209">
            <v>56.481818181818177</v>
          </cell>
          <cell r="O209">
            <v>55.917272727272724</v>
          </cell>
          <cell r="P209">
            <v>55.917272727272724</v>
          </cell>
          <cell r="Q209">
            <v>55.917272727272724</v>
          </cell>
          <cell r="R209">
            <v>55.917272727272724</v>
          </cell>
          <cell r="S209">
            <v>55.917272727272724</v>
          </cell>
          <cell r="T209">
            <v>55.917272727272724</v>
          </cell>
          <cell r="U209">
            <v>55.917272727272724</v>
          </cell>
          <cell r="V209">
            <v>55.917272727272724</v>
          </cell>
          <cell r="W209">
            <v>55.917272727272724</v>
          </cell>
          <cell r="X209">
            <v>55.917272727272724</v>
          </cell>
          <cell r="Y209">
            <v>55.917272727272724</v>
          </cell>
          <cell r="Z209">
            <v>55.917272727272724</v>
          </cell>
          <cell r="AA209">
            <v>55.917272727272724</v>
          </cell>
          <cell r="AB209">
            <v>55.917272727272724</v>
          </cell>
          <cell r="AC209">
            <v>55.917272727272724</v>
          </cell>
          <cell r="AD209">
            <v>55.917272727272724</v>
          </cell>
          <cell r="AE209">
            <v>55.917272727272724</v>
          </cell>
          <cell r="AF209">
            <v>55.917272727272724</v>
          </cell>
          <cell r="AG209">
            <v>55.917272727272724</v>
          </cell>
          <cell r="AH209">
            <v>55.917272727272724</v>
          </cell>
          <cell r="AI209">
            <v>55.917272727272724</v>
          </cell>
          <cell r="AJ209">
            <v>55.917272727272724</v>
          </cell>
        </row>
        <row r="210">
          <cell r="E210" t="str">
            <v>WA Industrial Other Coal CC</v>
          </cell>
          <cell r="F210">
            <v>56.7</v>
          </cell>
          <cell r="G210">
            <v>56.345454545454537</v>
          </cell>
          <cell r="H210">
            <v>56.127272727272725</v>
          </cell>
          <cell r="I210">
            <v>56.04545454545454</v>
          </cell>
          <cell r="J210">
            <v>56.209090909090904</v>
          </cell>
          <cell r="K210">
            <v>56.290909090909089</v>
          </cell>
          <cell r="L210">
            <v>56.263636363636365</v>
          </cell>
          <cell r="M210">
            <v>55.985942727272722</v>
          </cell>
          <cell r="N210">
            <v>55.68</v>
          </cell>
          <cell r="O210">
            <v>55.723636363636359</v>
          </cell>
          <cell r="P210">
            <v>55.723636363636359</v>
          </cell>
          <cell r="Q210">
            <v>55.723636363636359</v>
          </cell>
          <cell r="R210">
            <v>55.723636363636359</v>
          </cell>
          <cell r="S210">
            <v>55.723636363636359</v>
          </cell>
          <cell r="T210">
            <v>55.723636363636359</v>
          </cell>
          <cell r="U210">
            <v>55.723636363636359</v>
          </cell>
          <cell r="V210">
            <v>55.723636363636359</v>
          </cell>
          <cell r="W210">
            <v>55.723636363636359</v>
          </cell>
          <cell r="X210">
            <v>55.723636363636359</v>
          </cell>
          <cell r="Y210">
            <v>55.723636363636359</v>
          </cell>
          <cell r="Z210">
            <v>55.723636363636359</v>
          </cell>
          <cell r="AA210">
            <v>55.723636363636359</v>
          </cell>
          <cell r="AB210">
            <v>55.723636363636359</v>
          </cell>
          <cell r="AC210">
            <v>55.723636363636359</v>
          </cell>
          <cell r="AD210">
            <v>55.723636363636359</v>
          </cell>
          <cell r="AE210">
            <v>55.723636363636359</v>
          </cell>
          <cell r="AF210">
            <v>55.723636363636359</v>
          </cell>
          <cell r="AG210">
            <v>55.723636363636359</v>
          </cell>
          <cell r="AH210">
            <v>55.723636363636359</v>
          </cell>
          <cell r="AI210">
            <v>55.723636363636359</v>
          </cell>
          <cell r="AJ210">
            <v>55.723636363636359</v>
          </cell>
        </row>
        <row r="211">
          <cell r="E211" t="str">
            <v>WI Industrial Other Coal CC</v>
          </cell>
          <cell r="F211">
            <v>56.209090909090904</v>
          </cell>
          <cell r="G211">
            <v>56.154545454545449</v>
          </cell>
          <cell r="H211">
            <v>56.209090909090904</v>
          </cell>
          <cell r="I211">
            <v>56.318181818181813</v>
          </cell>
          <cell r="J211">
            <v>56.18181818181818</v>
          </cell>
          <cell r="K211">
            <v>56.154545454545449</v>
          </cell>
          <cell r="L211">
            <v>56.236363636363627</v>
          </cell>
          <cell r="M211">
            <v>57.185757272727265</v>
          </cell>
          <cell r="N211">
            <v>56.053636363636357</v>
          </cell>
          <cell r="O211">
            <v>56.018181818181816</v>
          </cell>
          <cell r="P211">
            <v>56.018181818181816</v>
          </cell>
          <cell r="Q211">
            <v>56.018181818181816</v>
          </cell>
          <cell r="R211">
            <v>56.018181818181816</v>
          </cell>
          <cell r="S211">
            <v>56.018181818181816</v>
          </cell>
          <cell r="T211">
            <v>56.018181818181816</v>
          </cell>
          <cell r="U211">
            <v>56.018181818181816</v>
          </cell>
          <cell r="V211">
            <v>56.018181818181816</v>
          </cell>
          <cell r="W211">
            <v>56.018181818181816</v>
          </cell>
          <cell r="X211">
            <v>56.018181818181816</v>
          </cell>
          <cell r="Y211">
            <v>56.018181818181816</v>
          </cell>
          <cell r="Z211">
            <v>56.018181818181816</v>
          </cell>
          <cell r="AA211">
            <v>56.018181818181816</v>
          </cell>
          <cell r="AB211">
            <v>56.018181818181816</v>
          </cell>
          <cell r="AC211">
            <v>56.018181818181816</v>
          </cell>
          <cell r="AD211">
            <v>56.018181818181816</v>
          </cell>
          <cell r="AE211">
            <v>56.018181818181816</v>
          </cell>
          <cell r="AF211">
            <v>56.018181818181816</v>
          </cell>
          <cell r="AG211">
            <v>56.018181818181816</v>
          </cell>
          <cell r="AH211">
            <v>56.018181818181816</v>
          </cell>
          <cell r="AI211">
            <v>56.018181818181816</v>
          </cell>
          <cell r="AJ211">
            <v>56.018181818181816</v>
          </cell>
        </row>
        <row r="212">
          <cell r="E212" t="str">
            <v>WV Industrial Other Coal CC</v>
          </cell>
          <cell r="F212">
            <v>56.290909090909089</v>
          </cell>
          <cell r="G212">
            <v>56.318181818181813</v>
          </cell>
          <cell r="H212">
            <v>56.345454545454537</v>
          </cell>
          <cell r="I212">
            <v>56.318181818181813</v>
          </cell>
          <cell r="J212">
            <v>56.4</v>
          </cell>
          <cell r="K212">
            <v>56.427272727272722</v>
          </cell>
          <cell r="L212">
            <v>56.454545454545453</v>
          </cell>
          <cell r="M212">
            <v>56.468269090909089</v>
          </cell>
          <cell r="N212">
            <v>56.34</v>
          </cell>
          <cell r="O212">
            <v>56.34</v>
          </cell>
          <cell r="P212">
            <v>56.34</v>
          </cell>
          <cell r="Q212">
            <v>56.34</v>
          </cell>
          <cell r="R212">
            <v>56.34</v>
          </cell>
          <cell r="S212">
            <v>56.34</v>
          </cell>
          <cell r="T212">
            <v>56.34</v>
          </cell>
          <cell r="U212">
            <v>56.34</v>
          </cell>
          <cell r="V212">
            <v>56.34</v>
          </cell>
          <cell r="W212">
            <v>56.34</v>
          </cell>
          <cell r="X212">
            <v>56.34</v>
          </cell>
          <cell r="Y212">
            <v>56.34</v>
          </cell>
          <cell r="Z212">
            <v>56.34</v>
          </cell>
          <cell r="AA212">
            <v>56.34</v>
          </cell>
          <cell r="AB212">
            <v>56.34</v>
          </cell>
          <cell r="AC212">
            <v>56.34</v>
          </cell>
          <cell r="AD212">
            <v>56.34</v>
          </cell>
          <cell r="AE212">
            <v>56.34</v>
          </cell>
          <cell r="AF212">
            <v>56.34</v>
          </cell>
          <cell r="AG212">
            <v>56.34</v>
          </cell>
          <cell r="AH212">
            <v>56.34</v>
          </cell>
          <cell r="AI212">
            <v>56.34</v>
          </cell>
          <cell r="AJ212">
            <v>56.34</v>
          </cell>
        </row>
        <row r="213">
          <cell r="E213" t="str">
            <v>WY Industrial Other Coal CC</v>
          </cell>
          <cell r="F213">
            <v>57.872727272727268</v>
          </cell>
          <cell r="G213">
            <v>57.9</v>
          </cell>
          <cell r="H213">
            <v>57.954545454545453</v>
          </cell>
          <cell r="I213">
            <v>57.981818181818177</v>
          </cell>
          <cell r="J213">
            <v>57.981818181818177</v>
          </cell>
          <cell r="K213">
            <v>57.954545454545453</v>
          </cell>
          <cell r="L213">
            <v>58.009090909090901</v>
          </cell>
          <cell r="M213">
            <v>58.017479999999999</v>
          </cell>
          <cell r="N213">
            <v>57.883636363636363</v>
          </cell>
          <cell r="O213">
            <v>57.889090909090903</v>
          </cell>
          <cell r="P213">
            <v>57.889090909090903</v>
          </cell>
          <cell r="Q213">
            <v>57.889090909090903</v>
          </cell>
          <cell r="R213">
            <v>57.889090909090903</v>
          </cell>
          <cell r="S213">
            <v>57.889090909090903</v>
          </cell>
          <cell r="T213">
            <v>57.889090909090903</v>
          </cell>
          <cell r="U213">
            <v>57.889090909090903</v>
          </cell>
          <cell r="V213">
            <v>57.889090909090903</v>
          </cell>
          <cell r="W213">
            <v>57.889090909090903</v>
          </cell>
          <cell r="X213">
            <v>57.889090909090903</v>
          </cell>
          <cell r="Y213">
            <v>57.889090909090903</v>
          </cell>
          <cell r="Z213">
            <v>57.889090909090903</v>
          </cell>
          <cell r="AA213">
            <v>57.889090909090903</v>
          </cell>
          <cell r="AB213">
            <v>57.889090909090903</v>
          </cell>
          <cell r="AC213">
            <v>57.889090909090903</v>
          </cell>
          <cell r="AD213">
            <v>57.889090909090903</v>
          </cell>
          <cell r="AE213">
            <v>57.889090909090903</v>
          </cell>
          <cell r="AF213">
            <v>57.889090909090903</v>
          </cell>
          <cell r="AG213">
            <v>57.889090909090903</v>
          </cell>
          <cell r="AH213">
            <v>57.889090909090903</v>
          </cell>
          <cell r="AI213">
            <v>57.889090909090903</v>
          </cell>
          <cell r="AJ213">
            <v>57.889090909090903</v>
          </cell>
        </row>
        <row r="214">
          <cell r="E214" t="str">
            <v>AL Total Consumption Coal CC</v>
          </cell>
          <cell r="F214">
            <v>55.990909090909092</v>
          </cell>
          <cell r="G214">
            <v>56.018181818181816</v>
          </cell>
          <cell r="H214">
            <v>56.018181818181816</v>
          </cell>
          <cell r="I214">
            <v>56.018181818181816</v>
          </cell>
          <cell r="J214">
            <v>56.018181818181816</v>
          </cell>
          <cell r="K214">
            <v>56.154545454545449</v>
          </cell>
          <cell r="L214">
            <v>56.127272727272725</v>
          </cell>
          <cell r="M214">
            <v>56.22670909090909</v>
          </cell>
          <cell r="N214">
            <v>56.018181818181816</v>
          </cell>
          <cell r="O214">
            <v>55.472727272727269</v>
          </cell>
          <cell r="P214">
            <v>55.472727272727269</v>
          </cell>
          <cell r="Q214">
            <v>55.472727272727269</v>
          </cell>
          <cell r="R214">
            <v>55.472727272727269</v>
          </cell>
          <cell r="S214">
            <v>55.472727272727269</v>
          </cell>
          <cell r="T214">
            <v>55.472727272727269</v>
          </cell>
          <cell r="U214">
            <v>55.472727272727269</v>
          </cell>
          <cell r="V214">
            <v>55.472727272727269</v>
          </cell>
          <cell r="W214">
            <v>55.472727272727269</v>
          </cell>
          <cell r="X214">
            <v>55.472727272727269</v>
          </cell>
          <cell r="Y214">
            <v>55.472727272727269</v>
          </cell>
          <cell r="Z214">
            <v>55.472727272727269</v>
          </cell>
          <cell r="AA214">
            <v>55.472727272727269</v>
          </cell>
          <cell r="AB214">
            <v>55.472727272727269</v>
          </cell>
          <cell r="AC214">
            <v>55.472727272727269</v>
          </cell>
          <cell r="AD214">
            <v>55.472727272727269</v>
          </cell>
          <cell r="AE214">
            <v>55.472727272727269</v>
          </cell>
          <cell r="AF214">
            <v>55.472727272727269</v>
          </cell>
          <cell r="AG214">
            <v>55.472727272727269</v>
          </cell>
          <cell r="AH214">
            <v>55.472727272727269</v>
          </cell>
          <cell r="AI214">
            <v>55.472727272727269</v>
          </cell>
          <cell r="AJ214">
            <v>55.472727272727269</v>
          </cell>
        </row>
        <row r="215">
          <cell r="E215" t="str">
            <v>AK Total Consumption Coal CC</v>
          </cell>
          <cell r="F215">
            <v>58.36363636363636</v>
          </cell>
          <cell r="G215">
            <v>58.36363636363636</v>
          </cell>
          <cell r="H215">
            <v>58.36363636363636</v>
          </cell>
          <cell r="I215">
            <v>58.36363636363636</v>
          </cell>
          <cell r="J215">
            <v>58.390909090909084</v>
          </cell>
          <cell r="K215">
            <v>58.36363636363636</v>
          </cell>
          <cell r="L215">
            <v>58.36363636363636</v>
          </cell>
          <cell r="M215">
            <v>58.36363636363636</v>
          </cell>
          <cell r="N215">
            <v>57.845454545454537</v>
          </cell>
          <cell r="O215">
            <v>57.818181818181813</v>
          </cell>
          <cell r="P215">
            <v>57.818181818181813</v>
          </cell>
          <cell r="Q215">
            <v>57.818181818181813</v>
          </cell>
          <cell r="R215">
            <v>57.818181818181813</v>
          </cell>
          <cell r="S215">
            <v>57.818181818181813</v>
          </cell>
          <cell r="T215">
            <v>57.818181818181813</v>
          </cell>
          <cell r="U215">
            <v>57.818181818181813</v>
          </cell>
          <cell r="V215">
            <v>57.818181818181813</v>
          </cell>
          <cell r="W215">
            <v>57.818181818181813</v>
          </cell>
          <cell r="X215">
            <v>57.818181818181813</v>
          </cell>
          <cell r="Y215">
            <v>57.818181818181813</v>
          </cell>
          <cell r="Z215">
            <v>57.818181818181813</v>
          </cell>
          <cell r="AA215">
            <v>57.818181818181813</v>
          </cell>
          <cell r="AB215">
            <v>57.818181818181813</v>
          </cell>
          <cell r="AC215">
            <v>57.818181818181813</v>
          </cell>
          <cell r="AD215">
            <v>57.818181818181813</v>
          </cell>
          <cell r="AE215">
            <v>57.818181818181813</v>
          </cell>
          <cell r="AF215">
            <v>57.818181818181813</v>
          </cell>
          <cell r="AG215">
            <v>57.818181818181813</v>
          </cell>
          <cell r="AH215">
            <v>57.818181818181813</v>
          </cell>
          <cell r="AI215">
            <v>57.818181818181813</v>
          </cell>
          <cell r="AJ215">
            <v>57.818181818181813</v>
          </cell>
        </row>
        <row r="216">
          <cell r="E216" t="str">
            <v>AR Total Consumption Coal CC</v>
          </cell>
          <cell r="F216">
            <v>57.954545454545453</v>
          </cell>
          <cell r="G216">
            <v>57.954545454545453</v>
          </cell>
          <cell r="H216">
            <v>57.954545454545453</v>
          </cell>
          <cell r="I216">
            <v>57.954545454545453</v>
          </cell>
          <cell r="J216">
            <v>57.954545454545453</v>
          </cell>
          <cell r="K216">
            <v>57.954545454545453</v>
          </cell>
          <cell r="L216">
            <v>57.954545454545453</v>
          </cell>
          <cell r="M216">
            <v>57.959105454545451</v>
          </cell>
          <cell r="N216">
            <v>56.18181818181818</v>
          </cell>
          <cell r="O216">
            <v>56.209090909090904</v>
          </cell>
          <cell r="P216">
            <v>56.209090909090904</v>
          </cell>
          <cell r="Q216">
            <v>56.209090909090904</v>
          </cell>
          <cell r="R216">
            <v>56.209090909090904</v>
          </cell>
          <cell r="S216">
            <v>56.209090909090904</v>
          </cell>
          <cell r="T216">
            <v>56.209090909090904</v>
          </cell>
          <cell r="U216">
            <v>56.209090909090904</v>
          </cell>
          <cell r="V216">
            <v>56.209090909090904</v>
          </cell>
          <cell r="W216">
            <v>56.209090909090904</v>
          </cell>
          <cell r="X216">
            <v>56.209090909090904</v>
          </cell>
          <cell r="Y216">
            <v>56.209090909090904</v>
          </cell>
          <cell r="Z216">
            <v>56.209090909090904</v>
          </cell>
          <cell r="AA216">
            <v>56.209090909090904</v>
          </cell>
          <cell r="AB216">
            <v>56.209090909090904</v>
          </cell>
          <cell r="AC216">
            <v>56.209090909090904</v>
          </cell>
          <cell r="AD216">
            <v>56.209090909090904</v>
          </cell>
          <cell r="AE216">
            <v>56.209090909090904</v>
          </cell>
          <cell r="AF216">
            <v>56.209090909090904</v>
          </cell>
          <cell r="AG216">
            <v>56.209090909090904</v>
          </cell>
          <cell r="AH216">
            <v>56.209090909090904</v>
          </cell>
          <cell r="AI216">
            <v>56.209090909090904</v>
          </cell>
          <cell r="AJ216">
            <v>56.209090909090904</v>
          </cell>
        </row>
        <row r="217">
          <cell r="E217" t="str">
            <v>AZ Total Consumption Coal CC</v>
          </cell>
          <cell r="F217">
            <v>56.645454545454541</v>
          </cell>
          <cell r="G217">
            <v>56.645454545454541</v>
          </cell>
          <cell r="H217">
            <v>56.61818181818181</v>
          </cell>
          <cell r="I217">
            <v>56.563636363636363</v>
          </cell>
          <cell r="J217">
            <v>56.590909090909086</v>
          </cell>
          <cell r="K217">
            <v>56.61818181818181</v>
          </cell>
          <cell r="L217">
            <v>56.590909090909086</v>
          </cell>
          <cell r="M217">
            <v>56.572281818181814</v>
          </cell>
          <cell r="N217">
            <v>56.72727272727272</v>
          </cell>
          <cell r="O217">
            <v>56.154545454545449</v>
          </cell>
          <cell r="P217">
            <v>56.154545454545449</v>
          </cell>
          <cell r="Q217">
            <v>56.154545454545449</v>
          </cell>
          <cell r="R217">
            <v>56.154545454545449</v>
          </cell>
          <cell r="S217">
            <v>56.154545454545449</v>
          </cell>
          <cell r="T217">
            <v>56.154545454545449</v>
          </cell>
          <cell r="U217">
            <v>56.154545454545449</v>
          </cell>
          <cell r="V217">
            <v>56.154545454545449</v>
          </cell>
          <cell r="W217">
            <v>56.154545454545449</v>
          </cell>
          <cell r="X217">
            <v>56.154545454545449</v>
          </cell>
          <cell r="Y217">
            <v>56.154545454545449</v>
          </cell>
          <cell r="Z217">
            <v>56.154545454545449</v>
          </cell>
          <cell r="AA217">
            <v>56.154545454545449</v>
          </cell>
          <cell r="AB217">
            <v>56.154545454545449</v>
          </cell>
          <cell r="AC217">
            <v>56.154545454545449</v>
          </cell>
          <cell r="AD217">
            <v>56.154545454545449</v>
          </cell>
          <cell r="AE217">
            <v>56.154545454545449</v>
          </cell>
          <cell r="AF217">
            <v>56.154545454545449</v>
          </cell>
          <cell r="AG217">
            <v>56.154545454545449</v>
          </cell>
          <cell r="AH217">
            <v>56.154545454545449</v>
          </cell>
          <cell r="AI217">
            <v>56.154545454545449</v>
          </cell>
          <cell r="AJ217">
            <v>56.154545454545449</v>
          </cell>
        </row>
        <row r="218">
          <cell r="E218" t="str">
            <v>CA Total Consumption Coal CC</v>
          </cell>
          <cell r="F218">
            <v>55.8</v>
          </cell>
          <cell r="G218">
            <v>55.8</v>
          </cell>
          <cell r="H218">
            <v>55.663636363636357</v>
          </cell>
          <cell r="I218">
            <v>55.663636363636357</v>
          </cell>
          <cell r="J218">
            <v>55.663636363636357</v>
          </cell>
          <cell r="K218">
            <v>55.663636363636357</v>
          </cell>
          <cell r="L218">
            <v>55.663636363636357</v>
          </cell>
          <cell r="M218">
            <v>55.705047272727263</v>
          </cell>
          <cell r="N218">
            <v>55.8</v>
          </cell>
          <cell r="O218">
            <v>55.8</v>
          </cell>
          <cell r="P218">
            <v>55.8</v>
          </cell>
          <cell r="Q218">
            <v>55.8</v>
          </cell>
          <cell r="R218">
            <v>55.8</v>
          </cell>
          <cell r="S218">
            <v>55.8</v>
          </cell>
          <cell r="T218">
            <v>55.8</v>
          </cell>
          <cell r="U218">
            <v>55.8</v>
          </cell>
          <cell r="V218">
            <v>55.8</v>
          </cell>
          <cell r="W218">
            <v>55.8</v>
          </cell>
          <cell r="X218">
            <v>55.8</v>
          </cell>
          <cell r="Y218">
            <v>55.8</v>
          </cell>
          <cell r="Z218">
            <v>55.8</v>
          </cell>
          <cell r="AA218">
            <v>55.8</v>
          </cell>
          <cell r="AB218">
            <v>55.8</v>
          </cell>
          <cell r="AC218">
            <v>55.8</v>
          </cell>
          <cell r="AD218">
            <v>55.8</v>
          </cell>
          <cell r="AE218">
            <v>55.8</v>
          </cell>
          <cell r="AF218">
            <v>55.8</v>
          </cell>
          <cell r="AG218">
            <v>55.8</v>
          </cell>
          <cell r="AH218">
            <v>55.8</v>
          </cell>
          <cell r="AI218">
            <v>55.8</v>
          </cell>
          <cell r="AJ218">
            <v>55.8</v>
          </cell>
        </row>
        <row r="219">
          <cell r="E219" t="str">
            <v>CO Total Consumption Coal CC</v>
          </cell>
          <cell r="F219">
            <v>57.272727272727266</v>
          </cell>
          <cell r="G219">
            <v>57.272727272727266</v>
          </cell>
          <cell r="H219">
            <v>57.245454545454542</v>
          </cell>
          <cell r="I219">
            <v>57.272727272727266</v>
          </cell>
          <cell r="J219">
            <v>57.245454545454542</v>
          </cell>
          <cell r="K219">
            <v>57.272727272727266</v>
          </cell>
          <cell r="L219">
            <v>57.3</v>
          </cell>
          <cell r="M219">
            <v>57.297605454545447</v>
          </cell>
          <cell r="N219">
            <v>56.236363636363627</v>
          </cell>
          <cell r="O219">
            <v>55.881818181818183</v>
          </cell>
          <cell r="P219">
            <v>55.881818181818183</v>
          </cell>
          <cell r="Q219">
            <v>55.881818181818183</v>
          </cell>
          <cell r="R219">
            <v>55.881818181818183</v>
          </cell>
          <cell r="S219">
            <v>55.881818181818183</v>
          </cell>
          <cell r="T219">
            <v>55.881818181818183</v>
          </cell>
          <cell r="U219">
            <v>55.881818181818183</v>
          </cell>
          <cell r="V219">
            <v>55.881818181818183</v>
          </cell>
          <cell r="W219">
            <v>55.881818181818183</v>
          </cell>
          <cell r="X219">
            <v>55.881818181818183</v>
          </cell>
          <cell r="Y219">
            <v>55.881818181818183</v>
          </cell>
          <cell r="Z219">
            <v>55.881818181818183</v>
          </cell>
          <cell r="AA219">
            <v>55.881818181818183</v>
          </cell>
          <cell r="AB219">
            <v>55.881818181818183</v>
          </cell>
          <cell r="AC219">
            <v>55.881818181818183</v>
          </cell>
          <cell r="AD219">
            <v>55.881818181818183</v>
          </cell>
          <cell r="AE219">
            <v>55.881818181818183</v>
          </cell>
          <cell r="AF219">
            <v>55.881818181818183</v>
          </cell>
          <cell r="AG219">
            <v>55.881818181818183</v>
          </cell>
          <cell r="AH219">
            <v>55.881818181818183</v>
          </cell>
          <cell r="AI219">
            <v>55.881818181818183</v>
          </cell>
          <cell r="AJ219">
            <v>55.881818181818183</v>
          </cell>
        </row>
        <row r="220">
          <cell r="E220" t="str">
            <v>CT Total Consumption Coal CC</v>
          </cell>
          <cell r="F220">
            <v>55.93636363636363</v>
          </cell>
          <cell r="G220">
            <v>55.93636363636363</v>
          </cell>
          <cell r="H220">
            <v>55.963636363636354</v>
          </cell>
          <cell r="I220">
            <v>56.04545454545454</v>
          </cell>
          <cell r="J220">
            <v>55.990909090909092</v>
          </cell>
          <cell r="K220">
            <v>55.909090909090907</v>
          </cell>
          <cell r="L220">
            <v>55.881818181818183</v>
          </cell>
          <cell r="M220">
            <v>56.000708181818176</v>
          </cell>
          <cell r="N220">
            <v>55.445454545454545</v>
          </cell>
          <cell r="O220">
            <v>61.881818181818176</v>
          </cell>
          <cell r="P220">
            <v>61.881818181818176</v>
          </cell>
          <cell r="Q220">
            <v>61.881818181818176</v>
          </cell>
          <cell r="R220">
            <v>61.881818181818176</v>
          </cell>
          <cell r="S220">
            <v>61.881818181818176</v>
          </cell>
          <cell r="T220">
            <v>61.881818181818176</v>
          </cell>
          <cell r="U220">
            <v>61.881818181818176</v>
          </cell>
          <cell r="V220">
            <v>61.881818181818176</v>
          </cell>
          <cell r="W220">
            <v>61.881818181818176</v>
          </cell>
          <cell r="X220">
            <v>61.881818181818176</v>
          </cell>
          <cell r="Y220">
            <v>61.881818181818176</v>
          </cell>
          <cell r="Z220">
            <v>61.881818181818176</v>
          </cell>
          <cell r="AA220">
            <v>61.881818181818176</v>
          </cell>
          <cell r="AB220">
            <v>61.881818181818176</v>
          </cell>
          <cell r="AC220">
            <v>61.881818181818176</v>
          </cell>
          <cell r="AD220">
            <v>61.881818181818176</v>
          </cell>
          <cell r="AE220">
            <v>61.881818181818176</v>
          </cell>
          <cell r="AF220">
            <v>61.881818181818176</v>
          </cell>
          <cell r="AG220">
            <v>61.881818181818176</v>
          </cell>
          <cell r="AH220">
            <v>61.881818181818176</v>
          </cell>
          <cell r="AI220">
            <v>61.881818181818176</v>
          </cell>
          <cell r="AJ220">
            <v>61.881818181818176</v>
          </cell>
        </row>
        <row r="221">
          <cell r="E221" t="str">
            <v>DC Total Consumption Coal CC</v>
          </cell>
          <cell r="F221">
            <v>56.290909090909089</v>
          </cell>
          <cell r="G221">
            <v>56.04545454545454</v>
          </cell>
          <cell r="H221">
            <v>56.263636363636365</v>
          </cell>
          <cell r="I221">
            <v>56.290909090909089</v>
          </cell>
          <cell r="J221">
            <v>56.318181818181813</v>
          </cell>
          <cell r="K221">
            <v>56.672727272727272</v>
          </cell>
          <cell r="L221">
            <v>56.509090909090901</v>
          </cell>
          <cell r="M221">
            <v>56.497767272727266</v>
          </cell>
          <cell r="N221">
            <v>56.361084545454545</v>
          </cell>
          <cell r="O221">
            <v>56.361084545454545</v>
          </cell>
          <cell r="P221">
            <v>56.361084545454545</v>
          </cell>
          <cell r="Q221">
            <v>56.361084545454545</v>
          </cell>
          <cell r="R221">
            <v>56.361084545454545</v>
          </cell>
          <cell r="S221">
            <v>56.361084545454545</v>
          </cell>
          <cell r="T221">
            <v>56.361084545454545</v>
          </cell>
          <cell r="U221">
            <v>56.361084545454545</v>
          </cell>
          <cell r="V221">
            <v>56.361084545454545</v>
          </cell>
          <cell r="W221">
            <v>56.361084545454545</v>
          </cell>
          <cell r="X221">
            <v>56.361084545454545</v>
          </cell>
          <cell r="Y221">
            <v>56.361084545454545</v>
          </cell>
          <cell r="Z221">
            <v>56.361084545454545</v>
          </cell>
          <cell r="AA221">
            <v>56.361084545454545</v>
          </cell>
          <cell r="AB221">
            <v>56.361084545454545</v>
          </cell>
          <cell r="AC221">
            <v>56.361084545454545</v>
          </cell>
          <cell r="AD221">
            <v>56.361084545454545</v>
          </cell>
          <cell r="AE221">
            <v>56.361084545454545</v>
          </cell>
          <cell r="AF221">
            <v>56.361084545454545</v>
          </cell>
          <cell r="AG221">
            <v>56.361084545454545</v>
          </cell>
          <cell r="AH221">
            <v>56.361084545454545</v>
          </cell>
          <cell r="AI221">
            <v>56.361084545454545</v>
          </cell>
          <cell r="AJ221">
            <v>56.361084545454545</v>
          </cell>
        </row>
        <row r="222">
          <cell r="E222" t="str">
            <v>DE Total Consumption Coal CC</v>
          </cell>
          <cell r="F222">
            <v>56.345454545454537</v>
          </cell>
          <cell r="G222">
            <v>56.372727272727268</v>
          </cell>
          <cell r="H222">
            <v>56.454545454545453</v>
          </cell>
          <cell r="I222">
            <v>56.427272727272722</v>
          </cell>
          <cell r="J222">
            <v>56.481818181818177</v>
          </cell>
          <cell r="K222">
            <v>56.536363636363639</v>
          </cell>
          <cell r="L222">
            <v>56.536363636363639</v>
          </cell>
          <cell r="M222">
            <v>56.453397272727265</v>
          </cell>
          <cell r="N222">
            <v>56.563636363636363</v>
          </cell>
          <cell r="O222">
            <v>56.236363636363627</v>
          </cell>
          <cell r="P222">
            <v>56.236363636363627</v>
          </cell>
          <cell r="Q222">
            <v>56.236363636363627</v>
          </cell>
          <cell r="R222">
            <v>56.236363636363627</v>
          </cell>
          <cell r="S222">
            <v>56.236363636363627</v>
          </cell>
          <cell r="T222">
            <v>56.236363636363627</v>
          </cell>
          <cell r="U222">
            <v>56.236363636363627</v>
          </cell>
          <cell r="V222">
            <v>56.236363636363627</v>
          </cell>
          <cell r="W222">
            <v>56.236363636363627</v>
          </cell>
          <cell r="X222">
            <v>56.236363636363627</v>
          </cell>
          <cell r="Y222">
            <v>56.236363636363627</v>
          </cell>
          <cell r="Z222">
            <v>56.236363636363627</v>
          </cell>
          <cell r="AA222">
            <v>56.236363636363627</v>
          </cell>
          <cell r="AB222">
            <v>56.236363636363627</v>
          </cell>
          <cell r="AC222">
            <v>56.236363636363627</v>
          </cell>
          <cell r="AD222">
            <v>56.236363636363627</v>
          </cell>
          <cell r="AE222">
            <v>56.236363636363627</v>
          </cell>
          <cell r="AF222">
            <v>56.236363636363627</v>
          </cell>
          <cell r="AG222">
            <v>56.236363636363627</v>
          </cell>
          <cell r="AH222">
            <v>56.236363636363627</v>
          </cell>
          <cell r="AI222">
            <v>56.236363636363627</v>
          </cell>
          <cell r="AJ222">
            <v>56.236363636363627</v>
          </cell>
        </row>
        <row r="223">
          <cell r="E223" t="str">
            <v>FL Total Consumption Coal CC</v>
          </cell>
          <cell r="F223">
            <v>55.772727272727266</v>
          </cell>
          <cell r="G223">
            <v>55.772727272727266</v>
          </cell>
          <cell r="H223">
            <v>55.772727272727266</v>
          </cell>
          <cell r="I223">
            <v>55.772727272727266</v>
          </cell>
          <cell r="J223">
            <v>55.8</v>
          </cell>
          <cell r="K223">
            <v>55.8</v>
          </cell>
          <cell r="L223">
            <v>55.8</v>
          </cell>
          <cell r="M223">
            <v>55.854649090909085</v>
          </cell>
          <cell r="N223">
            <v>55.854545454545452</v>
          </cell>
          <cell r="O223">
            <v>55.36363636363636</v>
          </cell>
          <cell r="P223">
            <v>55.36363636363636</v>
          </cell>
          <cell r="Q223">
            <v>55.36363636363636</v>
          </cell>
          <cell r="R223">
            <v>55.36363636363636</v>
          </cell>
          <cell r="S223">
            <v>55.36363636363636</v>
          </cell>
          <cell r="T223">
            <v>55.36363636363636</v>
          </cell>
          <cell r="U223">
            <v>55.36363636363636</v>
          </cell>
          <cell r="V223">
            <v>55.36363636363636</v>
          </cell>
          <cell r="W223">
            <v>55.36363636363636</v>
          </cell>
          <cell r="X223">
            <v>55.36363636363636</v>
          </cell>
          <cell r="Y223">
            <v>55.36363636363636</v>
          </cell>
          <cell r="Z223">
            <v>55.36363636363636</v>
          </cell>
          <cell r="AA223">
            <v>55.36363636363636</v>
          </cell>
          <cell r="AB223">
            <v>55.36363636363636</v>
          </cell>
          <cell r="AC223">
            <v>55.36363636363636</v>
          </cell>
          <cell r="AD223">
            <v>55.36363636363636</v>
          </cell>
          <cell r="AE223">
            <v>55.36363636363636</v>
          </cell>
          <cell r="AF223">
            <v>55.36363636363636</v>
          </cell>
          <cell r="AG223">
            <v>55.36363636363636</v>
          </cell>
          <cell r="AH223">
            <v>55.36363636363636</v>
          </cell>
          <cell r="AI223">
            <v>55.36363636363636</v>
          </cell>
          <cell r="AJ223">
            <v>55.36363636363636</v>
          </cell>
        </row>
        <row r="224">
          <cell r="E224" t="str">
            <v>GA Total Consumption Coal CC</v>
          </cell>
          <cell r="F224">
            <v>55.963636363636354</v>
          </cell>
          <cell r="G224">
            <v>55.963636363636354</v>
          </cell>
          <cell r="H224">
            <v>55.854545454545452</v>
          </cell>
          <cell r="I224">
            <v>55.990909090909092</v>
          </cell>
          <cell r="J224">
            <v>56.209090909090904</v>
          </cell>
          <cell r="K224">
            <v>56.209090909090904</v>
          </cell>
          <cell r="L224">
            <v>56.318181818181813</v>
          </cell>
          <cell r="M224">
            <v>56.265807272727272</v>
          </cell>
          <cell r="N224">
            <v>55.881818181818183</v>
          </cell>
          <cell r="O224">
            <v>55.445454545454545</v>
          </cell>
          <cell r="P224">
            <v>55.445454545454545</v>
          </cell>
          <cell r="Q224">
            <v>55.445454545454545</v>
          </cell>
          <cell r="R224">
            <v>55.445454545454545</v>
          </cell>
          <cell r="S224">
            <v>55.445454545454545</v>
          </cell>
          <cell r="T224">
            <v>55.445454545454545</v>
          </cell>
          <cell r="U224">
            <v>55.445454545454545</v>
          </cell>
          <cell r="V224">
            <v>55.445454545454545</v>
          </cell>
          <cell r="W224">
            <v>55.445454545454545</v>
          </cell>
          <cell r="X224">
            <v>55.445454545454545</v>
          </cell>
          <cell r="Y224">
            <v>55.445454545454545</v>
          </cell>
          <cell r="Z224">
            <v>55.445454545454545</v>
          </cell>
          <cell r="AA224">
            <v>55.445454545454545</v>
          </cell>
          <cell r="AB224">
            <v>55.445454545454545</v>
          </cell>
          <cell r="AC224">
            <v>55.445454545454545</v>
          </cell>
          <cell r="AD224">
            <v>55.445454545454545</v>
          </cell>
          <cell r="AE224">
            <v>55.445454545454545</v>
          </cell>
          <cell r="AF224">
            <v>55.445454545454545</v>
          </cell>
          <cell r="AG224">
            <v>55.445454545454545</v>
          </cell>
          <cell r="AH224">
            <v>55.445454545454545</v>
          </cell>
          <cell r="AI224">
            <v>55.445454545454545</v>
          </cell>
          <cell r="AJ224">
            <v>55.445454545454545</v>
          </cell>
        </row>
        <row r="225">
          <cell r="E225" t="str">
            <v>HI Total Consumption Coal CC</v>
          </cell>
          <cell r="F225">
            <v>55.745454545454542</v>
          </cell>
          <cell r="G225">
            <v>55.745454545454542</v>
          </cell>
          <cell r="H225">
            <v>55.745454545454542</v>
          </cell>
          <cell r="I225">
            <v>55.745454545454542</v>
          </cell>
          <cell r="J225">
            <v>55.745454545454542</v>
          </cell>
          <cell r="K225">
            <v>55.745454545454542</v>
          </cell>
          <cell r="L225">
            <v>55.745454545454542</v>
          </cell>
          <cell r="M225">
            <v>55.73157545454545</v>
          </cell>
          <cell r="N225">
            <v>55.663636363636357</v>
          </cell>
          <cell r="O225">
            <v>55.663636363636357</v>
          </cell>
          <cell r="P225">
            <v>55.663636363636357</v>
          </cell>
          <cell r="Q225">
            <v>55.663636363636357</v>
          </cell>
          <cell r="R225">
            <v>55.663636363636357</v>
          </cell>
          <cell r="S225">
            <v>55.663636363636357</v>
          </cell>
          <cell r="T225">
            <v>55.663636363636357</v>
          </cell>
          <cell r="U225">
            <v>55.663636363636357</v>
          </cell>
          <cell r="V225">
            <v>55.663636363636357</v>
          </cell>
          <cell r="W225">
            <v>55.663636363636357</v>
          </cell>
          <cell r="X225">
            <v>55.663636363636357</v>
          </cell>
          <cell r="Y225">
            <v>55.663636363636357</v>
          </cell>
          <cell r="Z225">
            <v>55.663636363636357</v>
          </cell>
          <cell r="AA225">
            <v>55.663636363636357</v>
          </cell>
          <cell r="AB225">
            <v>55.663636363636357</v>
          </cell>
          <cell r="AC225">
            <v>55.663636363636357</v>
          </cell>
          <cell r="AD225">
            <v>55.663636363636357</v>
          </cell>
          <cell r="AE225">
            <v>55.663636363636357</v>
          </cell>
          <cell r="AF225">
            <v>55.663636363636357</v>
          </cell>
          <cell r="AG225">
            <v>55.663636363636357</v>
          </cell>
          <cell r="AH225">
            <v>55.663636363636357</v>
          </cell>
          <cell r="AI225">
            <v>55.663636363636357</v>
          </cell>
          <cell r="AJ225">
            <v>55.663636363636357</v>
          </cell>
        </row>
        <row r="226">
          <cell r="E226" t="str">
            <v>IA Total Consumption Coal CC</v>
          </cell>
          <cell r="F226">
            <v>57.190909090909081</v>
          </cell>
          <cell r="G226">
            <v>57.245454545454542</v>
          </cell>
          <cell r="H226">
            <v>57.463636363636354</v>
          </cell>
          <cell r="I226">
            <v>57.627272727272725</v>
          </cell>
          <cell r="J226">
            <v>57.54545454545454</v>
          </cell>
          <cell r="K226">
            <v>57.6</v>
          </cell>
          <cell r="L226">
            <v>57.572727272727263</v>
          </cell>
          <cell r="M226">
            <v>57.570602727272721</v>
          </cell>
          <cell r="N226">
            <v>56.645454545454541</v>
          </cell>
          <cell r="O226">
            <v>56.072727272727271</v>
          </cell>
          <cell r="P226">
            <v>56.072727272727271</v>
          </cell>
          <cell r="Q226">
            <v>56.072727272727271</v>
          </cell>
          <cell r="R226">
            <v>56.072727272727271</v>
          </cell>
          <cell r="S226">
            <v>56.072727272727271</v>
          </cell>
          <cell r="T226">
            <v>56.072727272727271</v>
          </cell>
          <cell r="U226">
            <v>56.072727272727271</v>
          </cell>
          <cell r="V226">
            <v>56.072727272727271</v>
          </cell>
          <cell r="W226">
            <v>56.072727272727271</v>
          </cell>
          <cell r="X226">
            <v>56.072727272727271</v>
          </cell>
          <cell r="Y226">
            <v>56.072727272727271</v>
          </cell>
          <cell r="Z226">
            <v>56.072727272727271</v>
          </cell>
          <cell r="AA226">
            <v>56.072727272727271</v>
          </cell>
          <cell r="AB226">
            <v>56.072727272727271</v>
          </cell>
          <cell r="AC226">
            <v>56.072727272727271</v>
          </cell>
          <cell r="AD226">
            <v>56.072727272727271</v>
          </cell>
          <cell r="AE226">
            <v>56.072727272727271</v>
          </cell>
          <cell r="AF226">
            <v>56.072727272727271</v>
          </cell>
          <cell r="AG226">
            <v>56.072727272727271</v>
          </cell>
          <cell r="AH226">
            <v>56.072727272727271</v>
          </cell>
          <cell r="AI226">
            <v>56.072727272727271</v>
          </cell>
          <cell r="AJ226">
            <v>56.072727272727271</v>
          </cell>
        </row>
        <row r="227">
          <cell r="E227" t="str">
            <v>ID Total Consumption Coal CC</v>
          </cell>
          <cell r="F227">
            <v>57.572727272727263</v>
          </cell>
          <cell r="G227">
            <v>57.572727272727263</v>
          </cell>
          <cell r="H227">
            <v>57.627272727272725</v>
          </cell>
          <cell r="I227">
            <v>57.409090909090907</v>
          </cell>
          <cell r="J227">
            <v>57.654545454545449</v>
          </cell>
          <cell r="K227">
            <v>57.081818181818178</v>
          </cell>
          <cell r="L227">
            <v>57.463636363636354</v>
          </cell>
          <cell r="M227">
            <v>57.77441454545454</v>
          </cell>
          <cell r="N227">
            <v>57.872727272727268</v>
          </cell>
          <cell r="O227">
            <v>56.563636363636363</v>
          </cell>
          <cell r="P227">
            <v>56.563636363636363</v>
          </cell>
          <cell r="Q227">
            <v>56.563636363636363</v>
          </cell>
          <cell r="R227">
            <v>56.563636363636363</v>
          </cell>
          <cell r="S227">
            <v>56.563636363636363</v>
          </cell>
          <cell r="T227">
            <v>56.563636363636363</v>
          </cell>
          <cell r="U227">
            <v>56.563636363636363</v>
          </cell>
          <cell r="V227">
            <v>56.563636363636363</v>
          </cell>
          <cell r="W227">
            <v>56.563636363636363</v>
          </cell>
          <cell r="X227">
            <v>56.563636363636363</v>
          </cell>
          <cell r="Y227">
            <v>56.563636363636363</v>
          </cell>
          <cell r="Z227">
            <v>56.563636363636363</v>
          </cell>
          <cell r="AA227">
            <v>56.563636363636363</v>
          </cell>
          <cell r="AB227">
            <v>56.563636363636363</v>
          </cell>
          <cell r="AC227">
            <v>56.563636363636363</v>
          </cell>
          <cell r="AD227">
            <v>56.563636363636363</v>
          </cell>
          <cell r="AE227">
            <v>56.563636363636363</v>
          </cell>
          <cell r="AF227">
            <v>56.563636363636363</v>
          </cell>
          <cell r="AG227">
            <v>56.563636363636363</v>
          </cell>
          <cell r="AH227">
            <v>56.563636363636363</v>
          </cell>
          <cell r="AI227">
            <v>56.563636363636363</v>
          </cell>
          <cell r="AJ227">
            <v>56.563636363636363</v>
          </cell>
        </row>
        <row r="228">
          <cell r="E228" t="str">
            <v>IL Total Consumption Coal CC</v>
          </cell>
          <cell r="F228">
            <v>56.018181818181816</v>
          </cell>
          <cell r="G228">
            <v>56.127272727272725</v>
          </cell>
          <cell r="H228">
            <v>56.154545454545449</v>
          </cell>
          <cell r="I228">
            <v>56.318181818181813</v>
          </cell>
          <cell r="J228">
            <v>56.427272727272722</v>
          </cell>
          <cell r="K228">
            <v>56.536363636363639</v>
          </cell>
          <cell r="L228">
            <v>56.563636363636363</v>
          </cell>
          <cell r="M228">
            <v>56.612080909090906</v>
          </cell>
          <cell r="N228">
            <v>55.663636363636357</v>
          </cell>
          <cell r="O228">
            <v>55.581818181818178</v>
          </cell>
          <cell r="P228">
            <v>55.581818181818178</v>
          </cell>
          <cell r="Q228">
            <v>55.581818181818178</v>
          </cell>
          <cell r="R228">
            <v>55.581818181818178</v>
          </cell>
          <cell r="S228">
            <v>55.581818181818178</v>
          </cell>
          <cell r="T228">
            <v>55.581818181818178</v>
          </cell>
          <cell r="U228">
            <v>55.581818181818178</v>
          </cell>
          <cell r="V228">
            <v>55.581818181818178</v>
          </cell>
          <cell r="W228">
            <v>55.581818181818178</v>
          </cell>
          <cell r="X228">
            <v>55.581818181818178</v>
          </cell>
          <cell r="Y228">
            <v>55.581818181818178</v>
          </cell>
          <cell r="Z228">
            <v>55.581818181818178</v>
          </cell>
          <cell r="AA228">
            <v>55.581818181818178</v>
          </cell>
          <cell r="AB228">
            <v>55.581818181818178</v>
          </cell>
          <cell r="AC228">
            <v>55.581818181818178</v>
          </cell>
          <cell r="AD228">
            <v>55.581818181818178</v>
          </cell>
          <cell r="AE228">
            <v>55.581818181818178</v>
          </cell>
          <cell r="AF228">
            <v>55.581818181818178</v>
          </cell>
          <cell r="AG228">
            <v>55.581818181818178</v>
          </cell>
          <cell r="AH228">
            <v>55.581818181818178</v>
          </cell>
          <cell r="AI228">
            <v>55.581818181818178</v>
          </cell>
          <cell r="AJ228">
            <v>55.581818181818178</v>
          </cell>
        </row>
        <row r="229">
          <cell r="E229" t="str">
            <v>IN Total Consumption Coal CC</v>
          </cell>
          <cell r="F229">
            <v>56.018181818181816</v>
          </cell>
          <cell r="G229">
            <v>56.04545454545454</v>
          </cell>
          <cell r="H229">
            <v>56.04545454545454</v>
          </cell>
          <cell r="I229">
            <v>56.1</v>
          </cell>
          <cell r="J229">
            <v>56.154545454545449</v>
          </cell>
          <cell r="K229">
            <v>56.263636363636365</v>
          </cell>
          <cell r="L229">
            <v>56.263636363636365</v>
          </cell>
          <cell r="M229">
            <v>56.227510909090903</v>
          </cell>
          <cell r="N229">
            <v>55.745454545454542</v>
          </cell>
          <cell r="O229">
            <v>55.390909090909084</v>
          </cell>
          <cell r="P229">
            <v>55.390909090909084</v>
          </cell>
          <cell r="Q229">
            <v>55.390909090909084</v>
          </cell>
          <cell r="R229">
            <v>55.390909090909084</v>
          </cell>
          <cell r="S229">
            <v>55.390909090909084</v>
          </cell>
          <cell r="T229">
            <v>55.390909090909084</v>
          </cell>
          <cell r="U229">
            <v>55.390909090909084</v>
          </cell>
          <cell r="V229">
            <v>55.390909090909084</v>
          </cell>
          <cell r="W229">
            <v>55.390909090909084</v>
          </cell>
          <cell r="X229">
            <v>55.390909090909084</v>
          </cell>
          <cell r="Y229">
            <v>55.390909090909084</v>
          </cell>
          <cell r="Z229">
            <v>55.390909090909084</v>
          </cell>
          <cell r="AA229">
            <v>55.390909090909084</v>
          </cell>
          <cell r="AB229">
            <v>55.390909090909084</v>
          </cell>
          <cell r="AC229">
            <v>55.390909090909084</v>
          </cell>
          <cell r="AD229">
            <v>55.390909090909084</v>
          </cell>
          <cell r="AE229">
            <v>55.390909090909084</v>
          </cell>
          <cell r="AF229">
            <v>55.390909090909084</v>
          </cell>
          <cell r="AG229">
            <v>55.390909090909084</v>
          </cell>
          <cell r="AH229">
            <v>55.390909090909084</v>
          </cell>
          <cell r="AI229">
            <v>55.390909090909084</v>
          </cell>
          <cell r="AJ229">
            <v>55.390909090909084</v>
          </cell>
        </row>
        <row r="230">
          <cell r="E230" t="str">
            <v>KS Total Consumption Coal CC</v>
          </cell>
          <cell r="F230">
            <v>57.43636363636363</v>
          </cell>
          <cell r="G230">
            <v>57.409090909090907</v>
          </cell>
          <cell r="H230">
            <v>57.490909090909092</v>
          </cell>
          <cell r="I230">
            <v>57.763636363636365</v>
          </cell>
          <cell r="J230">
            <v>57.627272727272725</v>
          </cell>
          <cell r="K230">
            <v>57.654545454545449</v>
          </cell>
          <cell r="L230">
            <v>57.54545454545454</v>
          </cell>
          <cell r="M230">
            <v>57.63859363636363</v>
          </cell>
          <cell r="N230">
            <v>55.445454545454545</v>
          </cell>
          <cell r="O230">
            <v>55.718181818181819</v>
          </cell>
          <cell r="P230">
            <v>55.718181818181819</v>
          </cell>
          <cell r="Q230">
            <v>55.718181818181819</v>
          </cell>
          <cell r="R230">
            <v>55.718181818181819</v>
          </cell>
          <cell r="S230">
            <v>55.718181818181819</v>
          </cell>
          <cell r="T230">
            <v>55.718181818181819</v>
          </cell>
          <cell r="U230">
            <v>55.718181818181819</v>
          </cell>
          <cell r="V230">
            <v>55.718181818181819</v>
          </cell>
          <cell r="W230">
            <v>55.718181818181819</v>
          </cell>
          <cell r="X230">
            <v>55.718181818181819</v>
          </cell>
          <cell r="Y230">
            <v>55.718181818181819</v>
          </cell>
          <cell r="Z230">
            <v>55.718181818181819</v>
          </cell>
          <cell r="AA230">
            <v>55.718181818181819</v>
          </cell>
          <cell r="AB230">
            <v>55.718181818181819</v>
          </cell>
          <cell r="AC230">
            <v>55.718181818181819</v>
          </cell>
          <cell r="AD230">
            <v>55.718181818181819</v>
          </cell>
          <cell r="AE230">
            <v>55.718181818181819</v>
          </cell>
          <cell r="AF230">
            <v>55.718181818181819</v>
          </cell>
          <cell r="AG230">
            <v>55.718181818181819</v>
          </cell>
          <cell r="AH230">
            <v>55.718181818181819</v>
          </cell>
          <cell r="AI230">
            <v>55.718181818181819</v>
          </cell>
          <cell r="AJ230">
            <v>55.718181818181819</v>
          </cell>
        </row>
        <row r="231">
          <cell r="E231" t="str">
            <v>KY Total Consumption Coal CC</v>
          </cell>
          <cell r="F231">
            <v>55.718181818181819</v>
          </cell>
          <cell r="G231">
            <v>55.745454545454542</v>
          </cell>
          <cell r="H231">
            <v>55.690909090909081</v>
          </cell>
          <cell r="I231">
            <v>55.745454545454542</v>
          </cell>
          <cell r="J231">
            <v>55.745454545454542</v>
          </cell>
          <cell r="K231">
            <v>55.772727272727266</v>
          </cell>
          <cell r="L231">
            <v>55.8</v>
          </cell>
          <cell r="M231">
            <v>55.819734545454544</v>
          </cell>
          <cell r="N231">
            <v>55.93636363636363</v>
          </cell>
          <cell r="O231">
            <v>55.390909090909084</v>
          </cell>
          <cell r="P231">
            <v>55.390909090909084</v>
          </cell>
          <cell r="Q231">
            <v>55.390909090909084</v>
          </cell>
          <cell r="R231">
            <v>55.390909090909084</v>
          </cell>
          <cell r="S231">
            <v>55.390909090909084</v>
          </cell>
          <cell r="T231">
            <v>55.390909090909084</v>
          </cell>
          <cell r="U231">
            <v>55.390909090909084</v>
          </cell>
          <cell r="V231">
            <v>55.390909090909084</v>
          </cell>
          <cell r="W231">
            <v>55.390909090909084</v>
          </cell>
          <cell r="X231">
            <v>55.390909090909084</v>
          </cell>
          <cell r="Y231">
            <v>55.390909090909084</v>
          </cell>
          <cell r="Z231">
            <v>55.390909090909084</v>
          </cell>
          <cell r="AA231">
            <v>55.390909090909084</v>
          </cell>
          <cell r="AB231">
            <v>55.390909090909084</v>
          </cell>
          <cell r="AC231">
            <v>55.390909090909084</v>
          </cell>
          <cell r="AD231">
            <v>55.390909090909084</v>
          </cell>
          <cell r="AE231">
            <v>55.390909090909084</v>
          </cell>
          <cell r="AF231">
            <v>55.390909090909084</v>
          </cell>
          <cell r="AG231">
            <v>55.390909090909084</v>
          </cell>
          <cell r="AH231">
            <v>55.390909090909084</v>
          </cell>
          <cell r="AI231">
            <v>55.390909090909084</v>
          </cell>
          <cell r="AJ231">
            <v>55.390909090909084</v>
          </cell>
        </row>
        <row r="232">
          <cell r="E232" t="str">
            <v>LA Total Consumption Coal CC</v>
          </cell>
          <cell r="F232">
            <v>57.927272727272722</v>
          </cell>
          <cell r="G232">
            <v>58.009090909090901</v>
          </cell>
          <cell r="H232">
            <v>58.036363636363632</v>
          </cell>
          <cell r="I232">
            <v>58.036363636363632</v>
          </cell>
          <cell r="J232">
            <v>58.036363636363632</v>
          </cell>
          <cell r="K232">
            <v>58.063636363636363</v>
          </cell>
          <cell r="L232">
            <v>58.036363636363632</v>
          </cell>
          <cell r="M232">
            <v>58.051993636363633</v>
          </cell>
          <cell r="N232">
            <v>55.909090909090907</v>
          </cell>
          <cell r="O232">
            <v>56.481818181818177</v>
          </cell>
          <cell r="P232">
            <v>56.481818181818177</v>
          </cell>
          <cell r="Q232">
            <v>56.481818181818177</v>
          </cell>
          <cell r="R232">
            <v>56.481818181818177</v>
          </cell>
          <cell r="S232">
            <v>56.481818181818177</v>
          </cell>
          <cell r="T232">
            <v>56.481818181818177</v>
          </cell>
          <cell r="U232">
            <v>56.481818181818177</v>
          </cell>
          <cell r="V232">
            <v>56.481818181818177</v>
          </cell>
          <cell r="W232">
            <v>56.481818181818177</v>
          </cell>
          <cell r="X232">
            <v>56.481818181818177</v>
          </cell>
          <cell r="Y232">
            <v>56.481818181818177</v>
          </cell>
          <cell r="Z232">
            <v>56.481818181818177</v>
          </cell>
          <cell r="AA232">
            <v>56.481818181818177</v>
          </cell>
          <cell r="AB232">
            <v>56.481818181818177</v>
          </cell>
          <cell r="AC232">
            <v>56.481818181818177</v>
          </cell>
          <cell r="AD232">
            <v>56.481818181818177</v>
          </cell>
          <cell r="AE232">
            <v>56.481818181818177</v>
          </cell>
          <cell r="AF232">
            <v>56.481818181818177</v>
          </cell>
          <cell r="AG232">
            <v>56.481818181818177</v>
          </cell>
          <cell r="AH232">
            <v>56.481818181818177</v>
          </cell>
          <cell r="AI232">
            <v>56.481818181818177</v>
          </cell>
          <cell r="AJ232">
            <v>56.481818181818177</v>
          </cell>
        </row>
        <row r="233">
          <cell r="E233" t="str">
            <v>MA Total Consumption Coal CC</v>
          </cell>
          <cell r="F233">
            <v>56.345454545454537</v>
          </cell>
          <cell r="G233">
            <v>56.4</v>
          </cell>
          <cell r="H233">
            <v>56.427272727272722</v>
          </cell>
          <cell r="I233">
            <v>56.427272727272722</v>
          </cell>
          <cell r="J233">
            <v>56.4</v>
          </cell>
          <cell r="K233">
            <v>56.345454545454537</v>
          </cell>
          <cell r="L233">
            <v>56.372727272727268</v>
          </cell>
          <cell r="M233">
            <v>56.315729999999995</v>
          </cell>
          <cell r="N233">
            <v>56.4</v>
          </cell>
          <cell r="O233">
            <v>55.581818181818178</v>
          </cell>
          <cell r="P233">
            <v>55.581818181818178</v>
          </cell>
          <cell r="Q233">
            <v>55.581818181818178</v>
          </cell>
          <cell r="R233">
            <v>55.581818181818178</v>
          </cell>
          <cell r="S233">
            <v>55.581818181818178</v>
          </cell>
          <cell r="T233">
            <v>55.581818181818178</v>
          </cell>
          <cell r="U233">
            <v>55.581818181818178</v>
          </cell>
          <cell r="V233">
            <v>55.581818181818178</v>
          </cell>
          <cell r="W233">
            <v>55.581818181818178</v>
          </cell>
          <cell r="X233">
            <v>55.581818181818178</v>
          </cell>
          <cell r="Y233">
            <v>55.581818181818178</v>
          </cell>
          <cell r="Z233">
            <v>55.581818181818178</v>
          </cell>
          <cell r="AA233">
            <v>55.581818181818178</v>
          </cell>
          <cell r="AB233">
            <v>55.581818181818178</v>
          </cell>
          <cell r="AC233">
            <v>55.581818181818178</v>
          </cell>
          <cell r="AD233">
            <v>55.581818181818178</v>
          </cell>
          <cell r="AE233">
            <v>55.581818181818178</v>
          </cell>
          <cell r="AF233">
            <v>55.581818181818178</v>
          </cell>
          <cell r="AG233">
            <v>55.581818181818178</v>
          </cell>
          <cell r="AH233">
            <v>55.581818181818178</v>
          </cell>
          <cell r="AI233">
            <v>55.581818181818178</v>
          </cell>
          <cell r="AJ233">
            <v>55.581818181818178</v>
          </cell>
        </row>
        <row r="234">
          <cell r="E234" t="str">
            <v>MD Total Consumption Coal CC</v>
          </cell>
          <cell r="F234">
            <v>56.481818181818177</v>
          </cell>
          <cell r="G234">
            <v>56.481818181818177</v>
          </cell>
          <cell r="H234">
            <v>56.481818181818177</v>
          </cell>
          <cell r="I234">
            <v>56.454545454545453</v>
          </cell>
          <cell r="J234">
            <v>56.481818181818177</v>
          </cell>
          <cell r="K234">
            <v>56.509090909090901</v>
          </cell>
          <cell r="L234">
            <v>56.481818181818177</v>
          </cell>
          <cell r="M234">
            <v>56.461868181818176</v>
          </cell>
          <cell r="N234">
            <v>56.809090909090905</v>
          </cell>
          <cell r="O234">
            <v>55.881818181818183</v>
          </cell>
          <cell r="P234">
            <v>55.881818181818183</v>
          </cell>
          <cell r="Q234">
            <v>55.881818181818183</v>
          </cell>
          <cell r="R234">
            <v>55.881818181818183</v>
          </cell>
          <cell r="S234">
            <v>55.881818181818183</v>
          </cell>
          <cell r="T234">
            <v>55.881818181818183</v>
          </cell>
          <cell r="U234">
            <v>55.881818181818183</v>
          </cell>
          <cell r="V234">
            <v>55.881818181818183</v>
          </cell>
          <cell r="W234">
            <v>55.881818181818183</v>
          </cell>
          <cell r="X234">
            <v>55.881818181818183</v>
          </cell>
          <cell r="Y234">
            <v>55.881818181818183</v>
          </cell>
          <cell r="Z234">
            <v>55.881818181818183</v>
          </cell>
          <cell r="AA234">
            <v>55.881818181818183</v>
          </cell>
          <cell r="AB234">
            <v>55.881818181818183</v>
          </cell>
          <cell r="AC234">
            <v>55.881818181818183</v>
          </cell>
          <cell r="AD234">
            <v>55.881818181818183</v>
          </cell>
          <cell r="AE234">
            <v>55.881818181818183</v>
          </cell>
          <cell r="AF234">
            <v>55.881818181818183</v>
          </cell>
          <cell r="AG234">
            <v>55.881818181818183</v>
          </cell>
          <cell r="AH234">
            <v>55.881818181818183</v>
          </cell>
          <cell r="AI234">
            <v>55.881818181818183</v>
          </cell>
          <cell r="AJ234">
            <v>55.881818181818183</v>
          </cell>
        </row>
        <row r="235">
          <cell r="E235" t="str">
            <v>ME Total Consumption Coal CC</v>
          </cell>
          <cell r="F235">
            <v>56.672727272727272</v>
          </cell>
          <cell r="G235">
            <v>56.072727272727271</v>
          </cell>
          <cell r="H235">
            <v>55.990909090909092</v>
          </cell>
          <cell r="I235">
            <v>55.990909090909092</v>
          </cell>
          <cell r="J235">
            <v>55.93636363636363</v>
          </cell>
          <cell r="K235">
            <v>55.963636363636354</v>
          </cell>
          <cell r="L235">
            <v>55.990909090909092</v>
          </cell>
          <cell r="M235">
            <v>55.974878181818177</v>
          </cell>
          <cell r="N235">
            <v>55.881818181818183</v>
          </cell>
          <cell r="O235">
            <v>56.236363636363627</v>
          </cell>
          <cell r="P235">
            <v>56.236363636363627</v>
          </cell>
          <cell r="Q235">
            <v>56.236363636363627</v>
          </cell>
          <cell r="R235">
            <v>56.236363636363627</v>
          </cell>
          <cell r="S235">
            <v>56.236363636363627</v>
          </cell>
          <cell r="T235">
            <v>56.236363636363627</v>
          </cell>
          <cell r="U235">
            <v>56.236363636363627</v>
          </cell>
          <cell r="V235">
            <v>56.236363636363627</v>
          </cell>
          <cell r="W235">
            <v>56.236363636363627</v>
          </cell>
          <cell r="X235">
            <v>56.236363636363627</v>
          </cell>
          <cell r="Y235">
            <v>56.236363636363627</v>
          </cell>
          <cell r="Z235">
            <v>56.236363636363627</v>
          </cell>
          <cell r="AA235">
            <v>56.236363636363627</v>
          </cell>
          <cell r="AB235">
            <v>56.236363636363627</v>
          </cell>
          <cell r="AC235">
            <v>56.236363636363627</v>
          </cell>
          <cell r="AD235">
            <v>56.236363636363627</v>
          </cell>
          <cell r="AE235">
            <v>56.236363636363627</v>
          </cell>
          <cell r="AF235">
            <v>56.236363636363627</v>
          </cell>
          <cell r="AG235">
            <v>56.236363636363627</v>
          </cell>
          <cell r="AH235">
            <v>56.236363636363627</v>
          </cell>
          <cell r="AI235">
            <v>56.236363636363627</v>
          </cell>
          <cell r="AJ235">
            <v>56.236363636363627</v>
          </cell>
        </row>
        <row r="236">
          <cell r="E236" t="str">
            <v>MI Total Consumption Coal CC</v>
          </cell>
          <cell r="F236">
            <v>56.781818181818174</v>
          </cell>
          <cell r="G236">
            <v>56.86363636363636</v>
          </cell>
          <cell r="H236">
            <v>56.86363636363636</v>
          </cell>
          <cell r="I236">
            <v>56.918181818181807</v>
          </cell>
          <cell r="J236">
            <v>56.86363636363636</v>
          </cell>
          <cell r="K236">
            <v>56.945454545454545</v>
          </cell>
          <cell r="L236">
            <v>57.054545454545448</v>
          </cell>
          <cell r="M236">
            <v>57.018092727272723</v>
          </cell>
          <cell r="N236">
            <v>55.990909090909092</v>
          </cell>
          <cell r="O236">
            <v>55.690909090909081</v>
          </cell>
          <cell r="P236">
            <v>55.690909090909081</v>
          </cell>
          <cell r="Q236">
            <v>55.690909090909081</v>
          </cell>
          <cell r="R236">
            <v>55.690909090909081</v>
          </cell>
          <cell r="S236">
            <v>55.690909090909081</v>
          </cell>
          <cell r="T236">
            <v>55.690909090909081</v>
          </cell>
          <cell r="U236">
            <v>55.690909090909081</v>
          </cell>
          <cell r="V236">
            <v>55.690909090909081</v>
          </cell>
          <cell r="W236">
            <v>55.690909090909081</v>
          </cell>
          <cell r="X236">
            <v>55.690909090909081</v>
          </cell>
          <cell r="Y236">
            <v>55.690909090909081</v>
          </cell>
          <cell r="Z236">
            <v>55.690909090909081</v>
          </cell>
          <cell r="AA236">
            <v>55.690909090909081</v>
          </cell>
          <cell r="AB236">
            <v>55.690909090909081</v>
          </cell>
          <cell r="AC236">
            <v>55.690909090909081</v>
          </cell>
          <cell r="AD236">
            <v>55.690909090909081</v>
          </cell>
          <cell r="AE236">
            <v>55.690909090909081</v>
          </cell>
          <cell r="AF236">
            <v>55.690909090909081</v>
          </cell>
          <cell r="AG236">
            <v>55.690909090909081</v>
          </cell>
          <cell r="AH236">
            <v>55.690909090909081</v>
          </cell>
          <cell r="AI236">
            <v>55.690909090909081</v>
          </cell>
          <cell r="AJ236">
            <v>55.690909090909081</v>
          </cell>
        </row>
        <row r="237">
          <cell r="E237" t="str">
            <v>MN Total Consumption Coal CC</v>
          </cell>
          <cell r="F237">
            <v>58.063636363636363</v>
          </cell>
          <cell r="G237">
            <v>58.063636363636363</v>
          </cell>
          <cell r="H237">
            <v>58.063636363636363</v>
          </cell>
          <cell r="I237">
            <v>58.063636363636363</v>
          </cell>
          <cell r="J237">
            <v>58.036363636363632</v>
          </cell>
          <cell r="K237">
            <v>58.063636363636363</v>
          </cell>
          <cell r="L237">
            <v>58.063636363636363</v>
          </cell>
          <cell r="M237">
            <v>58.057483636363635</v>
          </cell>
          <cell r="N237">
            <v>57.081818181818178</v>
          </cell>
          <cell r="O237">
            <v>56.236363636363627</v>
          </cell>
          <cell r="P237">
            <v>56.236363636363627</v>
          </cell>
          <cell r="Q237">
            <v>56.236363636363627</v>
          </cell>
          <cell r="R237">
            <v>56.236363636363627</v>
          </cell>
          <cell r="S237">
            <v>56.236363636363627</v>
          </cell>
          <cell r="T237">
            <v>56.236363636363627</v>
          </cell>
          <cell r="U237">
            <v>56.236363636363627</v>
          </cell>
          <cell r="V237">
            <v>56.236363636363627</v>
          </cell>
          <cell r="W237">
            <v>56.236363636363627</v>
          </cell>
          <cell r="X237">
            <v>56.236363636363627</v>
          </cell>
          <cell r="Y237">
            <v>56.236363636363627</v>
          </cell>
          <cell r="Z237">
            <v>56.236363636363627</v>
          </cell>
          <cell r="AA237">
            <v>56.236363636363627</v>
          </cell>
          <cell r="AB237">
            <v>56.236363636363627</v>
          </cell>
          <cell r="AC237">
            <v>56.236363636363627</v>
          </cell>
          <cell r="AD237">
            <v>56.236363636363627</v>
          </cell>
          <cell r="AE237">
            <v>56.236363636363627</v>
          </cell>
          <cell r="AF237">
            <v>56.236363636363627</v>
          </cell>
          <cell r="AG237">
            <v>56.236363636363627</v>
          </cell>
          <cell r="AH237">
            <v>56.236363636363627</v>
          </cell>
          <cell r="AI237">
            <v>56.236363636363627</v>
          </cell>
          <cell r="AJ237">
            <v>56.236363636363627</v>
          </cell>
        </row>
        <row r="238">
          <cell r="E238" t="str">
            <v>MO Total Consumption Coal CC</v>
          </cell>
          <cell r="F238">
            <v>56.072727272727271</v>
          </cell>
          <cell r="G238">
            <v>56.18181818181818</v>
          </cell>
          <cell r="H238">
            <v>56.209090909090904</v>
          </cell>
          <cell r="I238">
            <v>56.75454545454545</v>
          </cell>
          <cell r="J238">
            <v>56.86363636363636</v>
          </cell>
          <cell r="K238">
            <v>57.354545454545452</v>
          </cell>
          <cell r="L238">
            <v>57.463636363636354</v>
          </cell>
          <cell r="M238">
            <v>57.57614181818181</v>
          </cell>
          <cell r="N238">
            <v>55.663636363636357</v>
          </cell>
          <cell r="O238">
            <v>55.8</v>
          </cell>
          <cell r="P238">
            <v>55.8</v>
          </cell>
          <cell r="Q238">
            <v>55.8</v>
          </cell>
          <cell r="R238">
            <v>55.8</v>
          </cell>
          <cell r="S238">
            <v>55.8</v>
          </cell>
          <cell r="T238">
            <v>55.8</v>
          </cell>
          <cell r="U238">
            <v>55.8</v>
          </cell>
          <cell r="V238">
            <v>55.8</v>
          </cell>
          <cell r="W238">
            <v>55.8</v>
          </cell>
          <cell r="X238">
            <v>55.8</v>
          </cell>
          <cell r="Y238">
            <v>55.8</v>
          </cell>
          <cell r="Z238">
            <v>55.8</v>
          </cell>
          <cell r="AA238">
            <v>55.8</v>
          </cell>
          <cell r="AB238">
            <v>55.8</v>
          </cell>
          <cell r="AC238">
            <v>55.8</v>
          </cell>
          <cell r="AD238">
            <v>55.8</v>
          </cell>
          <cell r="AE238">
            <v>55.8</v>
          </cell>
          <cell r="AF238">
            <v>55.8</v>
          </cell>
          <cell r="AG238">
            <v>55.8</v>
          </cell>
          <cell r="AH238">
            <v>55.8</v>
          </cell>
          <cell r="AI238">
            <v>55.8</v>
          </cell>
          <cell r="AJ238">
            <v>55.8</v>
          </cell>
        </row>
        <row r="239">
          <cell r="E239" t="str">
            <v>MS Total Consumption Coal CC</v>
          </cell>
          <cell r="F239">
            <v>55.690909090909081</v>
          </cell>
          <cell r="G239">
            <v>55.745454545454542</v>
          </cell>
          <cell r="H239">
            <v>55.772727272727266</v>
          </cell>
          <cell r="I239">
            <v>55.854545454545452</v>
          </cell>
          <cell r="J239">
            <v>56.372727272727268</v>
          </cell>
          <cell r="K239">
            <v>56.372727272727268</v>
          </cell>
          <cell r="L239">
            <v>56.509090909090901</v>
          </cell>
          <cell r="M239">
            <v>56.936004545454544</v>
          </cell>
          <cell r="N239">
            <v>55.827272727272721</v>
          </cell>
          <cell r="O239">
            <v>55.336363636363636</v>
          </cell>
          <cell r="P239">
            <v>55.336363636363636</v>
          </cell>
          <cell r="Q239">
            <v>55.336363636363636</v>
          </cell>
          <cell r="R239">
            <v>55.336363636363636</v>
          </cell>
          <cell r="S239">
            <v>55.336363636363636</v>
          </cell>
          <cell r="T239">
            <v>55.336363636363636</v>
          </cell>
          <cell r="U239">
            <v>55.336363636363636</v>
          </cell>
          <cell r="V239">
            <v>55.336363636363636</v>
          </cell>
          <cell r="W239">
            <v>55.336363636363636</v>
          </cell>
          <cell r="X239">
            <v>55.336363636363636</v>
          </cell>
          <cell r="Y239">
            <v>55.336363636363636</v>
          </cell>
          <cell r="Z239">
            <v>55.336363636363636</v>
          </cell>
          <cell r="AA239">
            <v>55.336363636363636</v>
          </cell>
          <cell r="AB239">
            <v>55.336363636363636</v>
          </cell>
          <cell r="AC239">
            <v>55.336363636363636</v>
          </cell>
          <cell r="AD239">
            <v>55.336363636363636</v>
          </cell>
          <cell r="AE239">
            <v>55.336363636363636</v>
          </cell>
          <cell r="AF239">
            <v>55.336363636363636</v>
          </cell>
          <cell r="AG239">
            <v>55.336363636363636</v>
          </cell>
          <cell r="AH239">
            <v>55.336363636363636</v>
          </cell>
          <cell r="AI239">
            <v>55.336363636363636</v>
          </cell>
          <cell r="AJ239">
            <v>55.336363636363636</v>
          </cell>
        </row>
        <row r="240">
          <cell r="E240" t="str">
            <v>MT Total Consumption Coal CC</v>
          </cell>
          <cell r="F240">
            <v>58.22727272727272</v>
          </cell>
          <cell r="G240">
            <v>58.22727272727272</v>
          </cell>
          <cell r="H240">
            <v>58.22727272727272</v>
          </cell>
          <cell r="I240">
            <v>58.22727272727272</v>
          </cell>
          <cell r="J240">
            <v>58.22727272727272</v>
          </cell>
          <cell r="K240">
            <v>58.22727272727272</v>
          </cell>
          <cell r="L240">
            <v>58.22727272727272</v>
          </cell>
          <cell r="M240">
            <v>58.214421818181812</v>
          </cell>
          <cell r="N240">
            <v>58.581818181818178</v>
          </cell>
          <cell r="O240">
            <v>56.290909090909089</v>
          </cell>
          <cell r="P240">
            <v>56.290909090909089</v>
          </cell>
          <cell r="Q240">
            <v>56.290909090909089</v>
          </cell>
          <cell r="R240">
            <v>56.290909090909089</v>
          </cell>
          <cell r="S240">
            <v>56.290909090909089</v>
          </cell>
          <cell r="T240">
            <v>56.290909090909089</v>
          </cell>
          <cell r="U240">
            <v>56.290909090909089</v>
          </cell>
          <cell r="V240">
            <v>56.290909090909089</v>
          </cell>
          <cell r="W240">
            <v>56.290909090909089</v>
          </cell>
          <cell r="X240">
            <v>56.290909090909089</v>
          </cell>
          <cell r="Y240">
            <v>56.290909090909089</v>
          </cell>
          <cell r="Z240">
            <v>56.290909090909089</v>
          </cell>
          <cell r="AA240">
            <v>56.290909090909089</v>
          </cell>
          <cell r="AB240">
            <v>56.290909090909089</v>
          </cell>
          <cell r="AC240">
            <v>56.290909090909089</v>
          </cell>
          <cell r="AD240">
            <v>56.290909090909089</v>
          </cell>
          <cell r="AE240">
            <v>56.290909090909089</v>
          </cell>
          <cell r="AF240">
            <v>56.290909090909089</v>
          </cell>
          <cell r="AG240">
            <v>56.290909090909089</v>
          </cell>
          <cell r="AH240">
            <v>56.290909090909089</v>
          </cell>
          <cell r="AI240">
            <v>56.290909090909089</v>
          </cell>
          <cell r="AJ240">
            <v>56.290909090909089</v>
          </cell>
        </row>
        <row r="241">
          <cell r="E241" t="str">
            <v>NC Total Consumption Coal CC</v>
          </cell>
          <cell r="F241">
            <v>56.127272727272725</v>
          </cell>
          <cell r="G241">
            <v>56.127272727272725</v>
          </cell>
          <cell r="H241">
            <v>56.127272727272725</v>
          </cell>
          <cell r="I241">
            <v>56.1</v>
          </cell>
          <cell r="J241">
            <v>56.127272727272725</v>
          </cell>
          <cell r="K241">
            <v>56.1</v>
          </cell>
          <cell r="L241">
            <v>56.1</v>
          </cell>
          <cell r="M241">
            <v>56.105244545454546</v>
          </cell>
          <cell r="N241">
            <v>56.018181818181816</v>
          </cell>
          <cell r="O241">
            <v>55.554545454545448</v>
          </cell>
          <cell r="P241">
            <v>55.554545454545448</v>
          </cell>
          <cell r="Q241">
            <v>55.554545454545448</v>
          </cell>
          <cell r="R241">
            <v>55.554545454545448</v>
          </cell>
          <cell r="S241">
            <v>55.554545454545448</v>
          </cell>
          <cell r="T241">
            <v>55.554545454545448</v>
          </cell>
          <cell r="U241">
            <v>55.554545454545448</v>
          </cell>
          <cell r="V241">
            <v>55.554545454545448</v>
          </cell>
          <cell r="W241">
            <v>55.554545454545448</v>
          </cell>
          <cell r="X241">
            <v>55.554545454545448</v>
          </cell>
          <cell r="Y241">
            <v>55.554545454545448</v>
          </cell>
          <cell r="Z241">
            <v>55.554545454545448</v>
          </cell>
          <cell r="AA241">
            <v>55.554545454545448</v>
          </cell>
          <cell r="AB241">
            <v>55.554545454545448</v>
          </cell>
          <cell r="AC241">
            <v>55.554545454545448</v>
          </cell>
          <cell r="AD241">
            <v>55.554545454545448</v>
          </cell>
          <cell r="AE241">
            <v>55.554545454545448</v>
          </cell>
          <cell r="AF241">
            <v>55.554545454545448</v>
          </cell>
          <cell r="AG241">
            <v>55.554545454545448</v>
          </cell>
          <cell r="AH241">
            <v>55.554545454545448</v>
          </cell>
          <cell r="AI241">
            <v>55.554545454545448</v>
          </cell>
          <cell r="AJ241">
            <v>55.554545454545448</v>
          </cell>
        </row>
        <row r="242">
          <cell r="E242" t="str">
            <v>ND Total Consumption Coal CC</v>
          </cell>
          <cell r="F242">
            <v>59.61818181818181</v>
          </cell>
          <cell r="G242">
            <v>59.61818181818181</v>
          </cell>
          <cell r="H242">
            <v>59.61818181818181</v>
          </cell>
          <cell r="I242">
            <v>59.645454545454541</v>
          </cell>
          <cell r="J242">
            <v>59.61818181818181</v>
          </cell>
          <cell r="K242">
            <v>59.645454545454541</v>
          </cell>
          <cell r="L242">
            <v>59.645454545454541</v>
          </cell>
          <cell r="M242">
            <v>59.633149090909086</v>
          </cell>
          <cell r="N242">
            <v>59.563636363636363</v>
          </cell>
          <cell r="O242">
            <v>59.18181818181818</v>
          </cell>
          <cell r="P242">
            <v>59.18181818181818</v>
          </cell>
          <cell r="Q242">
            <v>59.18181818181818</v>
          </cell>
          <cell r="R242">
            <v>59.18181818181818</v>
          </cell>
          <cell r="S242">
            <v>59.18181818181818</v>
          </cell>
          <cell r="T242">
            <v>59.18181818181818</v>
          </cell>
          <cell r="U242">
            <v>59.18181818181818</v>
          </cell>
          <cell r="V242">
            <v>59.18181818181818</v>
          </cell>
          <cell r="W242">
            <v>59.18181818181818</v>
          </cell>
          <cell r="X242">
            <v>59.18181818181818</v>
          </cell>
          <cell r="Y242">
            <v>59.18181818181818</v>
          </cell>
          <cell r="Z242">
            <v>59.18181818181818</v>
          </cell>
          <cell r="AA242">
            <v>59.18181818181818</v>
          </cell>
          <cell r="AB242">
            <v>59.18181818181818</v>
          </cell>
          <cell r="AC242">
            <v>59.18181818181818</v>
          </cell>
          <cell r="AD242">
            <v>59.18181818181818</v>
          </cell>
          <cell r="AE242">
            <v>59.18181818181818</v>
          </cell>
          <cell r="AF242">
            <v>59.18181818181818</v>
          </cell>
          <cell r="AG242">
            <v>59.18181818181818</v>
          </cell>
          <cell r="AH242">
            <v>59.18181818181818</v>
          </cell>
          <cell r="AI242">
            <v>59.18181818181818</v>
          </cell>
          <cell r="AJ242">
            <v>59.18181818181818</v>
          </cell>
        </row>
        <row r="243">
          <cell r="E243" t="str">
            <v>NE Total Consumption Coal CC</v>
          </cell>
          <cell r="F243">
            <v>58.009090909090901</v>
          </cell>
          <cell r="G243">
            <v>58.009090909090901</v>
          </cell>
          <cell r="H243">
            <v>58.009090909090901</v>
          </cell>
          <cell r="I243">
            <v>58.009090909090901</v>
          </cell>
          <cell r="J243">
            <v>57.981818181818177</v>
          </cell>
          <cell r="K243">
            <v>58.009090909090901</v>
          </cell>
          <cell r="L243">
            <v>58.009090909090901</v>
          </cell>
          <cell r="M243">
            <v>57.993316363636353</v>
          </cell>
          <cell r="N243">
            <v>57.054545454545448</v>
          </cell>
          <cell r="O243">
            <v>56.209090909090904</v>
          </cell>
          <cell r="P243">
            <v>56.209090909090904</v>
          </cell>
          <cell r="Q243">
            <v>56.209090909090904</v>
          </cell>
          <cell r="R243">
            <v>56.209090909090904</v>
          </cell>
          <cell r="S243">
            <v>56.209090909090904</v>
          </cell>
          <cell r="T243">
            <v>56.209090909090904</v>
          </cell>
          <cell r="U243">
            <v>56.209090909090904</v>
          </cell>
          <cell r="V243">
            <v>56.209090909090904</v>
          </cell>
          <cell r="W243">
            <v>56.209090909090904</v>
          </cell>
          <cell r="X243">
            <v>56.209090909090904</v>
          </cell>
          <cell r="Y243">
            <v>56.209090909090904</v>
          </cell>
          <cell r="Z243">
            <v>56.209090909090904</v>
          </cell>
          <cell r="AA243">
            <v>56.209090909090904</v>
          </cell>
          <cell r="AB243">
            <v>56.209090909090904</v>
          </cell>
          <cell r="AC243">
            <v>56.209090909090904</v>
          </cell>
          <cell r="AD243">
            <v>56.209090909090904</v>
          </cell>
          <cell r="AE243">
            <v>56.209090909090904</v>
          </cell>
          <cell r="AF243">
            <v>56.209090909090904</v>
          </cell>
          <cell r="AG243">
            <v>56.209090909090904</v>
          </cell>
          <cell r="AH243">
            <v>56.209090909090904</v>
          </cell>
          <cell r="AI243">
            <v>56.209090909090904</v>
          </cell>
          <cell r="AJ243">
            <v>56.209090909090904</v>
          </cell>
        </row>
        <row r="244">
          <cell r="E244" t="str">
            <v>NH Total Consumption Coal CC</v>
          </cell>
          <cell r="F244">
            <v>56.481818181818177</v>
          </cell>
          <cell r="G244">
            <v>56.318181818181813</v>
          </cell>
          <cell r="H244">
            <v>56.318181818181813</v>
          </cell>
          <cell r="I244">
            <v>56.263636363636365</v>
          </cell>
          <cell r="J244">
            <v>56.236363636363627</v>
          </cell>
          <cell r="K244">
            <v>56.236363636363627</v>
          </cell>
          <cell r="L244">
            <v>56.236363636363627</v>
          </cell>
          <cell r="M244">
            <v>56.250807272727272</v>
          </cell>
          <cell r="N244">
            <v>55.418181818181814</v>
          </cell>
          <cell r="O244">
            <v>55.609090909090909</v>
          </cell>
          <cell r="P244">
            <v>55.609090909090909</v>
          </cell>
          <cell r="Q244">
            <v>55.609090909090909</v>
          </cell>
          <cell r="R244">
            <v>55.609090909090909</v>
          </cell>
          <cell r="S244">
            <v>55.609090909090909</v>
          </cell>
          <cell r="T244">
            <v>55.609090909090909</v>
          </cell>
          <cell r="U244">
            <v>55.609090909090909</v>
          </cell>
          <cell r="V244">
            <v>55.609090909090909</v>
          </cell>
          <cell r="W244">
            <v>55.609090909090909</v>
          </cell>
          <cell r="X244">
            <v>55.609090909090909</v>
          </cell>
          <cell r="Y244">
            <v>55.609090909090909</v>
          </cell>
          <cell r="Z244">
            <v>55.609090909090909</v>
          </cell>
          <cell r="AA244">
            <v>55.609090909090909</v>
          </cell>
          <cell r="AB244">
            <v>55.609090909090909</v>
          </cell>
          <cell r="AC244">
            <v>55.609090909090909</v>
          </cell>
          <cell r="AD244">
            <v>55.609090909090909</v>
          </cell>
          <cell r="AE244">
            <v>55.609090909090909</v>
          </cell>
          <cell r="AF244">
            <v>55.609090909090909</v>
          </cell>
          <cell r="AG244">
            <v>55.609090909090909</v>
          </cell>
          <cell r="AH244">
            <v>55.609090909090909</v>
          </cell>
          <cell r="AI244">
            <v>55.609090909090909</v>
          </cell>
          <cell r="AJ244">
            <v>55.609090909090909</v>
          </cell>
        </row>
        <row r="245">
          <cell r="E245" t="str">
            <v>NJ Total Consumption Coal CC</v>
          </cell>
          <cell r="F245">
            <v>56.427272727272722</v>
          </cell>
          <cell r="G245">
            <v>56.427272727272722</v>
          </cell>
          <cell r="H245">
            <v>56.4</v>
          </cell>
          <cell r="I245">
            <v>56.4</v>
          </cell>
          <cell r="J245">
            <v>56.372727272727268</v>
          </cell>
          <cell r="K245">
            <v>56.318181818181813</v>
          </cell>
          <cell r="L245">
            <v>56.4</v>
          </cell>
          <cell r="M245">
            <v>56.376059999999995</v>
          </cell>
          <cell r="N245">
            <v>59.4</v>
          </cell>
          <cell r="O245">
            <v>55.827272727272721</v>
          </cell>
          <cell r="P245">
            <v>55.827272727272721</v>
          </cell>
          <cell r="Q245">
            <v>55.827272727272721</v>
          </cell>
          <cell r="R245">
            <v>55.827272727272721</v>
          </cell>
          <cell r="S245">
            <v>55.827272727272721</v>
          </cell>
          <cell r="T245">
            <v>55.827272727272721</v>
          </cell>
          <cell r="U245">
            <v>55.827272727272721</v>
          </cell>
          <cell r="V245">
            <v>55.827272727272721</v>
          </cell>
          <cell r="W245">
            <v>55.827272727272721</v>
          </cell>
          <cell r="X245">
            <v>55.827272727272721</v>
          </cell>
          <cell r="Y245">
            <v>55.827272727272721</v>
          </cell>
          <cell r="Z245">
            <v>55.827272727272721</v>
          </cell>
          <cell r="AA245">
            <v>55.827272727272721</v>
          </cell>
          <cell r="AB245">
            <v>55.827272727272721</v>
          </cell>
          <cell r="AC245">
            <v>55.827272727272721</v>
          </cell>
          <cell r="AD245">
            <v>55.827272727272721</v>
          </cell>
          <cell r="AE245">
            <v>55.827272727272721</v>
          </cell>
          <cell r="AF245">
            <v>55.827272727272721</v>
          </cell>
          <cell r="AG245">
            <v>55.827272727272721</v>
          </cell>
          <cell r="AH245">
            <v>55.827272727272721</v>
          </cell>
          <cell r="AI245">
            <v>55.827272727272721</v>
          </cell>
          <cell r="AJ245">
            <v>55.827272727272721</v>
          </cell>
        </row>
        <row r="246">
          <cell r="E246" t="str">
            <v>NM Total Consumption Coal CC</v>
          </cell>
          <cell r="F246">
            <v>56.1</v>
          </cell>
          <cell r="G246">
            <v>56.1</v>
          </cell>
          <cell r="H246">
            <v>56.1</v>
          </cell>
          <cell r="I246">
            <v>56.1</v>
          </cell>
          <cell r="J246">
            <v>56.127272727272725</v>
          </cell>
          <cell r="K246">
            <v>56.127272727272725</v>
          </cell>
          <cell r="L246">
            <v>56.127272727272725</v>
          </cell>
          <cell r="M246">
            <v>56.114899090909084</v>
          </cell>
          <cell r="N246">
            <v>56.236363636363627</v>
          </cell>
          <cell r="O246">
            <v>56.209090909090904</v>
          </cell>
          <cell r="P246">
            <v>56.209090909090904</v>
          </cell>
          <cell r="Q246">
            <v>56.209090909090904</v>
          </cell>
          <cell r="R246">
            <v>56.209090909090904</v>
          </cell>
          <cell r="S246">
            <v>56.209090909090904</v>
          </cell>
          <cell r="T246">
            <v>56.209090909090904</v>
          </cell>
          <cell r="U246">
            <v>56.209090909090904</v>
          </cell>
          <cell r="V246">
            <v>56.209090909090904</v>
          </cell>
          <cell r="W246">
            <v>56.209090909090904</v>
          </cell>
          <cell r="X246">
            <v>56.209090909090904</v>
          </cell>
          <cell r="Y246">
            <v>56.209090909090904</v>
          </cell>
          <cell r="Z246">
            <v>56.209090909090904</v>
          </cell>
          <cell r="AA246">
            <v>56.209090909090904</v>
          </cell>
          <cell r="AB246">
            <v>56.209090909090904</v>
          </cell>
          <cell r="AC246">
            <v>56.209090909090904</v>
          </cell>
          <cell r="AD246">
            <v>56.209090909090904</v>
          </cell>
          <cell r="AE246">
            <v>56.209090909090904</v>
          </cell>
          <cell r="AF246">
            <v>56.209090909090904</v>
          </cell>
          <cell r="AG246">
            <v>56.209090909090904</v>
          </cell>
          <cell r="AH246">
            <v>56.209090909090904</v>
          </cell>
          <cell r="AI246">
            <v>56.209090909090904</v>
          </cell>
          <cell r="AJ246">
            <v>56.209090909090904</v>
          </cell>
        </row>
        <row r="247">
          <cell r="E247" t="str">
            <v>NV Total Consumption Coal CC</v>
          </cell>
          <cell r="F247">
            <v>56.61818181818181</v>
          </cell>
          <cell r="G247">
            <v>56.7</v>
          </cell>
          <cell r="H247">
            <v>56.809090909090905</v>
          </cell>
          <cell r="I247">
            <v>56.809090909090905</v>
          </cell>
          <cell r="J247">
            <v>56.809090909090905</v>
          </cell>
          <cell r="K247">
            <v>56.75454545454545</v>
          </cell>
          <cell r="L247">
            <v>56.645454545454541</v>
          </cell>
          <cell r="M247">
            <v>56.607586363636358</v>
          </cell>
          <cell r="N247">
            <v>55.990909090909092</v>
          </cell>
          <cell r="O247">
            <v>55.93636363636363</v>
          </cell>
          <cell r="P247">
            <v>55.93636363636363</v>
          </cell>
          <cell r="Q247">
            <v>55.93636363636363</v>
          </cell>
          <cell r="R247">
            <v>55.93636363636363</v>
          </cell>
          <cell r="S247">
            <v>55.93636363636363</v>
          </cell>
          <cell r="T247">
            <v>55.93636363636363</v>
          </cell>
          <cell r="U247">
            <v>55.93636363636363</v>
          </cell>
          <cell r="V247">
            <v>55.93636363636363</v>
          </cell>
          <cell r="W247">
            <v>55.93636363636363</v>
          </cell>
          <cell r="X247">
            <v>55.93636363636363</v>
          </cell>
          <cell r="Y247">
            <v>55.93636363636363</v>
          </cell>
          <cell r="Z247">
            <v>55.93636363636363</v>
          </cell>
          <cell r="AA247">
            <v>55.93636363636363</v>
          </cell>
          <cell r="AB247">
            <v>55.93636363636363</v>
          </cell>
          <cell r="AC247">
            <v>55.93636363636363</v>
          </cell>
          <cell r="AD247">
            <v>55.93636363636363</v>
          </cell>
          <cell r="AE247">
            <v>55.93636363636363</v>
          </cell>
          <cell r="AF247">
            <v>55.93636363636363</v>
          </cell>
          <cell r="AG247">
            <v>55.93636363636363</v>
          </cell>
          <cell r="AH247">
            <v>55.93636363636363</v>
          </cell>
          <cell r="AI247">
            <v>55.93636363636363</v>
          </cell>
          <cell r="AJ247">
            <v>55.93636363636363</v>
          </cell>
        </row>
        <row r="248">
          <cell r="E248" t="str">
            <v>NY Total Consumption Coal CC</v>
          </cell>
          <cell r="F248">
            <v>56.318181818181813</v>
          </cell>
          <cell r="G248">
            <v>56.318181818181813</v>
          </cell>
          <cell r="H248">
            <v>56.318181818181813</v>
          </cell>
          <cell r="I248">
            <v>56.318181818181813</v>
          </cell>
          <cell r="J248">
            <v>56.290909090909089</v>
          </cell>
          <cell r="K248">
            <v>56.345454545454537</v>
          </cell>
          <cell r="L248">
            <v>56.345454545454537</v>
          </cell>
          <cell r="M248">
            <v>56.341030909090904</v>
          </cell>
          <cell r="N248">
            <v>56.345454545454537</v>
          </cell>
          <cell r="O248">
            <v>55.909090909090907</v>
          </cell>
          <cell r="P248">
            <v>55.909090909090907</v>
          </cell>
          <cell r="Q248">
            <v>55.909090909090907</v>
          </cell>
          <cell r="R248">
            <v>55.909090909090907</v>
          </cell>
          <cell r="S248">
            <v>55.909090909090907</v>
          </cell>
          <cell r="T248">
            <v>55.909090909090907</v>
          </cell>
          <cell r="U248">
            <v>55.909090909090907</v>
          </cell>
          <cell r="V248">
            <v>55.909090909090907</v>
          </cell>
          <cell r="W248">
            <v>55.909090909090907</v>
          </cell>
          <cell r="X248">
            <v>55.909090909090907</v>
          </cell>
          <cell r="Y248">
            <v>55.909090909090907</v>
          </cell>
          <cell r="Z248">
            <v>55.909090909090907</v>
          </cell>
          <cell r="AA248">
            <v>55.909090909090907</v>
          </cell>
          <cell r="AB248">
            <v>55.909090909090907</v>
          </cell>
          <cell r="AC248">
            <v>55.909090909090907</v>
          </cell>
          <cell r="AD248">
            <v>55.909090909090907</v>
          </cell>
          <cell r="AE248">
            <v>55.909090909090907</v>
          </cell>
          <cell r="AF248">
            <v>55.909090909090907</v>
          </cell>
          <cell r="AG248">
            <v>55.909090909090907</v>
          </cell>
          <cell r="AH248">
            <v>55.909090909090907</v>
          </cell>
          <cell r="AI248">
            <v>55.909090909090907</v>
          </cell>
          <cell r="AJ248">
            <v>55.909090909090907</v>
          </cell>
        </row>
        <row r="249">
          <cell r="E249" t="str">
            <v>OH Total Consumption Coal CC</v>
          </cell>
          <cell r="F249">
            <v>55.827272727272721</v>
          </cell>
          <cell r="G249">
            <v>55.8</v>
          </cell>
          <cell r="H249">
            <v>55.8</v>
          </cell>
          <cell r="I249">
            <v>55.8</v>
          </cell>
          <cell r="J249">
            <v>55.854545454545452</v>
          </cell>
          <cell r="K249">
            <v>55.909090909090907</v>
          </cell>
          <cell r="L249">
            <v>55.909090909090907</v>
          </cell>
          <cell r="M249">
            <v>55.912019999999998</v>
          </cell>
          <cell r="N249">
            <v>55.527272727272724</v>
          </cell>
          <cell r="O249">
            <v>55.390909090909084</v>
          </cell>
          <cell r="P249">
            <v>55.390909090909084</v>
          </cell>
          <cell r="Q249">
            <v>55.390909090909084</v>
          </cell>
          <cell r="R249">
            <v>55.390909090909084</v>
          </cell>
          <cell r="S249">
            <v>55.390909090909084</v>
          </cell>
          <cell r="T249">
            <v>55.390909090909084</v>
          </cell>
          <cell r="U249">
            <v>55.390909090909084</v>
          </cell>
          <cell r="V249">
            <v>55.390909090909084</v>
          </cell>
          <cell r="W249">
            <v>55.390909090909084</v>
          </cell>
          <cell r="X249">
            <v>55.390909090909084</v>
          </cell>
          <cell r="Y249">
            <v>55.390909090909084</v>
          </cell>
          <cell r="Z249">
            <v>55.390909090909084</v>
          </cell>
          <cell r="AA249">
            <v>55.390909090909084</v>
          </cell>
          <cell r="AB249">
            <v>55.390909090909084</v>
          </cell>
          <cell r="AC249">
            <v>55.390909090909084</v>
          </cell>
          <cell r="AD249">
            <v>55.390909090909084</v>
          </cell>
          <cell r="AE249">
            <v>55.390909090909084</v>
          </cell>
          <cell r="AF249">
            <v>55.390909090909084</v>
          </cell>
          <cell r="AG249">
            <v>55.390909090909084</v>
          </cell>
          <cell r="AH249">
            <v>55.390909090909084</v>
          </cell>
          <cell r="AI249">
            <v>55.390909090909084</v>
          </cell>
          <cell r="AJ249">
            <v>55.390909090909084</v>
          </cell>
        </row>
        <row r="250">
          <cell r="E250" t="str">
            <v>OK Total Consumption Coal CC</v>
          </cell>
          <cell r="F250">
            <v>57.790909090909089</v>
          </cell>
          <cell r="G250">
            <v>57.845454545454537</v>
          </cell>
          <cell r="H250">
            <v>57.9</v>
          </cell>
          <cell r="I250">
            <v>57.9</v>
          </cell>
          <cell r="J250">
            <v>57.954545454545453</v>
          </cell>
          <cell r="K250">
            <v>57.872727272727268</v>
          </cell>
          <cell r="L250">
            <v>57.927272727272722</v>
          </cell>
          <cell r="M250">
            <v>57.947266363636359</v>
          </cell>
          <cell r="N250">
            <v>56.263636363636365</v>
          </cell>
          <cell r="O250">
            <v>56.1</v>
          </cell>
          <cell r="P250">
            <v>56.1</v>
          </cell>
          <cell r="Q250">
            <v>56.1</v>
          </cell>
          <cell r="R250">
            <v>56.1</v>
          </cell>
          <cell r="S250">
            <v>56.1</v>
          </cell>
          <cell r="T250">
            <v>56.1</v>
          </cell>
          <cell r="U250">
            <v>56.1</v>
          </cell>
          <cell r="V250">
            <v>56.1</v>
          </cell>
          <cell r="W250">
            <v>56.1</v>
          </cell>
          <cell r="X250">
            <v>56.1</v>
          </cell>
          <cell r="Y250">
            <v>56.1</v>
          </cell>
          <cell r="Z250">
            <v>56.1</v>
          </cell>
          <cell r="AA250">
            <v>56.1</v>
          </cell>
          <cell r="AB250">
            <v>56.1</v>
          </cell>
          <cell r="AC250">
            <v>56.1</v>
          </cell>
          <cell r="AD250">
            <v>56.1</v>
          </cell>
          <cell r="AE250">
            <v>56.1</v>
          </cell>
          <cell r="AF250">
            <v>56.1</v>
          </cell>
          <cell r="AG250">
            <v>56.1</v>
          </cell>
          <cell r="AH250">
            <v>56.1</v>
          </cell>
          <cell r="AI250">
            <v>56.1</v>
          </cell>
          <cell r="AJ250">
            <v>56.1</v>
          </cell>
        </row>
        <row r="251">
          <cell r="E251" t="str">
            <v>OR Total Consumption Coal CC</v>
          </cell>
          <cell r="F251">
            <v>58.009090909090901</v>
          </cell>
          <cell r="G251">
            <v>58.009090909090901</v>
          </cell>
          <cell r="H251">
            <v>58.036363636363632</v>
          </cell>
          <cell r="I251">
            <v>57.927272727272722</v>
          </cell>
          <cell r="J251">
            <v>57.845454545454537</v>
          </cell>
          <cell r="K251">
            <v>58.036363636363632</v>
          </cell>
          <cell r="L251">
            <v>58.009090909090901</v>
          </cell>
          <cell r="M251">
            <v>58.002117272727268</v>
          </cell>
          <cell r="N251">
            <v>57.927272727272722</v>
          </cell>
          <cell r="O251">
            <v>55.145454545454541</v>
          </cell>
          <cell r="P251">
            <v>55.145454545454541</v>
          </cell>
          <cell r="Q251">
            <v>55.145454545454541</v>
          </cell>
          <cell r="R251">
            <v>55.145454545454541</v>
          </cell>
          <cell r="S251">
            <v>55.145454545454541</v>
          </cell>
          <cell r="T251">
            <v>55.145454545454541</v>
          </cell>
          <cell r="U251">
            <v>55.145454545454541</v>
          </cell>
          <cell r="V251">
            <v>55.145454545454541</v>
          </cell>
          <cell r="W251">
            <v>55.145454545454541</v>
          </cell>
          <cell r="X251">
            <v>55.145454545454541</v>
          </cell>
          <cell r="Y251">
            <v>55.145454545454541</v>
          </cell>
          <cell r="Z251">
            <v>55.145454545454541</v>
          </cell>
          <cell r="AA251">
            <v>55.145454545454541</v>
          </cell>
          <cell r="AB251">
            <v>55.145454545454541</v>
          </cell>
          <cell r="AC251">
            <v>55.145454545454541</v>
          </cell>
          <cell r="AD251">
            <v>55.145454545454541</v>
          </cell>
          <cell r="AE251">
            <v>55.145454545454541</v>
          </cell>
          <cell r="AF251">
            <v>55.145454545454541</v>
          </cell>
          <cell r="AG251">
            <v>55.145454545454541</v>
          </cell>
          <cell r="AH251">
            <v>55.145454545454541</v>
          </cell>
          <cell r="AI251">
            <v>55.145454545454541</v>
          </cell>
          <cell r="AJ251">
            <v>55.145454545454541</v>
          </cell>
        </row>
        <row r="252">
          <cell r="E252" t="str">
            <v>PA Total Consumption Coal CC</v>
          </cell>
          <cell r="F252">
            <v>56.345454545454537</v>
          </cell>
          <cell r="G252">
            <v>56.372727272727268</v>
          </cell>
          <cell r="H252">
            <v>56.372727272727268</v>
          </cell>
          <cell r="I252">
            <v>56.290909090909089</v>
          </cell>
          <cell r="J252">
            <v>56.290909090909089</v>
          </cell>
          <cell r="K252">
            <v>56.345454545454537</v>
          </cell>
          <cell r="L252">
            <v>56.318181818181813</v>
          </cell>
          <cell r="M252">
            <v>56.361779999999996</v>
          </cell>
          <cell r="N252">
            <v>56.781818181818174</v>
          </cell>
          <cell r="O252">
            <v>55.527272727272724</v>
          </cell>
          <cell r="P252">
            <v>55.527272727272724</v>
          </cell>
          <cell r="Q252">
            <v>55.527272727272724</v>
          </cell>
          <cell r="R252">
            <v>55.527272727272724</v>
          </cell>
          <cell r="S252">
            <v>55.527272727272724</v>
          </cell>
          <cell r="T252">
            <v>55.527272727272724</v>
          </cell>
          <cell r="U252">
            <v>55.527272727272724</v>
          </cell>
          <cell r="V252">
            <v>55.527272727272724</v>
          </cell>
          <cell r="W252">
            <v>55.527272727272724</v>
          </cell>
          <cell r="X252">
            <v>55.527272727272724</v>
          </cell>
          <cell r="Y252">
            <v>55.527272727272724</v>
          </cell>
          <cell r="Z252">
            <v>55.527272727272724</v>
          </cell>
          <cell r="AA252">
            <v>55.527272727272724</v>
          </cell>
          <cell r="AB252">
            <v>55.527272727272724</v>
          </cell>
          <cell r="AC252">
            <v>55.527272727272724</v>
          </cell>
          <cell r="AD252">
            <v>55.527272727272724</v>
          </cell>
          <cell r="AE252">
            <v>55.527272727272724</v>
          </cell>
          <cell r="AF252">
            <v>55.527272727272724</v>
          </cell>
          <cell r="AG252">
            <v>55.527272727272724</v>
          </cell>
          <cell r="AH252">
            <v>55.527272727272724</v>
          </cell>
          <cell r="AI252">
            <v>55.527272727272724</v>
          </cell>
          <cell r="AJ252">
            <v>55.527272727272724</v>
          </cell>
        </row>
        <row r="253">
          <cell r="E253" t="str">
            <v>RI Total Consumption Coal CC</v>
          </cell>
          <cell r="F253">
            <v>61.990909090909092</v>
          </cell>
          <cell r="G253">
            <v>62.018181818181816</v>
          </cell>
          <cell r="H253">
            <v>62.018181818181816</v>
          </cell>
          <cell r="I253">
            <v>61.990909090909092</v>
          </cell>
          <cell r="J253">
            <v>62.018181818181816</v>
          </cell>
          <cell r="K253">
            <v>62.018181818181816</v>
          </cell>
          <cell r="L253">
            <v>62.018181818181816</v>
          </cell>
          <cell r="M253">
            <v>61.969047272727266</v>
          </cell>
          <cell r="N253">
            <v>62.018181818181816</v>
          </cell>
          <cell r="O253">
            <v>62.018181818181816</v>
          </cell>
          <cell r="P253">
            <v>62.018181818181816</v>
          </cell>
          <cell r="Q253">
            <v>62.018181818181816</v>
          </cell>
          <cell r="R253">
            <v>62.018181818181816</v>
          </cell>
          <cell r="S253">
            <v>62.018181818181816</v>
          </cell>
          <cell r="T253">
            <v>62.018181818181816</v>
          </cell>
          <cell r="U253">
            <v>62.018181818181816</v>
          </cell>
          <cell r="V253">
            <v>62.018181818181816</v>
          </cell>
          <cell r="W253">
            <v>62.018181818181816</v>
          </cell>
          <cell r="X253">
            <v>62.018181818181816</v>
          </cell>
          <cell r="Y253">
            <v>62.018181818181816</v>
          </cell>
          <cell r="Z253">
            <v>62.018181818181816</v>
          </cell>
          <cell r="AA253">
            <v>62.018181818181816</v>
          </cell>
          <cell r="AB253">
            <v>62.018181818181816</v>
          </cell>
          <cell r="AC253">
            <v>62.018181818181816</v>
          </cell>
          <cell r="AD253">
            <v>62.018181818181816</v>
          </cell>
          <cell r="AE253">
            <v>62.018181818181816</v>
          </cell>
          <cell r="AF253">
            <v>62.018181818181816</v>
          </cell>
          <cell r="AG253">
            <v>62.018181818181816</v>
          </cell>
          <cell r="AH253">
            <v>62.018181818181816</v>
          </cell>
          <cell r="AI253">
            <v>62.018181818181816</v>
          </cell>
          <cell r="AJ253">
            <v>62.018181818181816</v>
          </cell>
        </row>
        <row r="254">
          <cell r="E254" t="str">
            <v>SC Total Consumption Coal CC</v>
          </cell>
          <cell r="F254">
            <v>55.909090909090907</v>
          </cell>
          <cell r="G254">
            <v>55.909090909090907</v>
          </cell>
          <cell r="H254">
            <v>55.909090909090907</v>
          </cell>
          <cell r="I254">
            <v>55.93636363636363</v>
          </cell>
          <cell r="J254">
            <v>55.93636363636363</v>
          </cell>
          <cell r="K254">
            <v>55.93636363636363</v>
          </cell>
          <cell r="L254">
            <v>55.909090909090907</v>
          </cell>
          <cell r="M254">
            <v>55.917605454545445</v>
          </cell>
          <cell r="N254">
            <v>56.04545454545454</v>
          </cell>
          <cell r="O254">
            <v>55.309090909090905</v>
          </cell>
          <cell r="P254">
            <v>55.309090909090905</v>
          </cell>
          <cell r="Q254">
            <v>55.309090909090905</v>
          </cell>
          <cell r="R254">
            <v>55.309090909090905</v>
          </cell>
          <cell r="S254">
            <v>55.309090909090905</v>
          </cell>
          <cell r="T254">
            <v>55.309090909090905</v>
          </cell>
          <cell r="U254">
            <v>55.309090909090905</v>
          </cell>
          <cell r="V254">
            <v>55.309090909090905</v>
          </cell>
          <cell r="W254">
            <v>55.309090909090905</v>
          </cell>
          <cell r="X254">
            <v>55.309090909090905</v>
          </cell>
          <cell r="Y254">
            <v>55.309090909090905</v>
          </cell>
          <cell r="Z254">
            <v>55.309090909090905</v>
          </cell>
          <cell r="AA254">
            <v>55.309090909090905</v>
          </cell>
          <cell r="AB254">
            <v>55.309090909090905</v>
          </cell>
          <cell r="AC254">
            <v>55.309090909090905</v>
          </cell>
          <cell r="AD254">
            <v>55.309090909090905</v>
          </cell>
          <cell r="AE254">
            <v>55.309090909090905</v>
          </cell>
          <cell r="AF254">
            <v>55.309090909090905</v>
          </cell>
          <cell r="AG254">
            <v>55.309090909090905</v>
          </cell>
          <cell r="AH254">
            <v>55.309090909090905</v>
          </cell>
          <cell r="AI254">
            <v>55.309090909090905</v>
          </cell>
          <cell r="AJ254">
            <v>55.309090909090905</v>
          </cell>
        </row>
        <row r="255">
          <cell r="E255" t="str">
            <v>SD Total Consumption Coal CC</v>
          </cell>
          <cell r="F255">
            <v>59.454545454545453</v>
          </cell>
          <cell r="G255">
            <v>59.427272727272722</v>
          </cell>
          <cell r="H255">
            <v>59.427272727272722</v>
          </cell>
          <cell r="I255">
            <v>59.372727272727268</v>
          </cell>
          <cell r="J255">
            <v>59.318181818181813</v>
          </cell>
          <cell r="K255">
            <v>58.93636363636363</v>
          </cell>
          <cell r="L255">
            <v>58.172727272727272</v>
          </cell>
          <cell r="M255">
            <v>58.164711818181814</v>
          </cell>
          <cell r="N255">
            <v>57.272727272727266</v>
          </cell>
          <cell r="O255">
            <v>56.372727272727268</v>
          </cell>
          <cell r="P255">
            <v>56.372727272727268</v>
          </cell>
          <cell r="Q255">
            <v>56.372727272727268</v>
          </cell>
          <cell r="R255">
            <v>56.372727272727268</v>
          </cell>
          <cell r="S255">
            <v>56.372727272727268</v>
          </cell>
          <cell r="T255">
            <v>56.372727272727268</v>
          </cell>
          <cell r="U255">
            <v>56.372727272727268</v>
          </cell>
          <cell r="V255">
            <v>56.372727272727268</v>
          </cell>
          <cell r="W255">
            <v>56.372727272727268</v>
          </cell>
          <cell r="X255">
            <v>56.372727272727268</v>
          </cell>
          <cell r="Y255">
            <v>56.372727272727268</v>
          </cell>
          <cell r="Z255">
            <v>56.372727272727268</v>
          </cell>
          <cell r="AA255">
            <v>56.372727272727268</v>
          </cell>
          <cell r="AB255">
            <v>56.372727272727268</v>
          </cell>
          <cell r="AC255">
            <v>56.372727272727268</v>
          </cell>
          <cell r="AD255">
            <v>56.372727272727268</v>
          </cell>
          <cell r="AE255">
            <v>56.372727272727268</v>
          </cell>
          <cell r="AF255">
            <v>56.372727272727268</v>
          </cell>
          <cell r="AG255">
            <v>56.372727272727268</v>
          </cell>
          <cell r="AH255">
            <v>56.372727272727268</v>
          </cell>
          <cell r="AI255">
            <v>56.372727272727268</v>
          </cell>
          <cell r="AJ255">
            <v>56.372727272727268</v>
          </cell>
        </row>
        <row r="256">
          <cell r="E256" t="str">
            <v>TN Total Consumption Coal CC</v>
          </cell>
          <cell r="F256">
            <v>55.718181818181819</v>
          </cell>
          <cell r="G256">
            <v>55.690909090909081</v>
          </cell>
          <cell r="H256">
            <v>55.690909090909081</v>
          </cell>
          <cell r="I256">
            <v>55.772727272727266</v>
          </cell>
          <cell r="J256">
            <v>55.718181818181819</v>
          </cell>
          <cell r="K256">
            <v>55.690909090909081</v>
          </cell>
          <cell r="L256">
            <v>55.718181818181819</v>
          </cell>
          <cell r="M256">
            <v>55.840497272727269</v>
          </cell>
          <cell r="N256">
            <v>55.963636363636354</v>
          </cell>
          <cell r="O256">
            <v>55.336363636363636</v>
          </cell>
          <cell r="P256">
            <v>55.336363636363636</v>
          </cell>
          <cell r="Q256">
            <v>55.336363636363636</v>
          </cell>
          <cell r="R256">
            <v>55.336363636363636</v>
          </cell>
          <cell r="S256">
            <v>55.336363636363636</v>
          </cell>
          <cell r="T256">
            <v>55.336363636363636</v>
          </cell>
          <cell r="U256">
            <v>55.336363636363636</v>
          </cell>
          <cell r="V256">
            <v>55.336363636363636</v>
          </cell>
          <cell r="W256">
            <v>55.336363636363636</v>
          </cell>
          <cell r="X256">
            <v>55.336363636363636</v>
          </cell>
          <cell r="Y256">
            <v>55.336363636363636</v>
          </cell>
          <cell r="Z256">
            <v>55.336363636363636</v>
          </cell>
          <cell r="AA256">
            <v>55.336363636363636</v>
          </cell>
          <cell r="AB256">
            <v>55.336363636363636</v>
          </cell>
          <cell r="AC256">
            <v>55.336363636363636</v>
          </cell>
          <cell r="AD256">
            <v>55.336363636363636</v>
          </cell>
          <cell r="AE256">
            <v>55.336363636363636</v>
          </cell>
          <cell r="AF256">
            <v>55.336363636363636</v>
          </cell>
          <cell r="AG256">
            <v>55.336363636363636</v>
          </cell>
          <cell r="AH256">
            <v>55.336363636363636</v>
          </cell>
          <cell r="AI256">
            <v>55.336363636363636</v>
          </cell>
          <cell r="AJ256">
            <v>55.336363636363636</v>
          </cell>
        </row>
        <row r="257">
          <cell r="E257" t="str">
            <v>TX Total Consumption Coal CC</v>
          </cell>
          <cell r="F257">
            <v>58.063636363636363</v>
          </cell>
          <cell r="G257">
            <v>58.063636363636363</v>
          </cell>
          <cell r="H257">
            <v>58.063636363636363</v>
          </cell>
          <cell r="I257">
            <v>58.063636363636363</v>
          </cell>
          <cell r="J257">
            <v>58.090909090909086</v>
          </cell>
          <cell r="K257">
            <v>58.036363636363632</v>
          </cell>
          <cell r="L257">
            <v>58.063636363636363</v>
          </cell>
          <cell r="M257">
            <v>58.06482272727272</v>
          </cell>
          <cell r="N257">
            <v>57.354545454545452</v>
          </cell>
          <cell r="O257">
            <v>56.836363636363636</v>
          </cell>
          <cell r="P257">
            <v>56.836363636363636</v>
          </cell>
          <cell r="Q257">
            <v>56.836363636363636</v>
          </cell>
          <cell r="R257">
            <v>56.836363636363636</v>
          </cell>
          <cell r="S257">
            <v>56.836363636363636</v>
          </cell>
          <cell r="T257">
            <v>56.836363636363636</v>
          </cell>
          <cell r="U257">
            <v>56.836363636363636</v>
          </cell>
          <cell r="V257">
            <v>56.836363636363636</v>
          </cell>
          <cell r="W257">
            <v>56.836363636363636</v>
          </cell>
          <cell r="X257">
            <v>56.836363636363636</v>
          </cell>
          <cell r="Y257">
            <v>56.836363636363636</v>
          </cell>
          <cell r="Z257">
            <v>56.836363636363636</v>
          </cell>
          <cell r="AA257">
            <v>56.836363636363636</v>
          </cell>
          <cell r="AB257">
            <v>56.836363636363636</v>
          </cell>
          <cell r="AC257">
            <v>56.836363636363636</v>
          </cell>
          <cell r="AD257">
            <v>56.836363636363636</v>
          </cell>
          <cell r="AE257">
            <v>56.836363636363636</v>
          </cell>
          <cell r="AF257">
            <v>56.836363636363636</v>
          </cell>
          <cell r="AG257">
            <v>56.836363636363636</v>
          </cell>
          <cell r="AH257">
            <v>56.836363636363636</v>
          </cell>
          <cell r="AI257">
            <v>56.836363636363636</v>
          </cell>
          <cell r="AJ257">
            <v>56.836363636363636</v>
          </cell>
        </row>
        <row r="258">
          <cell r="E258" t="str">
            <v>US Total Consumption Coal CC</v>
          </cell>
          <cell r="F258">
            <v>56.563636363636363</v>
          </cell>
          <cell r="G258">
            <v>56.590909090909086</v>
          </cell>
          <cell r="H258">
            <v>56.61818181818181</v>
          </cell>
          <cell r="I258">
            <v>56.645454545454541</v>
          </cell>
          <cell r="J258">
            <v>56.672727272727272</v>
          </cell>
          <cell r="K258">
            <v>56.7</v>
          </cell>
          <cell r="L258">
            <v>56.72727272727272</v>
          </cell>
          <cell r="M258">
            <v>56.736305454545452</v>
          </cell>
          <cell r="N258">
            <v>56.427272727272722</v>
          </cell>
          <cell r="O258">
            <v>55.854545454545452</v>
          </cell>
          <cell r="P258">
            <v>55.854545454545452</v>
          </cell>
          <cell r="Q258">
            <v>55.854545454545452</v>
          </cell>
          <cell r="R258">
            <v>55.854545454545452</v>
          </cell>
          <cell r="S258">
            <v>55.854545454545452</v>
          </cell>
          <cell r="T258">
            <v>55.854545454545452</v>
          </cell>
          <cell r="U258">
            <v>55.854545454545452</v>
          </cell>
          <cell r="V258">
            <v>55.854545454545452</v>
          </cell>
          <cell r="W258">
            <v>55.854545454545452</v>
          </cell>
          <cell r="X258">
            <v>55.854545454545452</v>
          </cell>
          <cell r="Y258">
            <v>55.854545454545452</v>
          </cell>
          <cell r="Z258">
            <v>55.854545454545452</v>
          </cell>
          <cell r="AA258">
            <v>55.854545454545452</v>
          </cell>
          <cell r="AB258">
            <v>55.854545454545452</v>
          </cell>
          <cell r="AC258">
            <v>55.854545454545452</v>
          </cell>
          <cell r="AD258">
            <v>55.854545454545452</v>
          </cell>
          <cell r="AE258">
            <v>55.854545454545452</v>
          </cell>
          <cell r="AF258">
            <v>55.854545454545452</v>
          </cell>
          <cell r="AG258">
            <v>55.854545454545452</v>
          </cell>
          <cell r="AH258">
            <v>55.854545454545452</v>
          </cell>
          <cell r="AI258">
            <v>55.854545454545452</v>
          </cell>
          <cell r="AJ258">
            <v>55.854545454545452</v>
          </cell>
        </row>
        <row r="259">
          <cell r="E259" t="str">
            <v>UT Total Consumption Coal CC</v>
          </cell>
          <cell r="F259">
            <v>55.8</v>
          </cell>
          <cell r="G259">
            <v>55.745454545454542</v>
          </cell>
          <cell r="H259">
            <v>55.745454545454542</v>
          </cell>
          <cell r="I259">
            <v>55.745454545454542</v>
          </cell>
          <cell r="J259">
            <v>55.772727272727266</v>
          </cell>
          <cell r="K259">
            <v>55.772727272727266</v>
          </cell>
          <cell r="L259">
            <v>55.8</v>
          </cell>
          <cell r="M259">
            <v>55.841830909090902</v>
          </cell>
          <cell r="N259">
            <v>55.745454545454542</v>
          </cell>
          <cell r="O259">
            <v>55.227272727272727</v>
          </cell>
          <cell r="P259">
            <v>55.227272727272727</v>
          </cell>
          <cell r="Q259">
            <v>55.227272727272727</v>
          </cell>
          <cell r="R259">
            <v>55.227272727272727</v>
          </cell>
          <cell r="S259">
            <v>55.227272727272727</v>
          </cell>
          <cell r="T259">
            <v>55.227272727272727</v>
          </cell>
          <cell r="U259">
            <v>55.227272727272727</v>
          </cell>
          <cell r="V259">
            <v>55.227272727272727</v>
          </cell>
          <cell r="W259">
            <v>55.227272727272727</v>
          </cell>
          <cell r="X259">
            <v>55.227272727272727</v>
          </cell>
          <cell r="Y259">
            <v>55.227272727272727</v>
          </cell>
          <cell r="Z259">
            <v>55.227272727272727</v>
          </cell>
          <cell r="AA259">
            <v>55.227272727272727</v>
          </cell>
          <cell r="AB259">
            <v>55.227272727272727</v>
          </cell>
          <cell r="AC259">
            <v>55.227272727272727</v>
          </cell>
          <cell r="AD259">
            <v>55.227272727272727</v>
          </cell>
          <cell r="AE259">
            <v>55.227272727272727</v>
          </cell>
          <cell r="AF259">
            <v>55.227272727272727</v>
          </cell>
          <cell r="AG259">
            <v>55.227272727272727</v>
          </cell>
          <cell r="AH259">
            <v>55.227272727272727</v>
          </cell>
          <cell r="AI259">
            <v>55.227272727272727</v>
          </cell>
          <cell r="AJ259">
            <v>55.227272727272727</v>
          </cell>
        </row>
        <row r="260">
          <cell r="E260" t="str">
            <v>VA Total Consumption Coal CC</v>
          </cell>
          <cell r="F260">
            <v>56.18181818181818</v>
          </cell>
          <cell r="G260">
            <v>56.18181818181818</v>
          </cell>
          <cell r="H260">
            <v>56.209090909090904</v>
          </cell>
          <cell r="I260">
            <v>56.154545454545449</v>
          </cell>
          <cell r="J260">
            <v>56.154545454545449</v>
          </cell>
          <cell r="K260">
            <v>56.18181818181818</v>
          </cell>
          <cell r="L260">
            <v>56.18181818181818</v>
          </cell>
          <cell r="M260">
            <v>56.199998181818181</v>
          </cell>
          <cell r="N260">
            <v>56.18181818181818</v>
          </cell>
          <cell r="O260">
            <v>55.745454545454542</v>
          </cell>
          <cell r="P260">
            <v>55.745454545454542</v>
          </cell>
          <cell r="Q260">
            <v>55.745454545454542</v>
          </cell>
          <cell r="R260">
            <v>55.745454545454542</v>
          </cell>
          <cell r="S260">
            <v>55.745454545454542</v>
          </cell>
          <cell r="T260">
            <v>55.745454545454542</v>
          </cell>
          <cell r="U260">
            <v>55.745454545454542</v>
          </cell>
          <cell r="V260">
            <v>55.745454545454542</v>
          </cell>
          <cell r="W260">
            <v>55.745454545454542</v>
          </cell>
          <cell r="X260">
            <v>55.745454545454542</v>
          </cell>
          <cell r="Y260">
            <v>55.745454545454542</v>
          </cell>
          <cell r="Z260">
            <v>55.745454545454542</v>
          </cell>
          <cell r="AA260">
            <v>55.745454545454542</v>
          </cell>
          <cell r="AB260">
            <v>55.745454545454542</v>
          </cell>
          <cell r="AC260">
            <v>55.745454545454542</v>
          </cell>
          <cell r="AD260">
            <v>55.745454545454542</v>
          </cell>
          <cell r="AE260">
            <v>55.745454545454542</v>
          </cell>
          <cell r="AF260">
            <v>55.745454545454542</v>
          </cell>
          <cell r="AG260">
            <v>55.745454545454542</v>
          </cell>
          <cell r="AH260">
            <v>55.745454545454542</v>
          </cell>
          <cell r="AI260">
            <v>55.745454545454542</v>
          </cell>
          <cell r="AJ260">
            <v>55.745454545454542</v>
          </cell>
        </row>
        <row r="261">
          <cell r="E261" t="str">
            <v>VT Total Consumption Coal CC</v>
          </cell>
          <cell r="F261">
            <v>61.93636363636363</v>
          </cell>
          <cell r="G261">
            <v>58.690909090909081</v>
          </cell>
          <cell r="H261">
            <v>59.127272727272725</v>
          </cell>
          <cell r="I261">
            <v>61.881818181818176</v>
          </cell>
          <cell r="J261">
            <v>61.963636363636354</v>
          </cell>
          <cell r="K261">
            <v>62.018181818181816</v>
          </cell>
          <cell r="L261">
            <v>61.93636363636363</v>
          </cell>
          <cell r="M261">
            <v>61.956624545454545</v>
          </cell>
          <cell r="N261">
            <v>62.018181818181816</v>
          </cell>
          <cell r="O261">
            <v>62.018181818181816</v>
          </cell>
          <cell r="P261">
            <v>62.018181818181816</v>
          </cell>
          <cell r="Q261">
            <v>62.018181818181816</v>
          </cell>
          <cell r="R261">
            <v>62.018181818181816</v>
          </cell>
          <cell r="S261">
            <v>62.018181818181816</v>
          </cell>
          <cell r="T261">
            <v>62.018181818181816</v>
          </cell>
          <cell r="U261">
            <v>62.018181818181816</v>
          </cell>
          <cell r="V261">
            <v>62.018181818181816</v>
          </cell>
          <cell r="W261">
            <v>62.018181818181816</v>
          </cell>
          <cell r="X261">
            <v>62.018181818181816</v>
          </cell>
          <cell r="Y261">
            <v>62.018181818181816</v>
          </cell>
          <cell r="Z261">
            <v>62.018181818181816</v>
          </cell>
          <cell r="AA261">
            <v>62.018181818181816</v>
          </cell>
          <cell r="AB261">
            <v>62.018181818181816</v>
          </cell>
          <cell r="AC261">
            <v>62.018181818181816</v>
          </cell>
          <cell r="AD261">
            <v>62.018181818181816</v>
          </cell>
          <cell r="AE261">
            <v>62.018181818181816</v>
          </cell>
          <cell r="AF261">
            <v>62.018181818181816</v>
          </cell>
          <cell r="AG261">
            <v>62.018181818181816</v>
          </cell>
          <cell r="AH261">
            <v>62.018181818181816</v>
          </cell>
          <cell r="AI261">
            <v>62.018181818181816</v>
          </cell>
          <cell r="AJ261">
            <v>62.018181818181816</v>
          </cell>
        </row>
        <row r="262">
          <cell r="E262" t="str">
            <v>WA Total Consumption Coal CC</v>
          </cell>
          <cell r="F262">
            <v>56.972727272727269</v>
          </cell>
          <cell r="G262">
            <v>56.890909090909084</v>
          </cell>
          <cell r="H262">
            <v>57.027272727272724</v>
          </cell>
          <cell r="I262">
            <v>57.081818181818178</v>
          </cell>
          <cell r="J262">
            <v>57.027272727272724</v>
          </cell>
          <cell r="K262">
            <v>57</v>
          </cell>
          <cell r="L262">
            <v>56.918181818181807</v>
          </cell>
          <cell r="M262">
            <v>56.977033636363629</v>
          </cell>
          <cell r="N262">
            <v>55.718181818181819</v>
          </cell>
          <cell r="O262">
            <v>56.209090909090904</v>
          </cell>
          <cell r="P262">
            <v>56.209090909090904</v>
          </cell>
          <cell r="Q262">
            <v>56.209090909090904</v>
          </cell>
          <cell r="R262">
            <v>56.209090909090904</v>
          </cell>
          <cell r="S262">
            <v>56.209090909090904</v>
          </cell>
          <cell r="T262">
            <v>56.209090909090904</v>
          </cell>
          <cell r="U262">
            <v>56.209090909090904</v>
          </cell>
          <cell r="V262">
            <v>56.209090909090904</v>
          </cell>
          <cell r="W262">
            <v>56.209090909090904</v>
          </cell>
          <cell r="X262">
            <v>56.209090909090904</v>
          </cell>
          <cell r="Y262">
            <v>56.209090909090904</v>
          </cell>
          <cell r="Z262">
            <v>56.209090909090904</v>
          </cell>
          <cell r="AA262">
            <v>56.209090909090904</v>
          </cell>
          <cell r="AB262">
            <v>56.209090909090904</v>
          </cell>
          <cell r="AC262">
            <v>56.209090909090904</v>
          </cell>
          <cell r="AD262">
            <v>56.209090909090904</v>
          </cell>
          <cell r="AE262">
            <v>56.209090909090904</v>
          </cell>
          <cell r="AF262">
            <v>56.209090909090904</v>
          </cell>
          <cell r="AG262">
            <v>56.209090909090904</v>
          </cell>
          <cell r="AH262">
            <v>56.209090909090904</v>
          </cell>
          <cell r="AI262">
            <v>56.209090909090904</v>
          </cell>
          <cell r="AJ262">
            <v>56.209090909090904</v>
          </cell>
        </row>
        <row r="263">
          <cell r="E263" t="str">
            <v>WI Total Consumption Coal CC</v>
          </cell>
          <cell r="F263">
            <v>57.109090909090909</v>
          </cell>
          <cell r="G263">
            <v>57.081818181818178</v>
          </cell>
          <cell r="H263">
            <v>57.136363636363633</v>
          </cell>
          <cell r="I263">
            <v>57.354545454545452</v>
          </cell>
          <cell r="J263">
            <v>57.245454545454542</v>
          </cell>
          <cell r="K263">
            <v>57.354545454545452</v>
          </cell>
          <cell r="L263">
            <v>57.490909090909092</v>
          </cell>
          <cell r="M263">
            <v>57.491697272727265</v>
          </cell>
          <cell r="N263">
            <v>56.04545454545454</v>
          </cell>
          <cell r="O263">
            <v>56.018181818181816</v>
          </cell>
          <cell r="P263">
            <v>56.018181818181816</v>
          </cell>
          <cell r="Q263">
            <v>56.018181818181816</v>
          </cell>
          <cell r="R263">
            <v>56.018181818181816</v>
          </cell>
          <cell r="S263">
            <v>56.018181818181816</v>
          </cell>
          <cell r="T263">
            <v>56.018181818181816</v>
          </cell>
          <cell r="U263">
            <v>56.018181818181816</v>
          </cell>
          <cell r="V263">
            <v>56.018181818181816</v>
          </cell>
          <cell r="W263">
            <v>56.018181818181816</v>
          </cell>
          <cell r="X263">
            <v>56.018181818181816</v>
          </cell>
          <cell r="Y263">
            <v>56.018181818181816</v>
          </cell>
          <cell r="Z263">
            <v>56.018181818181816</v>
          </cell>
          <cell r="AA263">
            <v>56.018181818181816</v>
          </cell>
          <cell r="AB263">
            <v>56.018181818181816</v>
          </cell>
          <cell r="AC263">
            <v>56.018181818181816</v>
          </cell>
          <cell r="AD263">
            <v>56.018181818181816</v>
          </cell>
          <cell r="AE263">
            <v>56.018181818181816</v>
          </cell>
          <cell r="AF263">
            <v>56.018181818181816</v>
          </cell>
          <cell r="AG263">
            <v>56.018181818181816</v>
          </cell>
          <cell r="AH263">
            <v>56.018181818181816</v>
          </cell>
          <cell r="AI263">
            <v>56.018181818181816</v>
          </cell>
          <cell r="AJ263">
            <v>56.018181818181816</v>
          </cell>
        </row>
        <row r="264">
          <cell r="E264" t="str">
            <v>WV Total Consumption Coal CC</v>
          </cell>
          <cell r="F264">
            <v>56.427272727272722</v>
          </cell>
          <cell r="G264">
            <v>56.454545454545453</v>
          </cell>
          <cell r="H264">
            <v>56.454545454545453</v>
          </cell>
          <cell r="I264">
            <v>56.454545454545453</v>
          </cell>
          <cell r="J264">
            <v>56.481818181818177</v>
          </cell>
          <cell r="K264">
            <v>56.454545454545453</v>
          </cell>
          <cell r="L264">
            <v>56.454545454545453</v>
          </cell>
          <cell r="M264">
            <v>56.460984545454536</v>
          </cell>
          <cell r="N264">
            <v>56.318181818181813</v>
          </cell>
          <cell r="O264">
            <v>55.93636363636363</v>
          </cell>
          <cell r="P264">
            <v>55.93636363636363</v>
          </cell>
          <cell r="Q264">
            <v>55.93636363636363</v>
          </cell>
          <cell r="R264">
            <v>55.93636363636363</v>
          </cell>
          <cell r="S264">
            <v>55.93636363636363</v>
          </cell>
          <cell r="T264">
            <v>55.93636363636363</v>
          </cell>
          <cell r="U264">
            <v>55.93636363636363</v>
          </cell>
          <cell r="V264">
            <v>55.93636363636363</v>
          </cell>
          <cell r="W264">
            <v>55.93636363636363</v>
          </cell>
          <cell r="X264">
            <v>55.93636363636363</v>
          </cell>
          <cell r="Y264">
            <v>55.93636363636363</v>
          </cell>
          <cell r="Z264">
            <v>55.93636363636363</v>
          </cell>
          <cell r="AA264">
            <v>55.93636363636363</v>
          </cell>
          <cell r="AB264">
            <v>55.93636363636363</v>
          </cell>
          <cell r="AC264">
            <v>55.93636363636363</v>
          </cell>
          <cell r="AD264">
            <v>55.93636363636363</v>
          </cell>
          <cell r="AE264">
            <v>55.93636363636363</v>
          </cell>
          <cell r="AF264">
            <v>55.93636363636363</v>
          </cell>
          <cell r="AG264">
            <v>55.93636363636363</v>
          </cell>
          <cell r="AH264">
            <v>55.93636363636363</v>
          </cell>
          <cell r="AI264">
            <v>55.93636363636363</v>
          </cell>
          <cell r="AJ264">
            <v>55.93636363636363</v>
          </cell>
        </row>
        <row r="265">
          <cell r="E265" t="str">
            <v>WY Total Consumption Coal CC</v>
          </cell>
          <cell r="F265">
            <v>57.818181818181813</v>
          </cell>
          <cell r="G265">
            <v>57.845454545454537</v>
          </cell>
          <cell r="H265">
            <v>57.845454545454537</v>
          </cell>
          <cell r="I265">
            <v>57.845454545454537</v>
          </cell>
          <cell r="J265">
            <v>57.818181818181813</v>
          </cell>
          <cell r="K265">
            <v>57.818181818181813</v>
          </cell>
          <cell r="L265">
            <v>57.818181818181813</v>
          </cell>
          <cell r="M265">
            <v>57.814189090909082</v>
          </cell>
          <cell r="N265">
            <v>57.872727272727268</v>
          </cell>
          <cell r="O265">
            <v>56.290909090909089</v>
          </cell>
          <cell r="P265">
            <v>56.290909090909089</v>
          </cell>
          <cell r="Q265">
            <v>56.290909090909089</v>
          </cell>
          <cell r="R265">
            <v>56.290909090909089</v>
          </cell>
          <cell r="S265">
            <v>56.290909090909089</v>
          </cell>
          <cell r="T265">
            <v>56.290909090909089</v>
          </cell>
          <cell r="U265">
            <v>56.290909090909089</v>
          </cell>
          <cell r="V265">
            <v>56.290909090909089</v>
          </cell>
          <cell r="W265">
            <v>56.290909090909089</v>
          </cell>
          <cell r="X265">
            <v>56.290909090909089</v>
          </cell>
          <cell r="Y265">
            <v>56.290909090909089</v>
          </cell>
          <cell r="Z265">
            <v>56.290909090909089</v>
          </cell>
          <cell r="AA265">
            <v>56.290909090909089</v>
          </cell>
          <cell r="AB265">
            <v>56.290909090909089</v>
          </cell>
          <cell r="AC265">
            <v>56.290909090909089</v>
          </cell>
          <cell r="AD265">
            <v>56.290909090909089</v>
          </cell>
          <cell r="AE265">
            <v>56.290909090909089</v>
          </cell>
          <cell r="AF265">
            <v>56.290909090909089</v>
          </cell>
          <cell r="AG265">
            <v>56.290909090909089</v>
          </cell>
          <cell r="AH265">
            <v>56.290909090909089</v>
          </cell>
          <cell r="AI265">
            <v>56.290909090909089</v>
          </cell>
          <cell r="AJ265">
            <v>56.290909090909089</v>
          </cell>
        </row>
        <row r="268">
          <cell r="E268" t="str">
            <v>Electric Power Sector National Average</v>
          </cell>
          <cell r="F268">
            <v>56.820606060606053</v>
          </cell>
          <cell r="G268">
            <v>56.86484848484848</v>
          </cell>
          <cell r="H268">
            <v>56.876363636363621</v>
          </cell>
          <cell r="I268">
            <v>56.9181818181818</v>
          </cell>
          <cell r="J268">
            <v>56.917134848484835</v>
          </cell>
          <cell r="K268">
            <v>56.953939393939393</v>
          </cell>
          <cell r="L268">
            <v>56.943030303030284</v>
          </cell>
          <cell r="M268">
            <v>56.948631515151547</v>
          </cell>
          <cell r="N268">
            <v>55.789090909090909</v>
          </cell>
          <cell r="O268">
            <v>55.837883892255896</v>
          </cell>
          <cell r="P268">
            <v>55.837883892255896</v>
          </cell>
          <cell r="Q268">
            <v>55.837883892255896</v>
          </cell>
          <cell r="R268">
            <v>55.837883892255896</v>
          </cell>
          <cell r="S268">
            <v>55.837883892255896</v>
          </cell>
          <cell r="T268">
            <v>55.837883892255896</v>
          </cell>
          <cell r="U268">
            <v>55.837883892255896</v>
          </cell>
          <cell r="V268">
            <v>55.837883892255896</v>
          </cell>
          <cell r="W268">
            <v>55.837883892255896</v>
          </cell>
          <cell r="X268">
            <v>55.837883892255896</v>
          </cell>
          <cell r="Y268">
            <v>55.837883892255896</v>
          </cell>
          <cell r="Z268">
            <v>55.837883892255896</v>
          </cell>
          <cell r="AA268">
            <v>55.837883892255896</v>
          </cell>
          <cell r="AB268">
            <v>55.837883892255896</v>
          </cell>
          <cell r="AC268">
            <v>55.837883892255896</v>
          </cell>
          <cell r="AD268">
            <v>55.837883892255896</v>
          </cell>
          <cell r="AE268">
            <v>55.837883892255896</v>
          </cell>
          <cell r="AF268">
            <v>55.837883892255896</v>
          </cell>
          <cell r="AG268">
            <v>55.837883892255896</v>
          </cell>
          <cell r="AH268">
            <v>55.837883892255896</v>
          </cell>
          <cell r="AI268">
            <v>55.837883892255896</v>
          </cell>
          <cell r="AJ268">
            <v>55.837883892255896</v>
          </cell>
        </row>
        <row r="271">
          <cell r="F271">
            <v>2204.62</v>
          </cell>
        </row>
        <row r="272">
          <cell r="F272">
            <v>2.2046199999999998</v>
          </cell>
        </row>
        <row r="273">
          <cell r="F273">
            <v>57.222246609447005</v>
          </cell>
          <cell r="G273">
            <v>57.28462604938349</v>
          </cell>
          <cell r="H273">
            <v>57.314489993499762</v>
          </cell>
          <cell r="I273">
            <v>57.0814685268871</v>
          </cell>
          <cell r="J273">
            <v>57.084791492712824</v>
          </cell>
          <cell r="K273">
            <v>57.169499786850899</v>
          </cell>
          <cell r="L273">
            <v>57.173616195340557</v>
          </cell>
          <cell r="M273">
            <v>57.155118717921845</v>
          </cell>
          <cell r="N273">
            <v>57.204012935729509</v>
          </cell>
          <cell r="O273">
            <v>57.271376627894348</v>
          </cell>
          <cell r="P273">
            <v>57.311794727520933</v>
          </cell>
          <cell r="Q273">
            <v>57.319799546198993</v>
          </cell>
          <cell r="R273">
            <v>57.439286895737773</v>
          </cell>
          <cell r="S273">
            <v>57.519463059802732</v>
          </cell>
          <cell r="T273">
            <v>57.5369550827157</v>
          </cell>
          <cell r="U273">
            <v>57.519573320285694</v>
          </cell>
          <cell r="V273">
            <v>57.408265769941757</v>
          </cell>
          <cell r="W273">
            <v>57.424683883610527</v>
          </cell>
          <cell r="X273">
            <v>57.432047247992855</v>
          </cell>
          <cell r="Y273">
            <v>57.432047247992855</v>
          </cell>
          <cell r="Z273">
            <v>57.432047247992855</v>
          </cell>
          <cell r="AA273">
            <v>57.432047247992855</v>
          </cell>
          <cell r="AB273">
            <v>57.432047247992855</v>
          </cell>
          <cell r="AC273">
            <v>57.432047247992855</v>
          </cell>
        </row>
        <row r="274">
          <cell r="F274">
            <v>56.820606060606046</v>
          </cell>
          <cell r="G274">
            <v>56.864848484848466</v>
          </cell>
          <cell r="H274">
            <v>56.876363636363621</v>
          </cell>
          <cell r="I274">
            <v>56.918181818181793</v>
          </cell>
          <cell r="J274">
            <v>56.917134848484821</v>
          </cell>
          <cell r="K274">
            <v>56.953939393939386</v>
          </cell>
          <cell r="L274">
            <v>56.943030303030277</v>
          </cell>
          <cell r="M274">
            <v>56.948631515151547</v>
          </cell>
          <cell r="N274">
            <v>55.789090909090916</v>
          </cell>
          <cell r="O274">
            <v>55.837883892255903</v>
          </cell>
          <cell r="P274">
            <v>55.837883892255903</v>
          </cell>
          <cell r="Q274">
            <v>55.837883892255903</v>
          </cell>
          <cell r="R274">
            <v>55.837883892255903</v>
          </cell>
          <cell r="S274">
            <v>55.837883892255903</v>
          </cell>
          <cell r="T274">
            <v>55.837883892255903</v>
          </cell>
          <cell r="U274">
            <v>55.837883892255903</v>
          </cell>
          <cell r="V274">
            <v>55.837883892255903</v>
          </cell>
          <cell r="W274">
            <v>55.837883892255903</v>
          </cell>
          <cell r="X274">
            <v>55.837883892255903</v>
          </cell>
          <cell r="Y274">
            <v>55.837883892255903</v>
          </cell>
          <cell r="Z274">
            <v>55.837883892255903</v>
          </cell>
          <cell r="AA274">
            <v>55.837883892255903</v>
          </cell>
          <cell r="AB274">
            <v>55.837883892255903</v>
          </cell>
          <cell r="AC274">
            <v>55.837883892255903</v>
          </cell>
        </row>
      </sheetData>
      <sheetData sheetId="14">
        <row r="63">
          <cell r="A63" t="str">
            <v>Industrial Sector</v>
          </cell>
        </row>
        <row r="64">
          <cell r="A64" t="str">
            <v>Coking Coal</v>
          </cell>
          <cell r="B64">
            <v>0</v>
          </cell>
          <cell r="C64">
            <v>0</v>
          </cell>
          <cell r="D64">
            <v>0</v>
          </cell>
          <cell r="E64">
            <v>1</v>
          </cell>
          <cell r="F64">
            <v>1</v>
          </cell>
          <cell r="G64">
            <v>1</v>
          </cell>
          <cell r="H64">
            <v>1</v>
          </cell>
          <cell r="I64">
            <v>0</v>
          </cell>
          <cell r="J64">
            <v>1</v>
          </cell>
          <cell r="K64">
            <v>1</v>
          </cell>
          <cell r="L64">
            <v>1</v>
          </cell>
          <cell r="M64">
            <v>1</v>
          </cell>
          <cell r="N64">
            <v>1</v>
          </cell>
          <cell r="O64">
            <v>1</v>
          </cell>
          <cell r="P64">
            <v>1</v>
          </cell>
          <cell r="Q64">
            <v>1</v>
          </cell>
          <cell r="R64">
            <v>1</v>
          </cell>
          <cell r="S64">
            <v>1</v>
          </cell>
          <cell r="T64">
            <v>1</v>
          </cell>
          <cell r="U64">
            <v>1</v>
          </cell>
          <cell r="V64">
            <v>1</v>
          </cell>
          <cell r="W64">
            <v>1</v>
          </cell>
          <cell r="X64">
            <v>1</v>
          </cell>
          <cell r="Y64">
            <v>1</v>
          </cell>
        </row>
        <row r="65">
          <cell r="A65" t="str">
            <v>Other Coal</v>
          </cell>
          <cell r="B65">
            <v>4.9823044094558441E-3</v>
          </cell>
          <cell r="C65">
            <v>5.2717757859966274E-3</v>
          </cell>
          <cell r="D65">
            <v>6.1001376492605024E-3</v>
          </cell>
          <cell r="E65">
            <v>6.2526268474436524E-3</v>
          </cell>
          <cell r="F65">
            <v>6.8008154903297013E-3</v>
          </cell>
          <cell r="G65">
            <v>7.3428446705201614E-3</v>
          </cell>
          <cell r="H65">
            <v>7.8000066761704807E-3</v>
          </cell>
          <cell r="I65">
            <v>7.5964176642341749E-3</v>
          </cell>
          <cell r="J65">
            <v>7.0400501768960351E-3</v>
          </cell>
          <cell r="K65">
            <v>8.0215755261340352E-3</v>
          </cell>
          <cell r="L65">
            <v>9.0991230471326439E-3</v>
          </cell>
          <cell r="M65">
            <v>8.2460913740664832E-3</v>
          </cell>
          <cell r="N65">
            <v>9.5913853462232818E-3</v>
          </cell>
          <cell r="O65">
            <v>9.4444333552064982E-3</v>
          </cell>
          <cell r="P65">
            <v>9.3462684113888445E-3</v>
          </cell>
          <cell r="Q65">
            <v>9.6718159673676012E-3</v>
          </cell>
          <cell r="R65">
            <v>9.9165267740324217E-3</v>
          </cell>
          <cell r="S65">
            <v>1.0419511956891224E-2</v>
          </cell>
          <cell r="T65">
            <v>1.088973380747338E-2</v>
          </cell>
          <cell r="U65">
            <v>1.3390487085765981E-2</v>
          </cell>
          <cell r="V65">
            <v>1.0742035619847358E-2</v>
          </cell>
          <cell r="W65">
            <v>1.1789738861165711E-2</v>
          </cell>
          <cell r="X65">
            <v>1.3036026718424409E-2</v>
          </cell>
          <cell r="Y65">
            <v>1.2736216781579554E-2</v>
          </cell>
        </row>
        <row r="66">
          <cell r="A66" t="str">
            <v>Natural Gas</v>
          </cell>
          <cell r="B66">
            <v>3.5100923716750478E-2</v>
          </cell>
          <cell r="C66">
            <v>3.3923295560932848E-2</v>
          </cell>
          <cell r="D66">
            <v>3.4896987661909795E-2</v>
          </cell>
          <cell r="E66">
            <v>3.547855887048159E-2</v>
          </cell>
          <cell r="F66">
            <v>3.8042306607494372E-2</v>
          </cell>
          <cell r="G66">
            <v>3.8272894264916563E-2</v>
          </cell>
          <cell r="H66">
            <v>3.8787193690100231E-2</v>
          </cell>
          <cell r="I66">
            <v>4.0124364238024207E-2</v>
          </cell>
          <cell r="J66">
            <v>4.4139786730925654E-2</v>
          </cell>
          <cell r="K66">
            <v>4.4853093438586726E-2</v>
          </cell>
          <cell r="L66">
            <v>4.2508610845631505E-2</v>
          </cell>
          <cell r="M66">
            <v>4.6510446497395691E-2</v>
          </cell>
          <cell r="N66">
            <v>4.3233932693691426E-2</v>
          </cell>
          <cell r="O66">
            <v>3.8842077791729483E-2</v>
          </cell>
          <cell r="P66">
            <v>3.35269175607514E-2</v>
          </cell>
          <cell r="Q66">
            <v>3.432592511393507E-2</v>
          </cell>
          <cell r="R66">
            <v>3.0208005279484321E-2</v>
          </cell>
          <cell r="S66">
            <v>2.8736361733547287E-2</v>
          </cell>
          <cell r="T66">
            <v>2.911821096154919E-2</v>
          </cell>
          <cell r="U66">
            <v>2.9940736885158099E-2</v>
          </cell>
          <cell r="V66">
            <v>3.7364405693747958E-2</v>
          </cell>
          <cell r="W66">
            <v>3.629859223336377E-2</v>
          </cell>
          <cell r="X66">
            <v>3.4366641971715323E-2</v>
          </cell>
          <cell r="Y66">
            <v>3.3671798660478175E-2</v>
          </cell>
        </row>
        <row r="67">
          <cell r="A67" t="str">
            <v>Asphalt and Road Oil</v>
          </cell>
          <cell r="B67">
            <v>1</v>
          </cell>
          <cell r="C67">
            <v>1</v>
          </cell>
          <cell r="D67">
            <v>1</v>
          </cell>
          <cell r="E67">
            <v>1</v>
          </cell>
          <cell r="F67">
            <v>1</v>
          </cell>
          <cell r="G67">
            <v>1</v>
          </cell>
          <cell r="H67">
            <v>1</v>
          </cell>
          <cell r="I67">
            <v>1</v>
          </cell>
          <cell r="J67">
            <v>1</v>
          </cell>
          <cell r="K67">
            <v>1</v>
          </cell>
          <cell r="L67">
            <v>1</v>
          </cell>
          <cell r="M67">
            <v>1</v>
          </cell>
          <cell r="N67">
            <v>1</v>
          </cell>
          <cell r="O67">
            <v>1</v>
          </cell>
          <cell r="P67">
            <v>1</v>
          </cell>
          <cell r="Q67">
            <v>1</v>
          </cell>
          <cell r="R67">
            <v>1</v>
          </cell>
          <cell r="S67">
            <v>1</v>
          </cell>
          <cell r="T67">
            <v>1</v>
          </cell>
          <cell r="U67">
            <v>1</v>
          </cell>
          <cell r="V67">
            <v>1</v>
          </cell>
          <cell r="W67">
            <v>1</v>
          </cell>
          <cell r="X67">
            <v>1</v>
          </cell>
          <cell r="Y67">
            <v>1</v>
          </cell>
        </row>
        <row r="68">
          <cell r="A68" t="str">
            <v>LPG</v>
          </cell>
          <cell r="B68">
            <v>0.70845828462027394</v>
          </cell>
          <cell r="C68">
            <v>0.74407824249140686</v>
          </cell>
          <cell r="D68">
            <v>0.7100636749593231</v>
          </cell>
          <cell r="E68">
            <v>0.70748685303014591</v>
          </cell>
          <cell r="F68">
            <v>0.73797801250701389</v>
          </cell>
          <cell r="G68">
            <v>0.75555560103627784</v>
          </cell>
          <cell r="H68">
            <v>0.76281901522059603</v>
          </cell>
          <cell r="I68">
            <v>0.74943619304502063</v>
          </cell>
          <cell r="J68">
            <v>0.83400778059627678</v>
          </cell>
          <cell r="K68">
            <v>0.79262859782663297</v>
          </cell>
          <cell r="L68">
            <v>0.76191884547364153</v>
          </cell>
          <cell r="M68">
            <v>0.80848803419716708</v>
          </cell>
          <cell r="N68">
            <v>0.7912161882459392</v>
          </cell>
          <cell r="O68">
            <v>0.78313137824151802</v>
          </cell>
          <cell r="P68">
            <v>0.75524126763995203</v>
          </cell>
          <cell r="Q68">
            <v>0.80142365078757161</v>
          </cell>
          <cell r="R68">
            <v>0.80907165651900359</v>
          </cell>
          <cell r="S68">
            <v>0.78803607228577566</v>
          </cell>
          <cell r="T68">
            <v>0.85558158367640302</v>
          </cell>
          <cell r="U68">
            <v>0.85340826683167692</v>
          </cell>
          <cell r="V68">
            <v>0.8646214802808434</v>
          </cell>
          <cell r="W68">
            <v>0.86697107235012849</v>
          </cell>
          <cell r="X68">
            <v>0.80792933793255906</v>
          </cell>
          <cell r="Y68">
            <v>0.81058049618592443</v>
          </cell>
        </row>
        <row r="69">
          <cell r="A69" t="str">
            <v>Lubricants</v>
          </cell>
          <cell r="B69">
            <v>1</v>
          </cell>
          <cell r="C69">
            <v>1</v>
          </cell>
          <cell r="D69">
            <v>1</v>
          </cell>
          <cell r="E69">
            <v>1</v>
          </cell>
          <cell r="F69">
            <v>1</v>
          </cell>
          <cell r="G69">
            <v>1</v>
          </cell>
          <cell r="H69">
            <v>1</v>
          </cell>
          <cell r="I69">
            <v>1</v>
          </cell>
          <cell r="J69">
            <v>1</v>
          </cell>
          <cell r="K69">
            <v>1</v>
          </cell>
          <cell r="L69">
            <v>1</v>
          </cell>
          <cell r="M69">
            <v>1</v>
          </cell>
          <cell r="N69">
            <v>1</v>
          </cell>
          <cell r="O69">
            <v>1</v>
          </cell>
          <cell r="P69">
            <v>1</v>
          </cell>
          <cell r="Q69">
            <v>1</v>
          </cell>
          <cell r="R69">
            <v>1</v>
          </cell>
          <cell r="S69">
            <v>1</v>
          </cell>
          <cell r="T69">
            <v>1</v>
          </cell>
          <cell r="U69">
            <v>1</v>
          </cell>
          <cell r="V69">
            <v>1</v>
          </cell>
          <cell r="W69">
            <v>1</v>
          </cell>
          <cell r="X69">
            <v>1</v>
          </cell>
          <cell r="Y69">
            <v>1</v>
          </cell>
        </row>
        <row r="70">
          <cell r="A70" t="str">
            <v>Pentanes Plus</v>
          </cell>
          <cell r="B70">
            <v>0.4699171958936777</v>
          </cell>
          <cell r="C70">
            <v>0.46821690422785467</v>
          </cell>
          <cell r="D70">
            <v>0.47124194325933749</v>
          </cell>
          <cell r="E70">
            <v>0.46572752912140319</v>
          </cell>
          <cell r="F70">
            <v>0.47313255665194692</v>
          </cell>
          <cell r="G70">
            <v>0.47655928195382907</v>
          </cell>
          <cell r="H70">
            <v>0.47684775282416225</v>
          </cell>
          <cell r="I70">
            <v>0.47419168335137035</v>
          </cell>
          <cell r="J70">
            <v>0.48385281997176377</v>
          </cell>
          <cell r="K70">
            <v>0.48434968550040086</v>
          </cell>
          <cell r="L70">
            <v>0.48430265420587604</v>
          </cell>
          <cell r="M70">
            <v>0.49627314963360075</v>
          </cell>
          <cell r="N70">
            <v>0.48542008300475376</v>
          </cell>
          <cell r="O70">
            <v>0.47026795544757499</v>
          </cell>
          <cell r="P70">
            <v>0.46175362454303892</v>
          </cell>
          <cell r="Q70">
            <v>0.48670945238357227</v>
          </cell>
          <cell r="R70">
            <v>0.49175040279988891</v>
          </cell>
          <cell r="S70">
            <v>0.48259895789674706</v>
          </cell>
          <cell r="T70">
            <v>0.48977178849888708</v>
          </cell>
          <cell r="U70">
            <v>0.47851988601420964</v>
          </cell>
          <cell r="V70">
            <v>0.48415600535261044</v>
          </cell>
          <cell r="W70">
            <v>0.48218917362157193</v>
          </cell>
          <cell r="X70">
            <v>0.47672995827431269</v>
          </cell>
          <cell r="Y70">
            <v>0.48191369953410101</v>
          </cell>
        </row>
        <row r="71">
          <cell r="A71" t="str">
            <v>Feedstocks, Naphtha less than 401 F</v>
          </cell>
          <cell r="B71">
            <v>0.93806301310814855</v>
          </cell>
          <cell r="C71">
            <v>0.93456231077181706</v>
          </cell>
          <cell r="D71">
            <v>0.94079051350777521</v>
          </cell>
          <cell r="E71">
            <v>0.92943697761496613</v>
          </cell>
          <cell r="F71">
            <v>0.94468306609368924</v>
          </cell>
          <cell r="G71">
            <v>0.95173829403568955</v>
          </cell>
          <cell r="H71">
            <v>0.95233222193055467</v>
          </cell>
          <cell r="I71">
            <v>0.94686368450502956</v>
          </cell>
          <cell r="J71">
            <v>0.96675483860432254</v>
          </cell>
          <cell r="K71">
            <v>0.96777782680799662</v>
          </cell>
          <cell r="L71">
            <v>0.96768099485502479</v>
          </cell>
          <cell r="M71">
            <v>0.99232684953584316</v>
          </cell>
          <cell r="N71">
            <v>0.96998165049284535</v>
          </cell>
          <cell r="O71">
            <v>0.93878518614145845</v>
          </cell>
          <cell r="P71">
            <v>0.92125517132756962</v>
          </cell>
          <cell r="Q71">
            <v>0.97264765931506203</v>
          </cell>
          <cell r="R71">
            <v>0.9830046580500299</v>
          </cell>
          <cell r="S71">
            <v>0.96418582355166882</v>
          </cell>
          <cell r="T71">
            <v>0.97892724158531563</v>
          </cell>
          <cell r="U71">
            <v>0.95576741870193249</v>
          </cell>
          <cell r="V71">
            <v>0.96736514236497262</v>
          </cell>
          <cell r="W71">
            <v>0.96331935081024034</v>
          </cell>
          <cell r="X71">
            <v>0.9521053814192868</v>
          </cell>
          <cell r="Y71">
            <v>0.96275395025971777</v>
          </cell>
        </row>
        <row r="72">
          <cell r="A72" t="str">
            <v>Feedstocks, Other Oils greater than 401 F</v>
          </cell>
          <cell r="B72">
            <v>0.87823041084200515</v>
          </cell>
          <cell r="C72">
            <v>0.89797646451163515</v>
          </cell>
          <cell r="D72">
            <v>0.82500874517121026</v>
          </cell>
          <cell r="E72">
            <v>0.7891160376204116</v>
          </cell>
          <cell r="F72">
            <v>0.7643892330669545</v>
          </cell>
          <cell r="G72">
            <v>0.748643834113218</v>
          </cell>
          <cell r="H72">
            <v>0.7172293542894238</v>
          </cell>
          <cell r="I72">
            <v>0.74452549779670929</v>
          </cell>
          <cell r="J72">
            <v>0.75412218576211354</v>
          </cell>
          <cell r="K72">
            <v>0.78604685219415338</v>
          </cell>
          <cell r="L72">
            <v>0.73915751717553269</v>
          </cell>
          <cell r="M72">
            <v>0.76487394853905366</v>
          </cell>
          <cell r="N72">
            <v>0.69070398347273354</v>
          </cell>
          <cell r="O72">
            <v>0.69055676700384561</v>
          </cell>
          <cell r="P72">
            <v>0.67867798645932753</v>
          </cell>
          <cell r="Q72">
            <v>0.70552640992302207</v>
          </cell>
          <cell r="R72">
            <v>0.72527888744522417</v>
          </cell>
          <cell r="S72">
            <v>0.89884733427833086</v>
          </cell>
          <cell r="T72">
            <v>0.92468101285923654</v>
          </cell>
          <cell r="U72">
            <v>0.9246486634196468</v>
          </cell>
          <cell r="V72">
            <v>0.95729624444991834</v>
          </cell>
          <cell r="W72">
            <v>0.94767784501834562</v>
          </cell>
          <cell r="X72">
            <v>0.93081039827539924</v>
          </cell>
          <cell r="Y72">
            <v>0.93349446991269103</v>
          </cell>
        </row>
        <row r="73">
          <cell r="A73" t="str">
            <v>Still Gas</v>
          </cell>
          <cell r="B73">
            <v>2.4929236157777975E-2</v>
          </cell>
          <cell r="C73">
            <v>2.8482623160427156E-2</v>
          </cell>
          <cell r="D73">
            <v>1.9725493448333076E-2</v>
          </cell>
          <cell r="E73">
            <v>3.1904851802907364E-2</v>
          </cell>
          <cell r="F73">
            <v>2.457263621243766E-2</v>
          </cell>
          <cell r="G73">
            <v>3.3795853404559595E-2</v>
          </cell>
          <cell r="H73">
            <v>1.5030373880550176E-3</v>
          </cell>
          <cell r="I73">
            <v>8.3712020697890317E-3</v>
          </cell>
          <cell r="J73">
            <v>4.3166248502330973E-3</v>
          </cell>
          <cell r="K73">
            <v>1.6019539078156342E-2</v>
          </cell>
          <cell r="L73">
            <v>1.172498083814977E-2</v>
          </cell>
          <cell r="M73">
            <v>3.3592164692020636E-2</v>
          </cell>
          <cell r="N73">
            <v>4.2243457335627503E-2</v>
          </cell>
          <cell r="O73">
            <v>3.841422216667767E-2</v>
          </cell>
          <cell r="P73">
            <v>4.0653656151407376E-2</v>
          </cell>
          <cell r="Q73">
            <v>4.5199868544450461E-2</v>
          </cell>
          <cell r="R73">
            <v>3.6829887250717334E-2</v>
          </cell>
          <cell r="S73">
            <v>2.8961473773558181E-2</v>
          </cell>
          <cell r="T73">
            <v>3.2193429912262816E-2</v>
          </cell>
          <cell r="U73">
            <v>9.200710919040167E-2</v>
          </cell>
          <cell r="V73">
            <v>0.10040052202871165</v>
          </cell>
          <cell r="W73">
            <v>0.11</v>
          </cell>
          <cell r="X73">
            <v>0.10846687219045004</v>
          </cell>
          <cell r="Y73">
            <v>0.10846687219045004</v>
          </cell>
        </row>
        <row r="74">
          <cell r="A74" t="str">
            <v>Petroleum Coke</v>
          </cell>
          <cell r="B74">
            <v>3.8020085902772165E-2</v>
          </cell>
          <cell r="C74">
            <v>1.5772922075099654E-2</v>
          </cell>
          <cell r="D74">
            <v>9.451494860733442E-2</v>
          </cell>
          <cell r="E74">
            <v>2.925209558052165E-2</v>
          </cell>
          <cell r="F74">
            <v>5.82875096974972E-2</v>
          </cell>
          <cell r="G74">
            <v>4.6471676183325136E-2</v>
          </cell>
          <cell r="H74">
            <v>3.6360785547240308E-2</v>
          </cell>
          <cell r="I74">
            <v>0</v>
          </cell>
          <cell r="J74">
            <v>6.5223608589617607E-2</v>
          </cell>
          <cell r="K74">
            <v>0.12880682987940389</v>
          </cell>
          <cell r="L74">
            <v>9.0339654433225294E-3</v>
          </cell>
          <cell r="M74">
            <v>0.11243031864659957</v>
          </cell>
          <cell r="N74">
            <v>7.7880001051231135E-2</v>
          </cell>
          <cell r="O74">
            <v>4.9041470113619784E-2</v>
          </cell>
          <cell r="P74">
            <v>0.14419757336307856</v>
          </cell>
          <cell r="Q74">
            <v>0.11771681452086537</v>
          </cell>
          <cell r="R74">
            <v>0.14314339265276971</v>
          </cell>
          <cell r="S74">
            <v>0.12954517673796018</v>
          </cell>
          <cell r="T74">
            <v>0.15965090698965309</v>
          </cell>
          <cell r="U74">
            <v>0.13470937152975015</v>
          </cell>
          <cell r="V74">
            <v>0</v>
          </cell>
          <cell r="W74">
            <v>0</v>
          </cell>
          <cell r="X74">
            <v>0</v>
          </cell>
          <cell r="Y74">
            <v>0</v>
          </cell>
        </row>
        <row r="75">
          <cell r="A75" t="str">
            <v>Special Naphthas</v>
          </cell>
          <cell r="B75">
            <v>0.9417870662734108</v>
          </cell>
          <cell r="C75">
            <v>0.93849684885522711</v>
          </cell>
          <cell r="D75">
            <v>0.94435057166769087</v>
          </cell>
          <cell r="E75">
            <v>0.93367968395330148</v>
          </cell>
          <cell r="F75">
            <v>0.9480090787582397</v>
          </cell>
          <cell r="G75">
            <v>0.95464010066007654</v>
          </cell>
          <cell r="H75">
            <v>0.95519831775969932</v>
          </cell>
          <cell r="I75">
            <v>0.95005858425459178</v>
          </cell>
          <cell r="J75">
            <v>0.96875375322284285</v>
          </cell>
          <cell r="K75">
            <v>0.96971523274407867</v>
          </cell>
          <cell r="L75">
            <v>0.96962422295584327</v>
          </cell>
          <cell r="M75">
            <v>0.9927882090837894</v>
          </cell>
          <cell r="N75">
            <v>0.97178654826246502</v>
          </cell>
          <cell r="O75">
            <v>0.94246581758239201</v>
          </cell>
          <cell r="P75">
            <v>0.92598982089936177</v>
          </cell>
          <cell r="Q75">
            <v>0.9742922593515948</v>
          </cell>
          <cell r="R75">
            <v>0.98402652818223402</v>
          </cell>
          <cell r="S75">
            <v>0.96633920400907714</v>
          </cell>
          <cell r="T75">
            <v>0.98019427242767865</v>
          </cell>
          <cell r="U75">
            <v>0.95842696823214157</v>
          </cell>
          <cell r="V75">
            <v>0.96932736156504151</v>
          </cell>
          <cell r="W75">
            <v>0.96552482922586802</v>
          </cell>
          <cell r="X75">
            <v>0.95498511637048766</v>
          </cell>
          <cell r="Y75">
            <v>0.96499342422171419</v>
          </cell>
        </row>
        <row r="76">
          <cell r="A76" t="str">
            <v>Distillate Fuel</v>
          </cell>
          <cell r="B76">
            <v>6.3718418165765282E-3</v>
          </cell>
          <cell r="C76">
            <v>6.6956219568408398E-3</v>
          </cell>
          <cell r="D76">
            <v>6.8400884350325666E-3</v>
          </cell>
          <cell r="E76">
            <v>7.1046361923168388E-3</v>
          </cell>
          <cell r="F76">
            <v>6.9654445775609074E-3</v>
          </cell>
          <cell r="G76">
            <v>7.0215986084613234E-3</v>
          </cell>
          <cell r="H76">
            <v>6.4817945826651392E-3</v>
          </cell>
          <cell r="I76">
            <v>6.4319574413366949E-3</v>
          </cell>
          <cell r="J76">
            <v>1.1207009336528507E-2</v>
          </cell>
          <cell r="K76">
            <v>1.1707980935934304E-2</v>
          </cell>
          <cell r="L76">
            <v>1.1473314790068323E-2</v>
          </cell>
          <cell r="M76">
            <v>9.7619925619725854E-3</v>
          </cell>
          <cell r="N76">
            <v>1.0989831475497215E-2</v>
          </cell>
          <cell r="O76">
            <v>1.0916825996017111E-2</v>
          </cell>
          <cell r="P76">
            <v>1.0199616678380694E-2</v>
          </cell>
          <cell r="Q76">
            <v>1.0227811394843722E-2</v>
          </cell>
          <cell r="R76">
            <v>1.4417517585152421E-2</v>
          </cell>
          <cell r="S76">
            <v>1.4631815627675883E-2</v>
          </cell>
          <cell r="T76">
            <v>1.5618520514977897E-2</v>
          </cell>
          <cell r="U76">
            <v>1.6833890424583196E-2</v>
          </cell>
          <cell r="V76">
            <v>5.0907126771302181E-3</v>
          </cell>
          <cell r="W76">
            <v>4.5704096857311898E-3</v>
          </cell>
          <cell r="X76">
            <v>4.9772432412307837E-3</v>
          </cell>
          <cell r="Y76">
            <v>4.7691400701577284E-3</v>
          </cell>
        </row>
        <row r="77">
          <cell r="A77" t="str">
            <v>Residual Fuel</v>
          </cell>
          <cell r="B77">
            <v>0</v>
          </cell>
          <cell r="C77">
            <v>0</v>
          </cell>
          <cell r="D77">
            <v>0</v>
          </cell>
          <cell r="E77">
            <v>0</v>
          </cell>
          <cell r="F77">
            <v>0</v>
          </cell>
          <cell r="G77">
            <v>0</v>
          </cell>
          <cell r="H77">
            <v>0</v>
          </cell>
          <cell r="I77">
            <v>0</v>
          </cell>
          <cell r="J77">
            <v>0</v>
          </cell>
          <cell r="K77">
            <v>0</v>
          </cell>
          <cell r="L77">
            <v>0</v>
          </cell>
          <cell r="M77">
            <v>0</v>
          </cell>
          <cell r="N77">
            <v>0</v>
          </cell>
          <cell r="O77">
            <v>0</v>
          </cell>
          <cell r="P77">
            <v>0</v>
          </cell>
          <cell r="Q77">
            <v>0</v>
          </cell>
          <cell r="R77">
            <v>0</v>
          </cell>
          <cell r="S77">
            <v>0</v>
          </cell>
          <cell r="T77">
            <v>0</v>
          </cell>
          <cell r="U77">
            <v>0</v>
          </cell>
          <cell r="V77">
            <v>0</v>
          </cell>
          <cell r="W77">
            <v>0</v>
          </cell>
          <cell r="X77">
            <v>0</v>
          </cell>
          <cell r="Y77">
            <v>0</v>
          </cell>
        </row>
        <row r="78">
          <cell r="A78" t="str">
            <v>Waxes</v>
          </cell>
          <cell r="B78">
            <v>1</v>
          </cell>
          <cell r="C78">
            <v>1</v>
          </cell>
          <cell r="D78">
            <v>1</v>
          </cell>
          <cell r="E78">
            <v>1</v>
          </cell>
          <cell r="F78">
            <v>1</v>
          </cell>
          <cell r="G78">
            <v>1</v>
          </cell>
          <cell r="H78">
            <v>1</v>
          </cell>
          <cell r="I78">
            <v>1</v>
          </cell>
          <cell r="J78">
            <v>1</v>
          </cell>
          <cell r="K78">
            <v>1</v>
          </cell>
          <cell r="L78">
            <v>1</v>
          </cell>
          <cell r="M78">
            <v>1</v>
          </cell>
          <cell r="N78">
            <v>1</v>
          </cell>
          <cell r="O78">
            <v>1</v>
          </cell>
          <cell r="P78">
            <v>1</v>
          </cell>
          <cell r="Q78">
            <v>1</v>
          </cell>
          <cell r="R78">
            <v>1</v>
          </cell>
          <cell r="S78">
            <v>1</v>
          </cell>
          <cell r="T78">
            <v>1</v>
          </cell>
          <cell r="U78">
            <v>1</v>
          </cell>
          <cell r="V78">
            <v>1</v>
          </cell>
          <cell r="W78">
            <v>1</v>
          </cell>
          <cell r="X78">
            <v>1</v>
          </cell>
          <cell r="Y78">
            <v>1</v>
          </cell>
        </row>
        <row r="79">
          <cell r="A79" t="str">
            <v>Misc. Petro Products</v>
          </cell>
          <cell r="B79">
            <v>1</v>
          </cell>
          <cell r="C79">
            <v>1</v>
          </cell>
          <cell r="D79">
            <v>1</v>
          </cell>
          <cell r="E79">
            <v>1</v>
          </cell>
          <cell r="F79">
            <v>1</v>
          </cell>
          <cell r="G79">
            <v>1</v>
          </cell>
          <cell r="H79">
            <v>1</v>
          </cell>
          <cell r="I79">
            <v>1</v>
          </cell>
          <cell r="J79">
            <v>1</v>
          </cell>
          <cell r="K79">
            <v>1</v>
          </cell>
          <cell r="L79">
            <v>1</v>
          </cell>
          <cell r="M79">
            <v>1</v>
          </cell>
          <cell r="N79">
            <v>1</v>
          </cell>
          <cell r="O79">
            <v>1</v>
          </cell>
          <cell r="P79">
            <v>1</v>
          </cell>
          <cell r="Q79">
            <v>1</v>
          </cell>
          <cell r="R79">
            <v>1</v>
          </cell>
          <cell r="S79">
            <v>1</v>
          </cell>
          <cell r="T79">
            <v>1</v>
          </cell>
          <cell r="U79">
            <v>1</v>
          </cell>
          <cell r="V79">
            <v>1</v>
          </cell>
          <cell r="W79">
            <v>1</v>
          </cell>
          <cell r="X79">
            <v>1</v>
          </cell>
          <cell r="Y79">
            <v>1</v>
          </cell>
        </row>
        <row r="80">
          <cell r="A80" t="str">
            <v>Other Coal</v>
          </cell>
          <cell r="B80">
            <v>4.9823044094558441E-3</v>
          </cell>
          <cell r="C80">
            <v>5.2717757859966274E-3</v>
          </cell>
          <cell r="D80">
            <v>6.1001376492605024E-3</v>
          </cell>
          <cell r="E80">
            <v>6.2526268474436524E-3</v>
          </cell>
          <cell r="F80">
            <v>6.8008154903297013E-3</v>
          </cell>
          <cell r="G80">
            <v>7.3428446705201614E-3</v>
          </cell>
          <cell r="H80">
            <v>7.8000066761704807E-3</v>
          </cell>
          <cell r="I80">
            <v>7.5964176642341749E-3</v>
          </cell>
          <cell r="J80">
            <v>7.0400501768960351E-3</v>
          </cell>
          <cell r="K80">
            <v>8.0215755261340352E-3</v>
          </cell>
          <cell r="L80">
            <v>9.0991230471326439E-3</v>
          </cell>
          <cell r="M80">
            <v>8.2460913740664832E-3</v>
          </cell>
          <cell r="N80">
            <v>9.5913853462232818E-3</v>
          </cell>
          <cell r="O80">
            <v>9.4444333552064982E-3</v>
          </cell>
          <cell r="P80">
            <v>9.3462684113888445E-3</v>
          </cell>
          <cell r="Q80">
            <v>9.6718159673676012E-3</v>
          </cell>
          <cell r="R80">
            <v>9.9165267740324217E-3</v>
          </cell>
          <cell r="S80">
            <v>1.0419511956891224E-2</v>
          </cell>
          <cell r="T80">
            <v>1.088973380747338E-2</v>
          </cell>
          <cell r="U80">
            <v>1.3390487085765981E-2</v>
          </cell>
          <cell r="V80">
            <v>1.0742035619847358E-2</v>
          </cell>
          <cell r="W80">
            <v>1.1789738861165711E-2</v>
          </cell>
          <cell r="X80">
            <v>1.3036026718424409E-2</v>
          </cell>
          <cell r="Y80">
            <v>1.2736216781579554E-2</v>
          </cell>
        </row>
        <row r="81">
          <cell r="A81" t="str">
            <v>Aviation Gasoline Blending Components</v>
          </cell>
          <cell r="B81">
            <v>0</v>
          </cell>
          <cell r="C81">
            <v>0</v>
          </cell>
          <cell r="D81">
            <v>0</v>
          </cell>
          <cell r="E81">
            <v>0</v>
          </cell>
          <cell r="F81">
            <v>0</v>
          </cell>
          <cell r="G81">
            <v>0</v>
          </cell>
          <cell r="H81">
            <v>0</v>
          </cell>
          <cell r="I81">
            <v>0</v>
          </cell>
          <cell r="J81">
            <v>0</v>
          </cell>
          <cell r="K81">
            <v>0</v>
          </cell>
          <cell r="L81">
            <v>0</v>
          </cell>
          <cell r="M81">
            <v>0</v>
          </cell>
          <cell r="N81">
            <v>0</v>
          </cell>
          <cell r="O81">
            <v>0</v>
          </cell>
          <cell r="P81">
            <v>0</v>
          </cell>
          <cell r="Q81">
            <v>0</v>
          </cell>
          <cell r="R81">
            <v>0</v>
          </cell>
          <cell r="S81">
            <v>0</v>
          </cell>
          <cell r="T81">
            <v>0</v>
          </cell>
          <cell r="U81">
            <v>0</v>
          </cell>
          <cell r="V81">
            <v>0</v>
          </cell>
          <cell r="W81">
            <v>0</v>
          </cell>
          <cell r="X81">
            <v>0</v>
          </cell>
          <cell r="Y81">
            <v>0</v>
          </cell>
        </row>
        <row r="82">
          <cell r="A82" t="str">
            <v>Crude Oil</v>
          </cell>
          <cell r="B82">
            <v>0</v>
          </cell>
          <cell r="C82">
            <v>0</v>
          </cell>
          <cell r="D82">
            <v>0</v>
          </cell>
          <cell r="E82">
            <v>0</v>
          </cell>
          <cell r="F82">
            <v>0</v>
          </cell>
          <cell r="G82">
            <v>0</v>
          </cell>
          <cell r="H82">
            <v>0</v>
          </cell>
          <cell r="I82">
            <v>0</v>
          </cell>
          <cell r="J82">
            <v>0</v>
          </cell>
          <cell r="K82">
            <v>0</v>
          </cell>
          <cell r="L82">
            <v>0</v>
          </cell>
          <cell r="M82">
            <v>0</v>
          </cell>
          <cell r="N82">
            <v>0</v>
          </cell>
          <cell r="O82">
            <v>0</v>
          </cell>
          <cell r="P82">
            <v>0</v>
          </cell>
          <cell r="Q82">
            <v>0</v>
          </cell>
          <cell r="R82">
            <v>0</v>
          </cell>
          <cell r="S82">
            <v>0</v>
          </cell>
          <cell r="T82">
            <v>0</v>
          </cell>
          <cell r="U82">
            <v>0</v>
          </cell>
          <cell r="V82">
            <v>0</v>
          </cell>
          <cell r="W82">
            <v>0</v>
          </cell>
          <cell r="X82">
            <v>0</v>
          </cell>
          <cell r="Y82">
            <v>0</v>
          </cell>
        </row>
        <row r="83">
          <cell r="A83" t="str">
            <v>Kerosene</v>
          </cell>
          <cell r="B83">
            <v>0</v>
          </cell>
          <cell r="C83">
            <v>0</v>
          </cell>
          <cell r="D83">
            <v>0</v>
          </cell>
          <cell r="E83">
            <v>0</v>
          </cell>
          <cell r="F83">
            <v>0</v>
          </cell>
          <cell r="G83">
            <v>0</v>
          </cell>
          <cell r="H83">
            <v>0</v>
          </cell>
          <cell r="I83">
            <v>0</v>
          </cell>
          <cell r="J83">
            <v>0</v>
          </cell>
          <cell r="K83">
            <v>0</v>
          </cell>
          <cell r="L83">
            <v>0</v>
          </cell>
          <cell r="M83">
            <v>0</v>
          </cell>
          <cell r="N83">
            <v>0</v>
          </cell>
          <cell r="O83">
            <v>0</v>
          </cell>
          <cell r="P83">
            <v>0</v>
          </cell>
          <cell r="Q83">
            <v>0</v>
          </cell>
          <cell r="R83">
            <v>0</v>
          </cell>
          <cell r="S83">
            <v>0</v>
          </cell>
          <cell r="T83">
            <v>0</v>
          </cell>
          <cell r="U83">
            <v>0</v>
          </cell>
          <cell r="V83">
            <v>0</v>
          </cell>
          <cell r="W83">
            <v>0</v>
          </cell>
          <cell r="X83">
            <v>0</v>
          </cell>
          <cell r="Y83">
            <v>0</v>
          </cell>
        </row>
        <row r="84">
          <cell r="A84" t="str">
            <v>Motor Gasoline</v>
          </cell>
          <cell r="B84">
            <v>0</v>
          </cell>
          <cell r="C84">
            <v>0</v>
          </cell>
          <cell r="D84">
            <v>0</v>
          </cell>
          <cell r="E84">
            <v>0</v>
          </cell>
          <cell r="F84">
            <v>0</v>
          </cell>
          <cell r="G84">
            <v>0</v>
          </cell>
          <cell r="H84">
            <v>0</v>
          </cell>
          <cell r="I84">
            <v>0</v>
          </cell>
          <cell r="J84">
            <v>0</v>
          </cell>
          <cell r="K84">
            <v>0</v>
          </cell>
          <cell r="L84">
            <v>0</v>
          </cell>
          <cell r="M84">
            <v>0</v>
          </cell>
          <cell r="N84">
            <v>0</v>
          </cell>
          <cell r="O84">
            <v>0</v>
          </cell>
          <cell r="P84">
            <v>0</v>
          </cell>
          <cell r="Q84">
            <v>0</v>
          </cell>
          <cell r="R84">
            <v>0</v>
          </cell>
          <cell r="S84">
            <v>0</v>
          </cell>
          <cell r="T84">
            <v>0</v>
          </cell>
          <cell r="U84">
            <v>0</v>
          </cell>
          <cell r="V84">
            <v>0</v>
          </cell>
          <cell r="W84">
            <v>0</v>
          </cell>
          <cell r="X84">
            <v>0</v>
          </cell>
          <cell r="Y84">
            <v>0</v>
          </cell>
        </row>
        <row r="85">
          <cell r="A85" t="str">
            <v>Motor Gasoline Blending Components</v>
          </cell>
          <cell r="B85">
            <v>0</v>
          </cell>
          <cell r="C85">
            <v>0</v>
          </cell>
          <cell r="D85">
            <v>0</v>
          </cell>
          <cell r="E85">
            <v>0</v>
          </cell>
          <cell r="F85">
            <v>0</v>
          </cell>
          <cell r="G85">
            <v>0</v>
          </cell>
          <cell r="H85">
            <v>0</v>
          </cell>
          <cell r="I85">
            <v>0</v>
          </cell>
          <cell r="J85">
            <v>0</v>
          </cell>
          <cell r="K85">
            <v>0</v>
          </cell>
          <cell r="L85">
            <v>0</v>
          </cell>
          <cell r="M85">
            <v>0</v>
          </cell>
          <cell r="N85">
            <v>0</v>
          </cell>
          <cell r="O85">
            <v>0</v>
          </cell>
          <cell r="P85">
            <v>0</v>
          </cell>
          <cell r="Q85">
            <v>0</v>
          </cell>
          <cell r="R85">
            <v>0</v>
          </cell>
          <cell r="S85">
            <v>0</v>
          </cell>
          <cell r="T85">
            <v>0</v>
          </cell>
          <cell r="U85">
            <v>0</v>
          </cell>
          <cell r="V85">
            <v>0</v>
          </cell>
          <cell r="W85">
            <v>0</v>
          </cell>
          <cell r="X85">
            <v>0</v>
          </cell>
          <cell r="Y85">
            <v>0</v>
          </cell>
        </row>
        <row r="86">
          <cell r="A86" t="str">
            <v>Unfinished Oils</v>
          </cell>
          <cell r="B86">
            <v>0</v>
          </cell>
          <cell r="C86">
            <v>0</v>
          </cell>
          <cell r="D86">
            <v>0</v>
          </cell>
          <cell r="E86">
            <v>0</v>
          </cell>
          <cell r="F86">
            <v>0</v>
          </cell>
          <cell r="G86">
            <v>0</v>
          </cell>
          <cell r="H86">
            <v>0</v>
          </cell>
          <cell r="I86">
            <v>0</v>
          </cell>
          <cell r="J86">
            <v>0</v>
          </cell>
          <cell r="K86">
            <v>0</v>
          </cell>
          <cell r="L86">
            <v>0</v>
          </cell>
          <cell r="M86">
            <v>0</v>
          </cell>
          <cell r="N86">
            <v>0</v>
          </cell>
          <cell r="O86">
            <v>0</v>
          </cell>
          <cell r="P86">
            <v>0</v>
          </cell>
          <cell r="Q86">
            <v>0</v>
          </cell>
          <cell r="R86">
            <v>0</v>
          </cell>
          <cell r="S86">
            <v>0</v>
          </cell>
          <cell r="T86">
            <v>0</v>
          </cell>
          <cell r="U86">
            <v>0</v>
          </cell>
          <cell r="V86">
            <v>0</v>
          </cell>
          <cell r="W86">
            <v>0</v>
          </cell>
          <cell r="X86">
            <v>0</v>
          </cell>
          <cell r="Y86">
            <v>0</v>
          </cell>
        </row>
        <row r="87">
          <cell r="A87" t="str">
            <v>Transportation</v>
          </cell>
          <cell r="B87">
            <v>1990</v>
          </cell>
          <cell r="C87">
            <v>1991</v>
          </cell>
          <cell r="D87">
            <v>1992</v>
          </cell>
          <cell r="E87">
            <v>1993</v>
          </cell>
          <cell r="F87">
            <v>1994</v>
          </cell>
          <cell r="G87">
            <v>1995</v>
          </cell>
          <cell r="H87">
            <v>1996</v>
          </cell>
          <cell r="I87">
            <v>1997</v>
          </cell>
          <cell r="J87">
            <v>1998</v>
          </cell>
          <cell r="K87">
            <v>1999</v>
          </cell>
          <cell r="L87">
            <v>2000</v>
          </cell>
          <cell r="M87">
            <v>2001</v>
          </cell>
          <cell r="N87">
            <v>2002</v>
          </cell>
          <cell r="O87">
            <v>2003</v>
          </cell>
          <cell r="P87">
            <v>2004</v>
          </cell>
          <cell r="Q87">
            <v>2005</v>
          </cell>
          <cell r="R87">
            <v>2006</v>
          </cell>
          <cell r="S87">
            <v>2007</v>
          </cell>
          <cell r="T87">
            <v>2008</v>
          </cell>
          <cell r="U87">
            <v>2009</v>
          </cell>
          <cell r="V87">
            <v>2010</v>
          </cell>
          <cell r="W87">
            <v>2011</v>
          </cell>
          <cell r="X87">
            <v>2012</v>
          </cell>
          <cell r="Y87">
            <v>2013</v>
          </cell>
          <cell r="Z87">
            <v>2014</v>
          </cell>
          <cell r="AA87">
            <v>2015</v>
          </cell>
          <cell r="AB87">
            <v>2016</v>
          </cell>
          <cell r="AC87">
            <v>2017</v>
          </cell>
          <cell r="AD87">
            <v>2018</v>
          </cell>
          <cell r="AE87">
            <v>2019</v>
          </cell>
          <cell r="AF87">
            <v>2020</v>
          </cell>
        </row>
        <row r="88">
          <cell r="A88" t="str">
            <v>Lubricants</v>
          </cell>
          <cell r="B88">
            <v>1</v>
          </cell>
          <cell r="C88">
            <v>1</v>
          </cell>
          <cell r="D88">
            <v>1</v>
          </cell>
          <cell r="E88">
            <v>1</v>
          </cell>
          <cell r="F88">
            <v>1</v>
          </cell>
          <cell r="G88">
            <v>1</v>
          </cell>
          <cell r="H88">
            <v>1</v>
          </cell>
          <cell r="I88">
            <v>1</v>
          </cell>
          <cell r="J88">
            <v>1</v>
          </cell>
          <cell r="K88">
            <v>1</v>
          </cell>
          <cell r="L88">
            <v>1</v>
          </cell>
          <cell r="M88">
            <v>1</v>
          </cell>
          <cell r="N88">
            <v>1</v>
          </cell>
          <cell r="O88">
            <v>1</v>
          </cell>
          <cell r="P88">
            <v>1</v>
          </cell>
          <cell r="Q88">
            <v>1</v>
          </cell>
          <cell r="R88">
            <v>1</v>
          </cell>
          <cell r="S88">
            <v>1</v>
          </cell>
          <cell r="T88">
            <v>1</v>
          </cell>
          <cell r="U88">
            <v>1</v>
          </cell>
          <cell r="V88">
            <v>1</v>
          </cell>
          <cell r="W88">
            <v>1</v>
          </cell>
          <cell r="X88">
            <v>1</v>
          </cell>
          <cell r="Y88">
            <v>1</v>
          </cell>
        </row>
      </sheetData>
      <sheetData sheetId="15">
        <row r="8">
          <cell r="A8" t="str">
            <v>Fuel Type</v>
          </cell>
          <cell r="B8">
            <v>1990</v>
          </cell>
          <cell r="C8">
            <v>1991</v>
          </cell>
          <cell r="D8">
            <v>1992</v>
          </cell>
          <cell r="E8">
            <v>1993</v>
          </cell>
          <cell r="F8">
            <v>1994</v>
          </cell>
          <cell r="G8">
            <v>1995</v>
          </cell>
          <cell r="H8">
            <v>1996</v>
          </cell>
          <cell r="I8">
            <v>1997</v>
          </cell>
          <cell r="J8">
            <v>1998</v>
          </cell>
          <cell r="K8">
            <v>1999</v>
          </cell>
          <cell r="L8">
            <v>2000</v>
          </cell>
          <cell r="M8">
            <v>2001</v>
          </cell>
          <cell r="N8">
            <v>2002</v>
          </cell>
          <cell r="O8">
            <v>2003</v>
          </cell>
          <cell r="P8">
            <v>2004</v>
          </cell>
          <cell r="Q8">
            <v>2005</v>
          </cell>
          <cell r="R8">
            <v>2006</v>
          </cell>
          <cell r="S8">
            <v>2007</v>
          </cell>
          <cell r="T8">
            <v>2008</v>
          </cell>
          <cell r="U8">
            <v>2009</v>
          </cell>
          <cell r="V8">
            <v>2010</v>
          </cell>
          <cell r="W8">
            <v>2011</v>
          </cell>
          <cell r="X8">
            <v>2012</v>
          </cell>
          <cell r="Y8">
            <v>2013</v>
          </cell>
          <cell r="Z8">
            <v>2014</v>
          </cell>
          <cell r="AA8">
            <v>2015</v>
          </cell>
          <cell r="AB8">
            <v>2016</v>
          </cell>
          <cell r="AC8">
            <v>2017</v>
          </cell>
          <cell r="AD8">
            <v>2018</v>
          </cell>
          <cell r="AE8">
            <v>2019</v>
          </cell>
          <cell r="AF8">
            <v>2020</v>
          </cell>
        </row>
        <row r="9">
          <cell r="A9" t="str">
            <v>LPG</v>
          </cell>
          <cell r="B9">
            <v>37.457607230404484</v>
          </cell>
          <cell r="C9">
            <v>37.437376698209533</v>
          </cell>
          <cell r="D9">
            <v>37.462237665505953</v>
          </cell>
          <cell r="E9">
            <v>37.421419843538189</v>
          </cell>
          <cell r="F9">
            <v>37.50635433915923</v>
          </cell>
          <cell r="G9">
            <v>37.472544411731</v>
          </cell>
          <cell r="H9">
            <v>37.4521560061551</v>
          </cell>
          <cell r="I9">
            <v>37.463387947890503</v>
          </cell>
          <cell r="J9">
            <v>37.460350052631256</v>
          </cell>
          <cell r="K9">
            <v>37.462345296830271</v>
          </cell>
          <cell r="L9">
            <v>37.442474808982986</v>
          </cell>
          <cell r="M9">
            <v>37.459021890592503</v>
          </cell>
          <cell r="N9">
            <v>37.448010447464753</v>
          </cell>
          <cell r="O9">
            <v>37.487896411927821</v>
          </cell>
          <cell r="P9">
            <v>37.440148374307611</v>
          </cell>
          <cell r="Q9">
            <v>37.44350128719158</v>
          </cell>
          <cell r="R9">
            <v>37.399033906535209</v>
          </cell>
          <cell r="S9">
            <v>37.357917097779918</v>
          </cell>
          <cell r="T9">
            <v>37.380708554632683</v>
          </cell>
          <cell r="U9">
            <v>37.273236373298225</v>
          </cell>
          <cell r="V9">
            <v>37.279320341173829</v>
          </cell>
          <cell r="W9">
            <v>37.205635290079059</v>
          </cell>
          <cell r="X9">
            <v>37.22442032250094</v>
          </cell>
          <cell r="Y9">
            <v>37.29095343056121</v>
          </cell>
          <cell r="Z9">
            <v>37.29095343056121</v>
          </cell>
          <cell r="AA9">
            <v>37.29095343056121</v>
          </cell>
          <cell r="AB9">
            <v>37.29095343056121</v>
          </cell>
          <cell r="AC9">
            <v>37.29095343056121</v>
          </cell>
          <cell r="AD9">
            <v>37.29095343056121</v>
          </cell>
          <cell r="AE9">
            <v>37.29095343056121</v>
          </cell>
          <cell r="AF9">
            <v>37.29095343056121</v>
          </cell>
        </row>
        <row r="10">
          <cell r="A10" t="str">
            <v>LPG (energy use)</v>
          </cell>
          <cell r="B10">
            <v>37.178183124617391</v>
          </cell>
          <cell r="C10">
            <v>37.105507284704473</v>
          </cell>
          <cell r="D10">
            <v>37.156013717757894</v>
          </cell>
          <cell r="E10">
            <v>37.117780554903703</v>
          </cell>
          <cell r="F10">
            <v>37.144756056731595</v>
          </cell>
          <cell r="G10">
            <v>37.095158557470327</v>
          </cell>
          <cell r="H10">
            <v>37.081605123362699</v>
          </cell>
          <cell r="I10">
            <v>37.127630154272374</v>
          </cell>
          <cell r="J10">
            <v>37.068854346713998</v>
          </cell>
          <cell r="K10">
            <v>37.186160199258723</v>
          </cell>
          <cell r="L10">
            <v>37.252132941641626</v>
          </cell>
          <cell r="M10">
            <v>37.188489260427822</v>
          </cell>
          <cell r="N10">
            <v>37.158973991429185</v>
          </cell>
          <cell r="O10">
            <v>37.166371668273584</v>
          </cell>
          <cell r="P10">
            <v>37.128551869660818</v>
          </cell>
          <cell r="Q10">
            <v>37.121187720398858</v>
          </cell>
          <cell r="R10">
            <v>37.117401619280237</v>
          </cell>
          <cell r="S10">
            <v>37.097764119076807</v>
          </cell>
          <cell r="T10">
            <v>37.110283550140529</v>
          </cell>
          <cell r="U10">
            <v>37.110283550140529</v>
          </cell>
          <cell r="V10">
            <v>37.110283550140529</v>
          </cell>
          <cell r="W10">
            <v>37.110283550140529</v>
          </cell>
          <cell r="X10">
            <v>37.110283550140529</v>
          </cell>
          <cell r="Y10">
            <v>37.110283550140529</v>
          </cell>
          <cell r="Z10">
            <v>37.110283550140529</v>
          </cell>
          <cell r="AA10">
            <v>37.110283550140529</v>
          </cell>
          <cell r="AB10">
            <v>37.110283550140529</v>
          </cell>
          <cell r="AC10">
            <v>37.110283550140529</v>
          </cell>
          <cell r="AD10">
            <v>37.110283550140529</v>
          </cell>
          <cell r="AE10">
            <v>37.110283550140529</v>
          </cell>
          <cell r="AF10">
            <v>37.110283550140529</v>
          </cell>
        </row>
        <row r="11">
          <cell r="A11" t="str">
            <v>LPG (non-energy use)</v>
          </cell>
          <cell r="B11">
            <v>37.625352052501214</v>
          </cell>
          <cell r="C11">
            <v>37.644417063217922</v>
          </cell>
          <cell r="D11">
            <v>37.631227881512395</v>
          </cell>
          <cell r="E11">
            <v>37.649666115146125</v>
          </cell>
          <cell r="F11">
            <v>37.686225992336077</v>
          </cell>
          <cell r="G11">
            <v>37.676877888434099</v>
          </cell>
          <cell r="H11">
            <v>37.711799338462015</v>
          </cell>
          <cell r="I11">
            <v>37.671695554628769</v>
          </cell>
          <cell r="J11">
            <v>37.651751026307252</v>
          </cell>
          <cell r="K11">
            <v>37.646053096023451</v>
          </cell>
          <cell r="L11">
            <v>37.675781050336745</v>
          </cell>
          <cell r="M11">
            <v>37.708012814863054</v>
          </cell>
          <cell r="N11">
            <v>37.673144524100593</v>
          </cell>
          <cell r="O11">
            <v>37.678711860794309</v>
          </cell>
          <cell r="P11">
            <v>37.634269513380417</v>
          </cell>
          <cell r="Q11">
            <v>37.623714481985836</v>
          </cell>
          <cell r="R11">
            <v>37.625034749282982</v>
          </cell>
          <cell r="S11">
            <v>37.605017199857308</v>
          </cell>
          <cell r="T11">
            <v>37.618219706853779</v>
          </cell>
          <cell r="U11">
            <v>37.618219706853779</v>
          </cell>
          <cell r="V11">
            <v>37.618219706853779</v>
          </cell>
          <cell r="W11">
            <v>37.618219706853779</v>
          </cell>
          <cell r="X11">
            <v>37.618219706853779</v>
          </cell>
          <cell r="Y11">
            <v>37.618219706853779</v>
          </cell>
          <cell r="Z11">
            <v>37.618219706853779</v>
          </cell>
          <cell r="AA11">
            <v>37.618219706853779</v>
          </cell>
          <cell r="AB11">
            <v>37.618219706853779</v>
          </cell>
          <cell r="AC11">
            <v>37.618219706853779</v>
          </cell>
          <cell r="AD11">
            <v>37.618219706853779</v>
          </cell>
          <cell r="AE11">
            <v>37.618219706853779</v>
          </cell>
          <cell r="AF11">
            <v>37.618219706853779</v>
          </cell>
        </row>
        <row r="12">
          <cell r="A12" t="str">
            <v>Motor Gasoline</v>
          </cell>
          <cell r="B12">
            <v>42.827318932926765</v>
          </cell>
          <cell r="C12">
            <v>42.862953594352739</v>
          </cell>
          <cell r="D12">
            <v>42.979827720815365</v>
          </cell>
          <cell r="E12">
            <v>42.863369375906146</v>
          </cell>
          <cell r="F12">
            <v>42.697170061732891</v>
          </cell>
          <cell r="G12">
            <v>42.682812695986499</v>
          </cell>
          <cell r="H12">
            <v>42.676794808830387</v>
          </cell>
          <cell r="I12">
            <v>42.677998681011047</v>
          </cell>
          <cell r="J12">
            <v>42.703652199205209</v>
          </cell>
          <cell r="K12">
            <v>42.604207054775912</v>
          </cell>
          <cell r="L12">
            <v>42.62095542404434</v>
          </cell>
          <cell r="M12">
            <v>42.647267199502423</v>
          </cell>
          <cell r="N12">
            <v>42.72944085628535</v>
          </cell>
          <cell r="O12">
            <v>42.685620145751308</v>
          </cell>
          <cell r="P12">
            <v>42.738993360941393</v>
          </cell>
          <cell r="Q12">
            <v>42.696971706443158</v>
          </cell>
          <cell r="R12">
            <v>42.897554061143609</v>
          </cell>
          <cell r="S12">
            <v>43.128487576872814</v>
          </cell>
          <cell r="T12">
            <v>42.900741155457617</v>
          </cell>
          <cell r="U12">
            <v>42.900741155457617</v>
          </cell>
          <cell r="V12">
            <v>42.900741155457617</v>
          </cell>
          <cell r="W12">
            <v>42.900741155457617</v>
          </cell>
          <cell r="X12">
            <v>42.900741155457617</v>
          </cell>
          <cell r="Y12">
            <v>42.900741155457617</v>
          </cell>
          <cell r="Z12">
            <v>42.900741155457617</v>
          </cell>
          <cell r="AA12">
            <v>42.900741155457617</v>
          </cell>
          <cell r="AB12">
            <v>42.900741155457617</v>
          </cell>
          <cell r="AC12">
            <v>42.900741155457617</v>
          </cell>
          <cell r="AD12">
            <v>42.900741155457617</v>
          </cell>
          <cell r="AE12">
            <v>42.900741155457617</v>
          </cell>
          <cell r="AF12">
            <v>42.900741155457617</v>
          </cell>
        </row>
        <row r="13">
          <cell r="A13" t="str">
            <v>Jet Fuel, Kerosene</v>
          </cell>
          <cell r="B13">
            <v>42.777000000000001</v>
          </cell>
          <cell r="C13">
            <v>42.777000000000001</v>
          </cell>
          <cell r="D13">
            <v>42.754950000000001</v>
          </cell>
          <cell r="E13">
            <v>42.710850000000008</v>
          </cell>
          <cell r="F13">
            <v>42.666750000000008</v>
          </cell>
          <cell r="G13">
            <v>42.6447</v>
          </cell>
          <cell r="H13">
            <v>43.431818181818173</v>
          </cell>
          <cell r="I13">
            <v>43.431818181818173</v>
          </cell>
          <cell r="J13">
            <v>43.431818181818173</v>
          </cell>
          <cell r="K13">
            <v>43.431818181818173</v>
          </cell>
          <cell r="L13">
            <v>43.431818181818173</v>
          </cell>
          <cell r="M13">
            <v>43.431818181818173</v>
          </cell>
          <cell r="N13">
            <v>43.431818181818173</v>
          </cell>
          <cell r="O13">
            <v>43.431818181818173</v>
          </cell>
          <cell r="P13">
            <v>43.431818181818173</v>
          </cell>
          <cell r="Q13">
            <v>43.431818181818173</v>
          </cell>
          <cell r="R13">
            <v>43.431818181818173</v>
          </cell>
          <cell r="S13">
            <v>43.431818181818173</v>
          </cell>
          <cell r="T13">
            <v>43.431818181818173</v>
          </cell>
          <cell r="U13">
            <v>43.431818181818173</v>
          </cell>
          <cell r="V13">
            <v>43.431818181818173</v>
          </cell>
          <cell r="W13">
            <v>43.431818181818173</v>
          </cell>
          <cell r="X13">
            <v>43.431818181818173</v>
          </cell>
          <cell r="Y13">
            <v>43.431818181818173</v>
          </cell>
          <cell r="Z13">
            <v>43.431818181818173</v>
          </cell>
          <cell r="AA13">
            <v>43.431818181818173</v>
          </cell>
          <cell r="AB13">
            <v>43.431818181818173</v>
          </cell>
          <cell r="AC13">
            <v>43.431818181818173</v>
          </cell>
          <cell r="AD13">
            <v>43.431818181818173</v>
          </cell>
          <cell r="AE13">
            <v>43.431818181818173</v>
          </cell>
          <cell r="AF13">
            <v>43.431818181818173</v>
          </cell>
        </row>
        <row r="14">
          <cell r="A14" t="str">
            <v>Motor Gasoline Blending Components</v>
          </cell>
          <cell r="B14">
            <v>42.827318932926765</v>
          </cell>
          <cell r="C14">
            <v>42.862953594352739</v>
          </cell>
          <cell r="D14">
            <v>42.979827720815365</v>
          </cell>
          <cell r="E14">
            <v>42.863369375906146</v>
          </cell>
          <cell r="F14">
            <v>42.697170061732891</v>
          </cell>
          <cell r="G14">
            <v>42.682812695986499</v>
          </cell>
          <cell r="H14">
            <v>42.676794808830387</v>
          </cell>
          <cell r="I14">
            <v>42.677998681011047</v>
          </cell>
          <cell r="J14">
            <v>42.703652199205209</v>
          </cell>
          <cell r="K14">
            <v>42.604207054775912</v>
          </cell>
          <cell r="L14">
            <v>42.62095542404434</v>
          </cell>
          <cell r="M14">
            <v>42.647267199502423</v>
          </cell>
          <cell r="N14">
            <v>42.72944085628535</v>
          </cell>
          <cell r="O14">
            <v>42.685620145751308</v>
          </cell>
          <cell r="P14">
            <v>42.738993360941393</v>
          </cell>
          <cell r="Q14">
            <v>42.696971706443158</v>
          </cell>
          <cell r="R14">
            <v>42.897554061143609</v>
          </cell>
          <cell r="S14">
            <v>43.128487576872814</v>
          </cell>
          <cell r="T14">
            <v>42.900741155457617</v>
          </cell>
          <cell r="U14">
            <v>42.900741155457617</v>
          </cell>
          <cell r="V14">
            <v>42.900741155457617</v>
          </cell>
          <cell r="W14">
            <v>42.900741155457617</v>
          </cell>
          <cell r="X14">
            <v>42.900741155457617</v>
          </cell>
          <cell r="Y14">
            <v>42.900741155457617</v>
          </cell>
          <cell r="Z14">
            <v>42.900741155457617</v>
          </cell>
          <cell r="AA14">
            <v>42.900741155457617</v>
          </cell>
          <cell r="AB14">
            <v>42.900741155457617</v>
          </cell>
          <cell r="AC14">
            <v>42.900741155457617</v>
          </cell>
          <cell r="AD14">
            <v>42.900741155457617</v>
          </cell>
          <cell r="AE14">
            <v>42.900741155457617</v>
          </cell>
          <cell r="AF14">
            <v>42.900741155457617</v>
          </cell>
        </row>
        <row r="15">
          <cell r="A15" t="str">
            <v>Misc. Petro Products</v>
          </cell>
          <cell r="B15">
            <v>44.422498262715521</v>
          </cell>
          <cell r="C15">
            <v>44.449275138703442</v>
          </cell>
          <cell r="D15">
            <v>44.543313535802589</v>
          </cell>
          <cell r="E15">
            <v>44.547832113424143</v>
          </cell>
          <cell r="F15">
            <v>44.549145379109483</v>
          </cell>
          <cell r="G15">
            <v>44.555800831355164</v>
          </cell>
          <cell r="H15">
            <v>44.616720954568976</v>
          </cell>
          <cell r="I15">
            <v>44.578959552496549</v>
          </cell>
          <cell r="J15">
            <v>44.58995849776035</v>
          </cell>
          <cell r="K15">
            <v>44.475579433388795</v>
          </cell>
          <cell r="L15">
            <v>44.577444036227583</v>
          </cell>
          <cell r="M15">
            <v>44.688927477491376</v>
          </cell>
          <cell r="N15">
            <v>44.727327315643954</v>
          </cell>
          <cell r="O15">
            <v>44.64946343106466</v>
          </cell>
          <cell r="P15">
            <v>44.790791080096554</v>
          </cell>
          <cell r="Q15">
            <v>44.794266239552584</v>
          </cell>
          <cell r="R15">
            <v>44.726789997822415</v>
          </cell>
          <cell r="S15">
            <v>44.71931236874741</v>
          </cell>
          <cell r="T15">
            <v>44.77366188659483</v>
          </cell>
          <cell r="U15">
            <v>44.77366188659483</v>
          </cell>
          <cell r="V15">
            <v>44.77366188659483</v>
          </cell>
          <cell r="W15">
            <v>44.77366188659483</v>
          </cell>
          <cell r="X15">
            <v>44.77366188659483</v>
          </cell>
          <cell r="Y15">
            <v>44.77366188659483</v>
          </cell>
          <cell r="Z15">
            <v>44.77366188659483</v>
          </cell>
          <cell r="AA15">
            <v>44.77366188659483</v>
          </cell>
          <cell r="AB15">
            <v>44.77366188659483</v>
          </cell>
          <cell r="AC15">
            <v>44.77366188659483</v>
          </cell>
          <cell r="AD15">
            <v>44.77366188659483</v>
          </cell>
          <cell r="AE15">
            <v>44.77366188659483</v>
          </cell>
          <cell r="AF15">
            <v>44.77366188659483</v>
          </cell>
        </row>
        <row r="16">
          <cell r="A16" t="str">
            <v>Unfinished Oils</v>
          </cell>
          <cell r="B16">
            <v>44.422498262715521</v>
          </cell>
          <cell r="C16">
            <v>44.449275138703442</v>
          </cell>
          <cell r="D16">
            <v>44.543313535802589</v>
          </cell>
          <cell r="E16">
            <v>44.547832113424143</v>
          </cell>
          <cell r="F16">
            <v>44.549145379109483</v>
          </cell>
          <cell r="G16">
            <v>44.555800831355164</v>
          </cell>
          <cell r="H16">
            <v>44.616720954568976</v>
          </cell>
          <cell r="I16">
            <v>44.578959552496549</v>
          </cell>
          <cell r="J16">
            <v>44.58995849776035</v>
          </cell>
          <cell r="K16">
            <v>44.475579433388795</v>
          </cell>
          <cell r="L16">
            <v>44.577444036227583</v>
          </cell>
          <cell r="M16">
            <v>44.688927477491376</v>
          </cell>
          <cell r="N16">
            <v>44.727327315643954</v>
          </cell>
          <cell r="O16">
            <v>44.64946343106466</v>
          </cell>
          <cell r="P16">
            <v>44.790791080096554</v>
          </cell>
          <cell r="Q16">
            <v>44.794266239552584</v>
          </cell>
          <cell r="R16">
            <v>44.726789997822415</v>
          </cell>
          <cell r="S16">
            <v>44.71931236874741</v>
          </cell>
          <cell r="T16">
            <v>44.77366188659483</v>
          </cell>
          <cell r="U16">
            <v>44.77366188659483</v>
          </cell>
          <cell r="V16">
            <v>44.77366188659483</v>
          </cell>
          <cell r="W16">
            <v>44.77366188659483</v>
          </cell>
          <cell r="X16">
            <v>44.77366188659483</v>
          </cell>
          <cell r="Y16">
            <v>44.77366188659483</v>
          </cell>
          <cell r="Z16">
            <v>44.77366188659483</v>
          </cell>
          <cell r="AA16">
            <v>44.77366188659483</v>
          </cell>
          <cell r="AB16">
            <v>44.77366188659483</v>
          </cell>
          <cell r="AC16">
            <v>44.77366188659483</v>
          </cell>
          <cell r="AD16">
            <v>44.77366188659483</v>
          </cell>
          <cell r="AE16">
            <v>44.77366188659483</v>
          </cell>
          <cell r="AF16">
            <v>44.77366188659483</v>
          </cell>
        </row>
        <row r="17">
          <cell r="A17" t="str">
            <v>Crude Oil</v>
          </cell>
          <cell r="B17">
            <v>44.422498262715521</v>
          </cell>
          <cell r="C17">
            <v>44.449275138703442</v>
          </cell>
          <cell r="D17">
            <v>44.543313535802589</v>
          </cell>
          <cell r="E17">
            <v>44.547832113424143</v>
          </cell>
          <cell r="F17">
            <v>44.549145379109483</v>
          </cell>
          <cell r="G17">
            <v>44.555800831355164</v>
          </cell>
          <cell r="H17">
            <v>44.616720954568976</v>
          </cell>
          <cell r="I17">
            <v>44.578959552496549</v>
          </cell>
          <cell r="J17">
            <v>44.58995849776035</v>
          </cell>
          <cell r="K17">
            <v>44.475579433388795</v>
          </cell>
          <cell r="L17">
            <v>44.577444036227583</v>
          </cell>
          <cell r="M17">
            <v>44.688927477491376</v>
          </cell>
          <cell r="N17">
            <v>44.727327315643954</v>
          </cell>
          <cell r="O17">
            <v>44.64946343106466</v>
          </cell>
          <cell r="P17">
            <v>44.790791080096554</v>
          </cell>
          <cell r="Q17">
            <v>44.794266239552584</v>
          </cell>
          <cell r="R17">
            <v>44.726789997822415</v>
          </cell>
          <cell r="S17">
            <v>44.71931236874741</v>
          </cell>
          <cell r="T17">
            <v>44.77366188659483</v>
          </cell>
          <cell r="U17">
            <v>44.77366188659483</v>
          </cell>
          <cell r="V17">
            <v>44.77366188659483</v>
          </cell>
          <cell r="W17">
            <v>44.77366188659483</v>
          </cell>
          <cell r="X17">
            <v>44.77366188659483</v>
          </cell>
          <cell r="Y17">
            <v>44.77366188659483</v>
          </cell>
          <cell r="Z17">
            <v>44.77366188659483</v>
          </cell>
          <cell r="AA17">
            <v>44.77366188659483</v>
          </cell>
          <cell r="AB17">
            <v>44.77366188659483</v>
          </cell>
          <cell r="AC17">
            <v>44.77366188659483</v>
          </cell>
          <cell r="AD17">
            <v>44.77366188659483</v>
          </cell>
          <cell r="AE17">
            <v>44.77366188659483</v>
          </cell>
          <cell r="AF17">
            <v>44.77366188659483</v>
          </cell>
        </row>
      </sheetData>
      <sheetData sheetId="16" refreshError="1"/>
      <sheetData sheetId="17">
        <row r="7">
          <cell r="A7" t="str">
            <v>State</v>
          </cell>
          <cell r="B7">
            <v>1990</v>
          </cell>
          <cell r="C7">
            <v>1991</v>
          </cell>
          <cell r="D7">
            <v>1992</v>
          </cell>
          <cell r="E7">
            <v>1993</v>
          </cell>
          <cell r="F7">
            <v>1994</v>
          </cell>
          <cell r="G7">
            <v>1995</v>
          </cell>
          <cell r="H7">
            <v>1996</v>
          </cell>
          <cell r="I7">
            <v>1997</v>
          </cell>
          <cell r="J7">
            <v>1998</v>
          </cell>
          <cell r="K7">
            <v>1999</v>
          </cell>
          <cell r="L7">
            <v>2000</v>
          </cell>
          <cell r="M7">
            <v>2001</v>
          </cell>
          <cell r="N7">
            <v>2002</v>
          </cell>
          <cell r="O7">
            <v>2003</v>
          </cell>
          <cell r="P7">
            <v>2004</v>
          </cell>
          <cell r="Q7">
            <v>2005</v>
          </cell>
          <cell r="R7">
            <v>2006</v>
          </cell>
          <cell r="S7">
            <v>2007</v>
          </cell>
          <cell r="T7">
            <v>2008</v>
          </cell>
          <cell r="U7">
            <v>2009</v>
          </cell>
          <cell r="V7">
            <v>2010</v>
          </cell>
          <cell r="W7">
            <v>2011</v>
          </cell>
          <cell r="X7">
            <v>2012</v>
          </cell>
          <cell r="Y7">
            <v>2013</v>
          </cell>
          <cell r="Z7">
            <v>2014</v>
          </cell>
          <cell r="AA7">
            <v>2015</v>
          </cell>
          <cell r="AB7">
            <v>2016</v>
          </cell>
          <cell r="AC7">
            <v>2017</v>
          </cell>
          <cell r="AD7">
            <v>2018</v>
          </cell>
          <cell r="AE7">
            <v>2019</v>
          </cell>
          <cell r="AF7">
            <v>2020</v>
          </cell>
        </row>
        <row r="8">
          <cell r="A8" t="str">
            <v>Alabama</v>
          </cell>
          <cell r="B8">
            <v>329.28</v>
          </cell>
          <cell r="C8">
            <v>340.964</v>
          </cell>
          <cell r="D8">
            <v>175.78800000000001</v>
          </cell>
          <cell r="E8">
            <v>422.3</v>
          </cell>
          <cell r="F8">
            <v>71.070000000000007</v>
          </cell>
          <cell r="G8">
            <v>0</v>
          </cell>
          <cell r="H8">
            <v>18.593999999999998</v>
          </cell>
          <cell r="I8">
            <v>21.860999999999997</v>
          </cell>
          <cell r="J8">
            <v>2.08</v>
          </cell>
          <cell r="K8">
            <v>4.1440000000000001</v>
          </cell>
          <cell r="L8">
            <v>0</v>
          </cell>
          <cell r="M8">
            <v>0</v>
          </cell>
          <cell r="N8">
            <v>0</v>
          </cell>
          <cell r="O8">
            <v>22.66</v>
          </cell>
          <cell r="P8">
            <v>0</v>
          </cell>
          <cell r="Q8">
            <v>0</v>
          </cell>
          <cell r="R8">
            <v>0</v>
          </cell>
          <cell r="S8">
            <v>0</v>
          </cell>
          <cell r="T8">
            <v>0</v>
          </cell>
          <cell r="U8">
            <v>0</v>
          </cell>
          <cell r="V8">
            <v>0</v>
          </cell>
          <cell r="W8">
            <v>0</v>
          </cell>
          <cell r="X8">
            <v>0</v>
          </cell>
          <cell r="Y8">
            <v>0</v>
          </cell>
        </row>
        <row r="9">
          <cell r="A9" t="str">
            <v>Alaska</v>
          </cell>
          <cell r="B9">
            <v>0</v>
          </cell>
          <cell r="C9">
            <v>0</v>
          </cell>
          <cell r="D9">
            <v>0</v>
          </cell>
          <cell r="E9">
            <v>0</v>
          </cell>
          <cell r="F9">
            <v>0</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v>0</v>
          </cell>
          <cell r="X9">
            <v>0</v>
          </cell>
          <cell r="Y9">
            <v>0</v>
          </cell>
        </row>
        <row r="10">
          <cell r="A10" t="str">
            <v>Arizona</v>
          </cell>
          <cell r="B10">
            <v>0</v>
          </cell>
          <cell r="C10">
            <v>0</v>
          </cell>
          <cell r="D10">
            <v>0</v>
          </cell>
          <cell r="E10">
            <v>0</v>
          </cell>
          <cell r="F10">
            <v>0</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v>0</v>
          </cell>
          <cell r="X10">
            <v>0</v>
          </cell>
          <cell r="Y10">
            <v>0</v>
          </cell>
        </row>
        <row r="11">
          <cell r="A11" t="str">
            <v>Arkansas</v>
          </cell>
          <cell r="B11">
            <v>0</v>
          </cell>
          <cell r="C11">
            <v>0</v>
          </cell>
          <cell r="D11">
            <v>0</v>
          </cell>
          <cell r="E11">
            <v>0</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row>
        <row r="12">
          <cell r="A12" t="str">
            <v>California</v>
          </cell>
          <cell r="B12">
            <v>0</v>
          </cell>
          <cell r="C12">
            <v>0</v>
          </cell>
          <cell r="D12">
            <v>0</v>
          </cell>
          <cell r="E12">
            <v>0</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row>
        <row r="13">
          <cell r="A13" t="str">
            <v>Colorado</v>
          </cell>
          <cell r="B13">
            <v>15425.136999999999</v>
          </cell>
          <cell r="C13">
            <v>6974.561999999999</v>
          </cell>
          <cell r="D13">
            <v>7294.0019999999995</v>
          </cell>
          <cell r="E13">
            <v>8532.1039999999994</v>
          </cell>
          <cell r="F13">
            <v>8168</v>
          </cell>
          <cell r="G13">
            <v>7270.38</v>
          </cell>
          <cell r="H13">
            <v>6888.8049999999994</v>
          </cell>
          <cell r="I13">
            <v>6370.8259999999991</v>
          </cell>
          <cell r="J13">
            <v>5323.7520000000004</v>
          </cell>
          <cell r="K13">
            <v>4526</v>
          </cell>
          <cell r="L13">
            <v>4762.4560000000001</v>
          </cell>
          <cell r="M13">
            <v>5653.1249999999991</v>
          </cell>
          <cell r="N13">
            <v>5811.396999999999</v>
          </cell>
          <cell r="O13">
            <v>5463.09</v>
          </cell>
          <cell r="P13">
            <v>5339.848</v>
          </cell>
          <cell r="Q13">
            <v>5432.9800000000005</v>
          </cell>
          <cell r="R13">
            <v>6333.47</v>
          </cell>
          <cell r="S13">
            <v>7061.3320000000003</v>
          </cell>
          <cell r="T13">
            <v>6351.869999999999</v>
          </cell>
          <cell r="U13">
            <v>7639.9049999999988</v>
          </cell>
          <cell r="V13">
            <v>5235.5159999999996</v>
          </cell>
          <cell r="W13">
            <v>4400.308</v>
          </cell>
          <cell r="X13">
            <v>4579.6559999999999</v>
          </cell>
          <cell r="Y13">
            <v>4251.808</v>
          </cell>
        </row>
        <row r="14">
          <cell r="A14" t="str">
            <v>Connecticut</v>
          </cell>
          <cell r="B14">
            <v>114.663</v>
          </cell>
          <cell r="C14">
            <v>150.52599999999998</v>
          </cell>
          <cell r="D14">
            <v>41.120000000000005</v>
          </cell>
          <cell r="E14">
            <v>96.537999999999997</v>
          </cell>
          <cell r="F14">
            <v>29.898999999999997</v>
          </cell>
          <cell r="G14">
            <v>70.040000000000006</v>
          </cell>
          <cell r="H14">
            <v>49.391999999999996</v>
          </cell>
          <cell r="I14">
            <v>38.036000000000001</v>
          </cell>
          <cell r="J14">
            <v>33.858000000000004</v>
          </cell>
          <cell r="K14">
            <v>31.744</v>
          </cell>
          <cell r="L14">
            <v>20.560000000000002</v>
          </cell>
          <cell r="M14">
            <v>6.1379999999999999</v>
          </cell>
          <cell r="N14">
            <v>6.1440000000000001</v>
          </cell>
          <cell r="O14">
            <v>58.481999999999999</v>
          </cell>
          <cell r="P14">
            <v>195.584</v>
          </cell>
          <cell r="Q14">
            <v>279.82499999999999</v>
          </cell>
          <cell r="R14">
            <v>93.366</v>
          </cell>
          <cell r="S14">
            <v>0</v>
          </cell>
          <cell r="T14">
            <v>0</v>
          </cell>
          <cell r="U14">
            <v>1.0229999999999999</v>
          </cell>
          <cell r="V14">
            <v>0</v>
          </cell>
          <cell r="W14">
            <v>0</v>
          </cell>
          <cell r="X14">
            <v>0</v>
          </cell>
          <cell r="Y14">
            <v>0</v>
          </cell>
        </row>
        <row r="15">
          <cell r="A15" t="str">
            <v>Delaware</v>
          </cell>
          <cell r="B15">
            <v>4449.6899999999996</v>
          </cell>
          <cell r="C15">
            <v>4287.5720000000001</v>
          </cell>
          <cell r="D15">
            <v>3800.6049999999996</v>
          </cell>
          <cell r="E15">
            <v>3726.4920000000002</v>
          </cell>
          <cell r="F15">
            <v>3141.152</v>
          </cell>
          <cell r="G15">
            <v>1.036</v>
          </cell>
          <cell r="H15">
            <v>1.036</v>
          </cell>
          <cell r="I15">
            <v>2.0699999999999998</v>
          </cell>
          <cell r="J15">
            <v>0</v>
          </cell>
          <cell r="K15">
            <v>0</v>
          </cell>
          <cell r="L15">
            <v>6.2459999999999996</v>
          </cell>
          <cell r="M15">
            <v>0</v>
          </cell>
          <cell r="N15">
            <v>0</v>
          </cell>
          <cell r="O15">
            <v>7.266</v>
          </cell>
          <cell r="P15">
            <v>17.612000000000002</v>
          </cell>
          <cell r="Q15">
            <v>0</v>
          </cell>
          <cell r="R15">
            <v>0</v>
          </cell>
          <cell r="S15">
            <v>5.19</v>
          </cell>
          <cell r="T15">
            <v>2.0659999999999998</v>
          </cell>
          <cell r="U15">
            <v>2.0640000000000001</v>
          </cell>
          <cell r="V15">
            <v>1.0249999999999999</v>
          </cell>
          <cell r="W15">
            <v>0</v>
          </cell>
          <cell r="X15">
            <v>0</v>
          </cell>
          <cell r="Y15">
            <v>0</v>
          </cell>
        </row>
        <row r="16">
          <cell r="A16" t="str">
            <v>District of Columbia</v>
          </cell>
          <cell r="B16">
            <v>0</v>
          </cell>
          <cell r="C16">
            <v>0</v>
          </cell>
          <cell r="D16">
            <v>0</v>
          </cell>
          <cell r="E16">
            <v>0</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row>
        <row r="17">
          <cell r="A17" t="str">
            <v>Florida</v>
          </cell>
          <cell r="B17">
            <v>0</v>
          </cell>
          <cell r="C17">
            <v>0</v>
          </cell>
          <cell r="D17">
            <v>0</v>
          </cell>
          <cell r="E17">
            <v>0</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row>
        <row r="18">
          <cell r="A18" t="str">
            <v>Georgia</v>
          </cell>
          <cell r="B18">
            <v>214.64299999999997</v>
          </cell>
          <cell r="C18">
            <v>189.99499999999998</v>
          </cell>
          <cell r="D18">
            <v>170.14999999999998</v>
          </cell>
          <cell r="E18">
            <v>204.37299999999999</v>
          </cell>
          <cell r="F18">
            <v>126.69</v>
          </cell>
          <cell r="G18">
            <v>133.38</v>
          </cell>
          <cell r="H18">
            <v>96.161999999999992</v>
          </cell>
          <cell r="I18">
            <v>14.391999999999999</v>
          </cell>
          <cell r="J18">
            <v>16.431999999999999</v>
          </cell>
          <cell r="K18">
            <v>12.323999999999998</v>
          </cell>
          <cell r="L18">
            <v>74.314000000000007</v>
          </cell>
          <cell r="M18">
            <v>52.784999999999997</v>
          </cell>
          <cell r="N18">
            <v>7.1820000000000004</v>
          </cell>
          <cell r="O18">
            <v>14.405999999999999</v>
          </cell>
          <cell r="P18">
            <v>5.1449999999999996</v>
          </cell>
          <cell r="Q18">
            <v>0</v>
          </cell>
          <cell r="R18">
            <v>3.09</v>
          </cell>
          <cell r="S18">
            <v>2.0579999999999998</v>
          </cell>
          <cell r="T18">
            <v>0</v>
          </cell>
          <cell r="U18">
            <v>53.195999999999998</v>
          </cell>
          <cell r="V18">
            <v>748.10400000000004</v>
          </cell>
          <cell r="W18">
            <v>713.61800000000005</v>
          </cell>
          <cell r="X18">
            <v>669.9</v>
          </cell>
          <cell r="Y18">
            <v>651.62999999999988</v>
          </cell>
        </row>
        <row r="19">
          <cell r="A19" t="str">
            <v>Hawaii</v>
          </cell>
          <cell r="B19">
            <v>3014.19</v>
          </cell>
          <cell r="C19">
            <v>2943</v>
          </cell>
          <cell r="D19">
            <v>2908.9029999999998</v>
          </cell>
          <cell r="E19">
            <v>2872.71</v>
          </cell>
          <cell r="F19">
            <v>2975.3809999999999</v>
          </cell>
          <cell r="G19">
            <v>2927.0640000000003</v>
          </cell>
          <cell r="H19">
            <v>2918.377</v>
          </cell>
          <cell r="I19">
            <v>2695.51</v>
          </cell>
          <cell r="J19">
            <v>2867.04</v>
          </cell>
          <cell r="K19">
            <v>2903.3599999999997</v>
          </cell>
          <cell r="L19">
            <v>2899.143</v>
          </cell>
          <cell r="M19">
            <v>2785.8040000000001</v>
          </cell>
          <cell r="N19">
            <v>2758.1200000000003</v>
          </cell>
          <cell r="O19">
            <v>2724.2939999999999</v>
          </cell>
          <cell r="P19">
            <v>2752.0480000000002</v>
          </cell>
          <cell r="Q19">
            <v>2702.4219999999996</v>
          </cell>
          <cell r="R19">
            <v>2735.8109999999997</v>
          </cell>
          <cell r="S19">
            <v>2782.2709999999997</v>
          </cell>
          <cell r="T19">
            <v>2669.0369999999998</v>
          </cell>
          <cell r="U19">
            <v>2544.88</v>
          </cell>
          <cell r="V19">
            <v>2570.88</v>
          </cell>
          <cell r="W19">
            <v>2585.4160000000002</v>
          </cell>
          <cell r="X19">
            <v>2625.46</v>
          </cell>
          <cell r="Y19">
            <v>2673.9479999999999</v>
          </cell>
        </row>
        <row r="20">
          <cell r="A20" t="str">
            <v>Idaho</v>
          </cell>
          <cell r="B20">
            <v>0</v>
          </cell>
          <cell r="C20">
            <v>0</v>
          </cell>
          <cell r="D20">
            <v>0</v>
          </cell>
          <cell r="E20">
            <v>0</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row>
        <row r="21">
          <cell r="A21" t="str">
            <v>Illinois</v>
          </cell>
          <cell r="B21">
            <v>8319.08</v>
          </cell>
          <cell r="C21">
            <v>6999.5109999999995</v>
          </cell>
          <cell r="D21">
            <v>8186.7560000000003</v>
          </cell>
          <cell r="E21">
            <v>9964.9599999999991</v>
          </cell>
          <cell r="F21">
            <v>8036.2909999999993</v>
          </cell>
          <cell r="G21">
            <v>6381.12</v>
          </cell>
          <cell r="H21">
            <v>3986.3279999999995</v>
          </cell>
          <cell r="I21">
            <v>4252.4649999999992</v>
          </cell>
          <cell r="J21">
            <v>2796.192</v>
          </cell>
          <cell r="K21">
            <v>2582.5940000000001</v>
          </cell>
          <cell r="L21">
            <v>1998.01</v>
          </cell>
          <cell r="M21">
            <v>778.26</v>
          </cell>
          <cell r="N21">
            <v>461.92799999999994</v>
          </cell>
          <cell r="O21">
            <v>52.779999999999994</v>
          </cell>
          <cell r="P21">
            <v>14.196</v>
          </cell>
          <cell r="Q21">
            <v>15.224999999999998</v>
          </cell>
          <cell r="R21">
            <v>13.208</v>
          </cell>
          <cell r="S21">
            <v>11.154</v>
          </cell>
          <cell r="T21">
            <v>15.21</v>
          </cell>
          <cell r="U21">
            <v>20.259999999999998</v>
          </cell>
          <cell r="V21">
            <v>17.135999999999999</v>
          </cell>
          <cell r="W21">
            <v>1.0109999999999999</v>
          </cell>
          <cell r="X21">
            <v>1.0109999999999999</v>
          </cell>
          <cell r="Y21">
            <v>0</v>
          </cell>
        </row>
        <row r="22">
          <cell r="A22" t="str">
            <v>Indiana</v>
          </cell>
          <cell r="B22">
            <v>3069.27</v>
          </cell>
          <cell r="C22">
            <v>3120.078</v>
          </cell>
          <cell r="D22">
            <v>3545.5769999999998</v>
          </cell>
          <cell r="E22">
            <v>3274.0159999999996</v>
          </cell>
          <cell r="F22">
            <v>2488.9409999999998</v>
          </cell>
          <cell r="G22">
            <v>3237.3879999999999</v>
          </cell>
          <cell r="H22">
            <v>3229.1339999999996</v>
          </cell>
          <cell r="I22">
            <v>3619.3799999999997</v>
          </cell>
          <cell r="J22">
            <v>3202.5329999999999</v>
          </cell>
          <cell r="K22">
            <v>5539.9560000000001</v>
          </cell>
          <cell r="L22">
            <v>5722.5749999999998</v>
          </cell>
          <cell r="M22">
            <v>5344.2560000000003</v>
          </cell>
          <cell r="N22">
            <v>1760.2359999999999</v>
          </cell>
          <cell r="O22">
            <v>2589.84</v>
          </cell>
          <cell r="P22">
            <v>2183.4759999999997</v>
          </cell>
          <cell r="Q22">
            <v>2023.7840000000001</v>
          </cell>
          <cell r="R22">
            <v>1669.9139999999998</v>
          </cell>
          <cell r="S22">
            <v>649.6049999999999</v>
          </cell>
          <cell r="T22">
            <v>30.389999999999997</v>
          </cell>
          <cell r="U22">
            <v>1.0149999999999999</v>
          </cell>
          <cell r="V22">
            <v>1.012</v>
          </cell>
          <cell r="W22">
            <v>5.0600000000000005</v>
          </cell>
          <cell r="X22">
            <v>1.012</v>
          </cell>
          <cell r="Y22">
            <v>6.0839999999999996</v>
          </cell>
        </row>
        <row r="23">
          <cell r="A23" t="str">
            <v>Iowa</v>
          </cell>
          <cell r="B23">
            <v>81.566999999999993</v>
          </cell>
          <cell r="C23">
            <v>46.368000000000002</v>
          </cell>
          <cell r="D23">
            <v>45.18</v>
          </cell>
          <cell r="E23">
            <v>84.251999999999995</v>
          </cell>
          <cell r="F23">
            <v>123.98399999999999</v>
          </cell>
          <cell r="G23">
            <v>96.47999999999999</v>
          </cell>
          <cell r="H23">
            <v>302.80599999999998</v>
          </cell>
          <cell r="I23">
            <v>138.23299999999998</v>
          </cell>
          <cell r="J23">
            <v>17.186999999999998</v>
          </cell>
          <cell r="K23">
            <v>12.227999999999998</v>
          </cell>
          <cell r="L23">
            <v>44.22</v>
          </cell>
          <cell r="M23">
            <v>39.155999999999999</v>
          </cell>
          <cell r="N23">
            <v>23.068999999999999</v>
          </cell>
          <cell r="O23">
            <v>143.42899999999997</v>
          </cell>
          <cell r="P23">
            <v>30.089999999999996</v>
          </cell>
          <cell r="Q23">
            <v>31.186</v>
          </cell>
          <cell r="R23">
            <v>46.597999999999999</v>
          </cell>
          <cell r="S23">
            <v>40.4</v>
          </cell>
          <cell r="T23">
            <v>27.27</v>
          </cell>
          <cell r="U23">
            <v>3.0209999999999999</v>
          </cell>
          <cell r="V23">
            <v>2.012</v>
          </cell>
          <cell r="W23">
            <v>1.0089999999999999</v>
          </cell>
          <cell r="X23">
            <v>0</v>
          </cell>
          <cell r="Y23">
            <v>0</v>
          </cell>
        </row>
        <row r="24">
          <cell r="A24" t="str">
            <v>Kansas</v>
          </cell>
          <cell r="B24">
            <v>0</v>
          </cell>
          <cell r="C24">
            <v>0</v>
          </cell>
          <cell r="D24">
            <v>0</v>
          </cell>
          <cell r="E24">
            <v>0</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row>
        <row r="25">
          <cell r="A25" t="str">
            <v>Kentucky</v>
          </cell>
          <cell r="B25">
            <v>2.08</v>
          </cell>
          <cell r="C25">
            <v>2.0939999999999999</v>
          </cell>
          <cell r="D25">
            <v>5.29</v>
          </cell>
          <cell r="E25">
            <v>16.768000000000001</v>
          </cell>
          <cell r="F25">
            <v>53.1</v>
          </cell>
          <cell r="G25">
            <v>6.5760000000000005</v>
          </cell>
          <cell r="H25">
            <v>47.204999999999998</v>
          </cell>
          <cell r="I25">
            <v>25.200000000000003</v>
          </cell>
          <cell r="J25">
            <v>2.0680000000000001</v>
          </cell>
          <cell r="K25">
            <v>3.0960000000000001</v>
          </cell>
          <cell r="L25">
            <v>10.4</v>
          </cell>
          <cell r="M25">
            <v>2.0739999999999998</v>
          </cell>
          <cell r="N25">
            <v>1.0369999999999999</v>
          </cell>
          <cell r="O25">
            <v>101.62599999999999</v>
          </cell>
          <cell r="P25">
            <v>0</v>
          </cell>
          <cell r="Q25">
            <v>15.434999999999999</v>
          </cell>
          <cell r="R25">
            <v>3.0869999999999997</v>
          </cell>
          <cell r="S25">
            <v>127.34799999999998</v>
          </cell>
          <cell r="T25">
            <v>15.524999999999999</v>
          </cell>
          <cell r="U25">
            <v>18.648</v>
          </cell>
          <cell r="V25">
            <v>5.1549999999999994</v>
          </cell>
          <cell r="W25">
            <v>8.2240000000000002</v>
          </cell>
          <cell r="X25">
            <v>1.0309999999999999</v>
          </cell>
          <cell r="Y25">
            <v>29.724999999999998</v>
          </cell>
        </row>
        <row r="26">
          <cell r="A26" t="str">
            <v>Louisiana</v>
          </cell>
          <cell r="B26">
            <v>0</v>
          </cell>
          <cell r="C26">
            <v>0</v>
          </cell>
          <cell r="D26">
            <v>0</v>
          </cell>
          <cell r="E26">
            <v>0</v>
          </cell>
          <cell r="F26">
            <v>0</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254.976</v>
          </cell>
          <cell r="W26">
            <v>442.83</v>
          </cell>
          <cell r="X26">
            <v>560.74199999999996</v>
          </cell>
          <cell r="Y26">
            <v>569.52</v>
          </cell>
        </row>
        <row r="27">
          <cell r="A27" t="str">
            <v>Maine</v>
          </cell>
          <cell r="B27">
            <v>0</v>
          </cell>
          <cell r="C27">
            <v>0</v>
          </cell>
          <cell r="D27">
            <v>0</v>
          </cell>
          <cell r="E27">
            <v>0</v>
          </cell>
          <cell r="F27">
            <v>0</v>
          </cell>
          <cell r="G27">
            <v>97.536000000000001</v>
          </cell>
          <cell r="H27">
            <v>61.975999999999999</v>
          </cell>
          <cell r="I27">
            <v>31.434000000000001</v>
          </cell>
          <cell r="J27">
            <v>24.407999999999998</v>
          </cell>
          <cell r="K27">
            <v>43.816999999999993</v>
          </cell>
          <cell r="L27">
            <v>6.9180000000000001</v>
          </cell>
          <cell r="M27">
            <v>0</v>
          </cell>
          <cell r="N27">
            <v>5.21</v>
          </cell>
          <cell r="O27">
            <v>6.2759999999999998</v>
          </cell>
          <cell r="P27">
            <v>0</v>
          </cell>
          <cell r="Q27">
            <v>0</v>
          </cell>
          <cell r="R27">
            <v>0</v>
          </cell>
          <cell r="S27">
            <v>0</v>
          </cell>
          <cell r="T27">
            <v>0</v>
          </cell>
          <cell r="U27">
            <v>0</v>
          </cell>
          <cell r="V27">
            <v>0</v>
          </cell>
          <cell r="W27">
            <v>0</v>
          </cell>
          <cell r="X27">
            <v>0</v>
          </cell>
          <cell r="Y27">
            <v>0</v>
          </cell>
        </row>
        <row r="28">
          <cell r="A28" t="str">
            <v>Maryland</v>
          </cell>
          <cell r="B28">
            <v>24.647999999999996</v>
          </cell>
          <cell r="C28">
            <v>73.8</v>
          </cell>
          <cell r="D28">
            <v>129.40199999999999</v>
          </cell>
          <cell r="E28">
            <v>429.28599999999994</v>
          </cell>
          <cell r="F28">
            <v>1016.61</v>
          </cell>
          <cell r="G28">
            <v>624.22499999999991</v>
          </cell>
          <cell r="H28">
            <v>907.57799999999997</v>
          </cell>
          <cell r="I28">
            <v>184.05199999999999</v>
          </cell>
          <cell r="J28">
            <v>82.96</v>
          </cell>
          <cell r="K28">
            <v>514.93200000000002</v>
          </cell>
          <cell r="L28">
            <v>329.52699999999999</v>
          </cell>
          <cell r="M28">
            <v>192.88199999999998</v>
          </cell>
          <cell r="N28">
            <v>49.728000000000002</v>
          </cell>
          <cell r="O28">
            <v>166.08</v>
          </cell>
          <cell r="P28">
            <v>128.58799999999999</v>
          </cell>
          <cell r="Q28">
            <v>400.33600000000001</v>
          </cell>
          <cell r="R28">
            <v>42.516999999999996</v>
          </cell>
          <cell r="S28">
            <v>254.06499999999997</v>
          </cell>
          <cell r="T28">
            <v>187.33499999999998</v>
          </cell>
          <cell r="U28">
            <v>176.12</v>
          </cell>
          <cell r="V28">
            <v>117.99000000000001</v>
          </cell>
          <cell r="W28">
            <v>91.492000000000004</v>
          </cell>
          <cell r="X28">
            <v>120.408</v>
          </cell>
          <cell r="Y28">
            <v>111.601</v>
          </cell>
        </row>
        <row r="29">
          <cell r="A29" t="str">
            <v>Massachusetts</v>
          </cell>
          <cell r="B29">
            <v>328.09499999999997</v>
          </cell>
          <cell r="C29">
            <v>124.80000000000001</v>
          </cell>
          <cell r="D29">
            <v>109.095</v>
          </cell>
          <cell r="E29">
            <v>63.500999999999998</v>
          </cell>
          <cell r="F29">
            <v>157.696</v>
          </cell>
          <cell r="G29">
            <v>430.92</v>
          </cell>
          <cell r="H29">
            <v>437.07600000000002</v>
          </cell>
          <cell r="I29">
            <v>149.79299999999998</v>
          </cell>
          <cell r="J29">
            <v>69.02</v>
          </cell>
          <cell r="K29">
            <v>142.04000000000002</v>
          </cell>
          <cell r="L29">
            <v>27.144000000000002</v>
          </cell>
          <cell r="M29">
            <v>16.72</v>
          </cell>
          <cell r="N29">
            <v>141.79499999999999</v>
          </cell>
          <cell r="O29">
            <v>333.072</v>
          </cell>
          <cell r="P29">
            <v>82.240000000000009</v>
          </cell>
          <cell r="Q29">
            <v>46.69</v>
          </cell>
          <cell r="R29">
            <v>51.51</v>
          </cell>
          <cell r="S29">
            <v>15.24</v>
          </cell>
          <cell r="T29">
            <v>13.168999999999999</v>
          </cell>
          <cell r="U29">
            <v>10.309999999999999</v>
          </cell>
          <cell r="V29">
            <v>0</v>
          </cell>
          <cell r="W29">
            <v>0</v>
          </cell>
          <cell r="X29">
            <v>0</v>
          </cell>
          <cell r="Y29">
            <v>3.0989999999999998</v>
          </cell>
        </row>
        <row r="30">
          <cell r="A30" t="str">
            <v>Michigan</v>
          </cell>
          <cell r="B30">
            <v>19946.664000000001</v>
          </cell>
          <cell r="C30">
            <v>15556.576000000001</v>
          </cell>
          <cell r="D30">
            <v>15208.289999999999</v>
          </cell>
          <cell r="E30">
            <v>13242.824999999999</v>
          </cell>
          <cell r="F30">
            <v>14167.079999999998</v>
          </cell>
          <cell r="G30">
            <v>22233.119999999999</v>
          </cell>
          <cell r="H30">
            <v>22590.832000000002</v>
          </cell>
          <cell r="I30">
            <v>23127.52</v>
          </cell>
          <cell r="J30">
            <v>22999.448999999997</v>
          </cell>
          <cell r="K30">
            <v>21773.632000000001</v>
          </cell>
          <cell r="L30">
            <v>12870.228000000001</v>
          </cell>
          <cell r="M30">
            <v>4179.674</v>
          </cell>
          <cell r="N30">
            <v>0</v>
          </cell>
          <cell r="O30">
            <v>0</v>
          </cell>
          <cell r="P30">
            <v>0</v>
          </cell>
          <cell r="Q30">
            <v>0</v>
          </cell>
          <cell r="R30">
            <v>0</v>
          </cell>
          <cell r="S30">
            <v>0</v>
          </cell>
          <cell r="T30">
            <v>0</v>
          </cell>
          <cell r="U30">
            <v>0</v>
          </cell>
          <cell r="V30">
            <v>0</v>
          </cell>
          <cell r="W30">
            <v>0</v>
          </cell>
          <cell r="X30">
            <v>0</v>
          </cell>
          <cell r="Y30">
            <v>0</v>
          </cell>
        </row>
        <row r="31">
          <cell r="A31" t="str">
            <v>Minnesota</v>
          </cell>
          <cell r="B31">
            <v>56.224000000000004</v>
          </cell>
          <cell r="C31">
            <v>49.588000000000001</v>
          </cell>
          <cell r="D31">
            <v>52.571999999999996</v>
          </cell>
          <cell r="E31">
            <v>78.85799999999999</v>
          </cell>
          <cell r="F31">
            <v>292.17899999999997</v>
          </cell>
          <cell r="G31">
            <v>196.52199999999999</v>
          </cell>
          <cell r="H31">
            <v>721.76200000000006</v>
          </cell>
          <cell r="I31">
            <v>175.096</v>
          </cell>
          <cell r="J31">
            <v>50.949999999999996</v>
          </cell>
          <cell r="K31">
            <v>65.215999999999994</v>
          </cell>
          <cell r="L31">
            <v>102.51499999999999</v>
          </cell>
          <cell r="M31">
            <v>119.416</v>
          </cell>
          <cell r="N31">
            <v>13.090999999999999</v>
          </cell>
          <cell r="O31">
            <v>42.335999999999999</v>
          </cell>
          <cell r="P31">
            <v>71.496999999999986</v>
          </cell>
          <cell r="Q31">
            <v>155.84800000000001</v>
          </cell>
          <cell r="R31">
            <v>13.220999999999998</v>
          </cell>
          <cell r="S31">
            <v>55.08</v>
          </cell>
          <cell r="T31">
            <v>47.103999999999999</v>
          </cell>
          <cell r="U31">
            <v>48.410000000000004</v>
          </cell>
          <cell r="V31">
            <v>12.120000000000001</v>
          </cell>
          <cell r="W31">
            <v>20.2</v>
          </cell>
          <cell r="X31">
            <v>9.1709999999999994</v>
          </cell>
          <cell r="Y31">
            <v>22.505999999999997</v>
          </cell>
        </row>
        <row r="32">
          <cell r="A32" t="str">
            <v>Mississippi</v>
          </cell>
          <cell r="B32">
            <v>0</v>
          </cell>
          <cell r="C32">
            <v>0</v>
          </cell>
          <cell r="D32">
            <v>0</v>
          </cell>
          <cell r="E32">
            <v>0</v>
          </cell>
          <cell r="F32">
            <v>0</v>
          </cell>
          <cell r="G32">
            <v>0</v>
          </cell>
          <cell r="H32">
            <v>0</v>
          </cell>
          <cell r="I32">
            <v>0</v>
          </cell>
          <cell r="J32">
            <v>0</v>
          </cell>
          <cell r="K32">
            <v>0</v>
          </cell>
          <cell r="L32">
            <v>0</v>
          </cell>
          <cell r="M32">
            <v>0</v>
          </cell>
          <cell r="N32">
            <v>0</v>
          </cell>
          <cell r="O32">
            <v>0</v>
          </cell>
          <cell r="P32">
            <v>0</v>
          </cell>
          <cell r="Q32">
            <v>0</v>
          </cell>
          <cell r="R32">
            <v>0</v>
          </cell>
          <cell r="S32">
            <v>0</v>
          </cell>
          <cell r="T32">
            <v>0</v>
          </cell>
          <cell r="U32">
            <v>0</v>
          </cell>
          <cell r="V32">
            <v>0</v>
          </cell>
          <cell r="W32">
            <v>0</v>
          </cell>
          <cell r="X32">
            <v>0</v>
          </cell>
          <cell r="Y32">
            <v>0</v>
          </cell>
        </row>
        <row r="33">
          <cell r="A33" t="str">
            <v>Missouri</v>
          </cell>
          <cell r="B33">
            <v>0</v>
          </cell>
          <cell r="C33">
            <v>0</v>
          </cell>
          <cell r="D33">
            <v>0</v>
          </cell>
          <cell r="E33">
            <v>0</v>
          </cell>
          <cell r="F33">
            <v>373.226</v>
          </cell>
          <cell r="G33">
            <v>4.0279999999999996</v>
          </cell>
          <cell r="H33">
            <v>793.63499999999988</v>
          </cell>
          <cell r="I33">
            <v>726.19</v>
          </cell>
          <cell r="J33">
            <v>40.44</v>
          </cell>
          <cell r="K33">
            <v>209.69099999999997</v>
          </cell>
          <cell r="L33">
            <v>986.57999999999993</v>
          </cell>
          <cell r="M33">
            <v>31.186</v>
          </cell>
          <cell r="N33">
            <v>62.744</v>
          </cell>
          <cell r="O33">
            <v>1070.7840000000001</v>
          </cell>
          <cell r="P33">
            <v>935.34</v>
          </cell>
          <cell r="Q33">
            <v>15.3</v>
          </cell>
          <cell r="R33">
            <v>79.56</v>
          </cell>
          <cell r="S33">
            <v>67.253999999999991</v>
          </cell>
          <cell r="T33">
            <v>6.0359999999999996</v>
          </cell>
          <cell r="U33">
            <v>10.06</v>
          </cell>
          <cell r="V33">
            <v>18.089999999999996</v>
          </cell>
          <cell r="W33">
            <v>0</v>
          </cell>
          <cell r="X33">
            <v>0</v>
          </cell>
          <cell r="Y33">
            <v>0</v>
          </cell>
        </row>
        <row r="34">
          <cell r="A34" t="str">
            <v>Montana</v>
          </cell>
          <cell r="B34">
            <v>0</v>
          </cell>
          <cell r="C34">
            <v>0</v>
          </cell>
          <cell r="D34">
            <v>0</v>
          </cell>
          <cell r="E34">
            <v>0</v>
          </cell>
          <cell r="F34">
            <v>0</v>
          </cell>
          <cell r="G34">
            <v>0</v>
          </cell>
          <cell r="H34">
            <v>0</v>
          </cell>
          <cell r="I34">
            <v>0</v>
          </cell>
          <cell r="J34">
            <v>0</v>
          </cell>
          <cell r="K34">
            <v>0</v>
          </cell>
          <cell r="L34">
            <v>0</v>
          </cell>
          <cell r="M34">
            <v>0</v>
          </cell>
          <cell r="N34">
            <v>0</v>
          </cell>
          <cell r="O34">
            <v>0</v>
          </cell>
          <cell r="P34">
            <v>0</v>
          </cell>
          <cell r="Q34">
            <v>0</v>
          </cell>
          <cell r="R34">
            <v>0</v>
          </cell>
          <cell r="S34">
            <v>0</v>
          </cell>
          <cell r="T34">
            <v>0</v>
          </cell>
          <cell r="U34">
            <v>0</v>
          </cell>
          <cell r="V34">
            <v>0</v>
          </cell>
          <cell r="W34">
            <v>0</v>
          </cell>
          <cell r="X34">
            <v>0</v>
          </cell>
          <cell r="Y34">
            <v>0</v>
          </cell>
        </row>
        <row r="35">
          <cell r="A35" t="str">
            <v>Nebraska</v>
          </cell>
          <cell r="B35">
            <v>2323.2240000000002</v>
          </cell>
          <cell r="C35">
            <v>2001.52</v>
          </cell>
          <cell r="D35">
            <v>1406.8229999999999</v>
          </cell>
          <cell r="E35">
            <v>771.22500000000002</v>
          </cell>
          <cell r="F35">
            <v>876.65</v>
          </cell>
          <cell r="G35">
            <v>14.685</v>
          </cell>
          <cell r="H35">
            <v>317.20499999999998</v>
          </cell>
          <cell r="I35">
            <v>133.732</v>
          </cell>
          <cell r="J35">
            <v>11.032999999999999</v>
          </cell>
          <cell r="K35">
            <v>3.996</v>
          </cell>
          <cell r="L35">
            <v>340.69499999999994</v>
          </cell>
          <cell r="M35">
            <v>6.1019999999999994</v>
          </cell>
          <cell r="N35">
            <v>1.008</v>
          </cell>
          <cell r="O35">
            <v>13.090999999999999</v>
          </cell>
          <cell r="P35">
            <v>39.39</v>
          </cell>
          <cell r="Q35">
            <v>16.16</v>
          </cell>
          <cell r="R35">
            <v>19.228000000000002</v>
          </cell>
          <cell r="S35">
            <v>33.594000000000001</v>
          </cell>
          <cell r="T35">
            <v>28.307999999999996</v>
          </cell>
          <cell r="U35">
            <v>18.216000000000001</v>
          </cell>
          <cell r="V35">
            <v>12.048</v>
          </cell>
          <cell r="W35">
            <v>9.0989999999999984</v>
          </cell>
          <cell r="X35">
            <v>4.0759999999999996</v>
          </cell>
          <cell r="Y35">
            <v>2.0720000000000001</v>
          </cell>
        </row>
        <row r="36">
          <cell r="A36" t="str">
            <v>Nevada</v>
          </cell>
          <cell r="B36">
            <v>128.875</v>
          </cell>
          <cell r="C36">
            <v>0</v>
          </cell>
          <cell r="D36">
            <v>30.99</v>
          </cell>
          <cell r="E36">
            <v>39.064</v>
          </cell>
          <cell r="F36">
            <v>9.2520000000000007</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row>
        <row r="37">
          <cell r="A37" t="str">
            <v>New Hampshire</v>
          </cell>
          <cell r="B37">
            <v>207.87</v>
          </cell>
          <cell r="C37">
            <v>128.89599999999999</v>
          </cell>
          <cell r="D37">
            <v>96.86399999999999</v>
          </cell>
          <cell r="E37">
            <v>155.54</v>
          </cell>
          <cell r="F37">
            <v>162.07999999999998</v>
          </cell>
          <cell r="G37">
            <v>90.9</v>
          </cell>
          <cell r="H37">
            <v>149.79299999999998</v>
          </cell>
          <cell r="I37">
            <v>103.12199999999999</v>
          </cell>
          <cell r="J37">
            <v>104.133</v>
          </cell>
          <cell r="K37">
            <v>111.999</v>
          </cell>
          <cell r="L37">
            <v>190.44</v>
          </cell>
          <cell r="M37">
            <v>91.332000000000008</v>
          </cell>
          <cell r="N37">
            <v>69.3</v>
          </cell>
          <cell r="O37">
            <v>60.32</v>
          </cell>
          <cell r="P37">
            <v>94.912999999999997</v>
          </cell>
          <cell r="Q37">
            <v>85.68</v>
          </cell>
          <cell r="R37">
            <v>93.74799999999999</v>
          </cell>
          <cell r="S37">
            <v>9.2249999999999996</v>
          </cell>
          <cell r="T37">
            <v>0</v>
          </cell>
          <cell r="U37">
            <v>0</v>
          </cell>
          <cell r="V37">
            <v>0</v>
          </cell>
          <cell r="W37">
            <v>0</v>
          </cell>
          <cell r="X37">
            <v>0</v>
          </cell>
          <cell r="Y37">
            <v>0</v>
          </cell>
        </row>
        <row r="38">
          <cell r="A38" t="str">
            <v>New Jersey</v>
          </cell>
          <cell r="B38">
            <v>10201.088</v>
          </cell>
          <cell r="C38">
            <v>15158.724999999999</v>
          </cell>
          <cell r="D38">
            <v>14735.412</v>
          </cell>
          <cell r="E38">
            <v>15533.05</v>
          </cell>
          <cell r="F38">
            <v>8061.9540000000006</v>
          </cell>
          <cell r="G38">
            <v>7546.1849999999995</v>
          </cell>
          <cell r="H38">
            <v>7028.7859999999991</v>
          </cell>
          <cell r="I38">
            <v>6690.24</v>
          </cell>
          <cell r="J38">
            <v>9418.0339999999997</v>
          </cell>
          <cell r="K38">
            <v>5991.4400000000005</v>
          </cell>
          <cell r="L38">
            <v>8594.6560000000009</v>
          </cell>
          <cell r="M38">
            <v>12798.54</v>
          </cell>
          <cell r="N38">
            <v>3663.5139999999997</v>
          </cell>
          <cell r="O38">
            <v>491.44699999999995</v>
          </cell>
          <cell r="P38">
            <v>550.66999999999996</v>
          </cell>
          <cell r="Q38">
            <v>452.40000000000003</v>
          </cell>
          <cell r="R38">
            <v>181.3</v>
          </cell>
          <cell r="S38">
            <v>392.26499999999999</v>
          </cell>
          <cell r="T38">
            <v>505.13699999999994</v>
          </cell>
          <cell r="U38">
            <v>467.16599999999994</v>
          </cell>
          <cell r="V38">
            <v>468.88200000000001</v>
          </cell>
          <cell r="W38">
            <v>402.19200000000001</v>
          </cell>
          <cell r="X38">
            <v>142.892</v>
          </cell>
          <cell r="Y38">
            <v>267.24</v>
          </cell>
        </row>
        <row r="39">
          <cell r="A39" t="str">
            <v>New Mexico</v>
          </cell>
          <cell r="B39">
            <v>0</v>
          </cell>
          <cell r="C39">
            <v>0</v>
          </cell>
          <cell r="D39">
            <v>0</v>
          </cell>
          <cell r="E39">
            <v>0</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row>
        <row r="40">
          <cell r="A40" t="str">
            <v>New York</v>
          </cell>
          <cell r="B40">
            <v>396.16499999999996</v>
          </cell>
          <cell r="C40">
            <v>696.30599999999993</v>
          </cell>
          <cell r="D40">
            <v>1224.51</v>
          </cell>
          <cell r="E40">
            <v>1685.502</v>
          </cell>
          <cell r="F40">
            <v>1500.88</v>
          </cell>
          <cell r="G40">
            <v>1536.1899999999998</v>
          </cell>
          <cell r="H40">
            <v>1292.9929999999999</v>
          </cell>
          <cell r="I40">
            <v>904.78699999999992</v>
          </cell>
          <cell r="J40">
            <v>719.97</v>
          </cell>
          <cell r="K40">
            <v>471.85200000000003</v>
          </cell>
          <cell r="L40">
            <v>885.45600000000002</v>
          </cell>
          <cell r="M40">
            <v>1002.0099999999999</v>
          </cell>
          <cell r="N40">
            <v>1.0249999999999999</v>
          </cell>
          <cell r="O40">
            <v>18.504000000000001</v>
          </cell>
          <cell r="P40">
            <v>8.2159999999999993</v>
          </cell>
          <cell r="Q40">
            <v>14.364000000000001</v>
          </cell>
          <cell r="R40">
            <v>4.0880000000000001</v>
          </cell>
          <cell r="S40">
            <v>13.312000000000001</v>
          </cell>
          <cell r="T40">
            <v>7.1539999999999999</v>
          </cell>
          <cell r="U40">
            <v>6.1319999999999997</v>
          </cell>
          <cell r="V40">
            <v>2.0459999999999998</v>
          </cell>
          <cell r="W40">
            <v>0</v>
          </cell>
          <cell r="X40">
            <v>0</v>
          </cell>
          <cell r="Y40">
            <v>0</v>
          </cell>
        </row>
        <row r="41">
          <cell r="A41" t="str">
            <v>North Carolina</v>
          </cell>
          <cell r="B41">
            <v>0</v>
          </cell>
          <cell r="C41">
            <v>0</v>
          </cell>
          <cell r="D41">
            <v>2.0680000000000001</v>
          </cell>
          <cell r="E41">
            <v>4.1399999999999997</v>
          </cell>
          <cell r="F41">
            <v>3.1080000000000001</v>
          </cell>
          <cell r="G41">
            <v>0</v>
          </cell>
          <cell r="H41">
            <v>0</v>
          </cell>
          <cell r="I41">
            <v>0</v>
          </cell>
          <cell r="J41">
            <v>0</v>
          </cell>
          <cell r="K41">
            <v>21.756</v>
          </cell>
          <cell r="L41">
            <v>2.0619999999999998</v>
          </cell>
          <cell r="M41">
            <v>0</v>
          </cell>
          <cell r="N41">
            <v>1.0369999999999999</v>
          </cell>
          <cell r="O41">
            <v>1.042</v>
          </cell>
          <cell r="P41">
            <v>0</v>
          </cell>
          <cell r="Q41">
            <v>0</v>
          </cell>
          <cell r="R41">
            <v>0</v>
          </cell>
          <cell r="S41">
            <v>0</v>
          </cell>
          <cell r="T41">
            <v>0</v>
          </cell>
          <cell r="U41">
            <v>0</v>
          </cell>
          <cell r="V41">
            <v>0</v>
          </cell>
          <cell r="W41">
            <v>0</v>
          </cell>
          <cell r="X41">
            <v>0</v>
          </cell>
          <cell r="Y41">
            <v>0</v>
          </cell>
        </row>
        <row r="42">
          <cell r="A42" t="str">
            <v>North Dakota</v>
          </cell>
          <cell r="B42">
            <v>54844.608</v>
          </cell>
          <cell r="C42">
            <v>54974.622000000003</v>
          </cell>
          <cell r="D42">
            <v>61128.319999999992</v>
          </cell>
          <cell r="E42">
            <v>61140.800000000003</v>
          </cell>
          <cell r="F42">
            <v>60440.366000000002</v>
          </cell>
          <cell r="G42">
            <v>60262.65</v>
          </cell>
          <cell r="H42">
            <v>58716.216999999997</v>
          </cell>
          <cell r="I42">
            <v>55837.950000000004</v>
          </cell>
          <cell r="J42">
            <v>56749.536</v>
          </cell>
          <cell r="K42">
            <v>55578.324999999997</v>
          </cell>
          <cell r="L42">
            <v>50911.649999999994</v>
          </cell>
          <cell r="M42">
            <v>52483.115999999995</v>
          </cell>
          <cell r="N42">
            <v>53343.551999999996</v>
          </cell>
          <cell r="O42">
            <v>53670.727999999996</v>
          </cell>
          <cell r="P42">
            <v>48356.601999999999</v>
          </cell>
          <cell r="Q42">
            <v>53176.844000000005</v>
          </cell>
          <cell r="R42">
            <v>56752.884000000005</v>
          </cell>
          <cell r="S42">
            <v>53453.738000000005</v>
          </cell>
          <cell r="T42">
            <v>52658.512000000002</v>
          </cell>
          <cell r="U42">
            <v>56437.224999999999</v>
          </cell>
          <cell r="V42">
            <v>57827.714999999997</v>
          </cell>
          <cell r="W42">
            <v>55048.118999999999</v>
          </cell>
          <cell r="X42">
            <v>55956.164999999994</v>
          </cell>
          <cell r="Y42">
            <v>48891.784</v>
          </cell>
        </row>
        <row r="43">
          <cell r="A43" t="str">
            <v>Ohio</v>
          </cell>
          <cell r="B43">
            <v>882.96</v>
          </cell>
          <cell r="C43">
            <v>930.20400000000006</v>
          </cell>
          <cell r="D43">
            <v>1088.836</v>
          </cell>
          <cell r="E43">
            <v>1029.6960000000001</v>
          </cell>
          <cell r="F43">
            <v>1484.9839999999999</v>
          </cell>
          <cell r="G43">
            <v>938.35199999999998</v>
          </cell>
          <cell r="H43">
            <v>1897.4640000000002</v>
          </cell>
          <cell r="I43">
            <v>1487.0349999999999</v>
          </cell>
          <cell r="J43">
            <v>1241.76</v>
          </cell>
          <cell r="K43">
            <v>1244.3999999999999</v>
          </cell>
          <cell r="L43">
            <v>1502.5640000000001</v>
          </cell>
          <cell r="M43">
            <v>1197.258</v>
          </cell>
          <cell r="N43">
            <v>82.00200000000001</v>
          </cell>
          <cell r="O43">
            <v>1038.0720000000001</v>
          </cell>
          <cell r="P43">
            <v>514.14</v>
          </cell>
          <cell r="Q43">
            <v>603.89699999999993</v>
          </cell>
          <cell r="R43">
            <v>439.49699999999996</v>
          </cell>
          <cell r="S43">
            <v>630.49599999999998</v>
          </cell>
          <cell r="T43">
            <v>478.40000000000003</v>
          </cell>
          <cell r="U43">
            <v>543.40199999999993</v>
          </cell>
          <cell r="V43">
            <v>365.00200000000001</v>
          </cell>
          <cell r="W43">
            <v>305.17599999999999</v>
          </cell>
          <cell r="X43">
            <v>378.44400000000002</v>
          </cell>
          <cell r="Y43">
            <v>431.39199999999994</v>
          </cell>
        </row>
        <row r="44">
          <cell r="A44" t="str">
            <v>Oklahoma</v>
          </cell>
          <cell r="B44">
            <v>0</v>
          </cell>
          <cell r="C44">
            <v>0</v>
          </cell>
          <cell r="D44">
            <v>0</v>
          </cell>
          <cell r="E44">
            <v>0</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row>
        <row r="45">
          <cell r="A45" t="str">
            <v>Oregon</v>
          </cell>
          <cell r="B45">
            <v>3.069</v>
          </cell>
          <cell r="C45">
            <v>4.1239999999999997</v>
          </cell>
          <cell r="D45">
            <v>2.0760000000000001</v>
          </cell>
          <cell r="E45">
            <v>3.1229999999999998</v>
          </cell>
          <cell r="F45">
            <v>2.0920000000000001</v>
          </cell>
          <cell r="G45">
            <v>2.0880000000000001</v>
          </cell>
          <cell r="H45">
            <v>2.0880000000000001</v>
          </cell>
          <cell r="I45">
            <v>2.1</v>
          </cell>
          <cell r="J45">
            <v>2.1</v>
          </cell>
          <cell r="K45">
            <v>3.18</v>
          </cell>
          <cell r="L45">
            <v>2.0619999999999998</v>
          </cell>
          <cell r="M45">
            <v>2.0579999999999998</v>
          </cell>
          <cell r="N45">
            <v>5.125</v>
          </cell>
          <cell r="O45">
            <v>5.0349999999999993</v>
          </cell>
          <cell r="P45">
            <v>2.0179999999999998</v>
          </cell>
          <cell r="Q45">
            <v>0</v>
          </cell>
          <cell r="R45">
            <v>0</v>
          </cell>
          <cell r="S45">
            <v>0</v>
          </cell>
          <cell r="T45">
            <v>0</v>
          </cell>
          <cell r="U45">
            <v>0</v>
          </cell>
          <cell r="V45">
            <v>0</v>
          </cell>
          <cell r="W45">
            <v>0</v>
          </cell>
          <cell r="X45">
            <v>0</v>
          </cell>
          <cell r="Y45">
            <v>0</v>
          </cell>
        </row>
        <row r="46">
          <cell r="A46" t="str">
            <v>Pennsylvania</v>
          </cell>
          <cell r="B46">
            <v>228.57999999999998</v>
          </cell>
          <cell r="C46">
            <v>229.76999999999998</v>
          </cell>
          <cell r="D46">
            <v>136.75200000000001</v>
          </cell>
          <cell r="E46">
            <v>114.07</v>
          </cell>
          <cell r="F46">
            <v>261.072</v>
          </cell>
          <cell r="G46">
            <v>77.625</v>
          </cell>
          <cell r="H46">
            <v>275.04399999999998</v>
          </cell>
          <cell r="I46">
            <v>139.72499999999999</v>
          </cell>
          <cell r="J46">
            <v>82.88</v>
          </cell>
          <cell r="K46">
            <v>123.28400000000001</v>
          </cell>
          <cell r="L46">
            <v>270.13499999999999</v>
          </cell>
          <cell r="M46">
            <v>112.88499999999999</v>
          </cell>
          <cell r="N46">
            <v>106.914</v>
          </cell>
          <cell r="O46">
            <v>131.04</v>
          </cell>
          <cell r="P46">
            <v>136.10899999999998</v>
          </cell>
          <cell r="Q46">
            <v>137.41199999999998</v>
          </cell>
          <cell r="R46">
            <v>128.83599999999998</v>
          </cell>
          <cell r="S46">
            <v>150.655</v>
          </cell>
          <cell r="T46">
            <v>127.797</v>
          </cell>
          <cell r="U46">
            <v>213.20000000000002</v>
          </cell>
          <cell r="V46">
            <v>4.1479999999999997</v>
          </cell>
          <cell r="W46">
            <v>2.08</v>
          </cell>
          <cell r="X46">
            <v>2.0880000000000001</v>
          </cell>
          <cell r="Y46">
            <v>3.1500000000000004</v>
          </cell>
        </row>
        <row r="47">
          <cell r="A47" t="str">
            <v>Rhode Island</v>
          </cell>
          <cell r="B47">
            <v>52.376999999999995</v>
          </cell>
          <cell r="C47">
            <v>94.483999999999995</v>
          </cell>
          <cell r="D47">
            <v>157.63499999999999</v>
          </cell>
          <cell r="E47">
            <v>129.654</v>
          </cell>
          <cell r="F47">
            <v>0</v>
          </cell>
          <cell r="G47">
            <v>27.782999999999998</v>
          </cell>
          <cell r="H47">
            <v>46.2</v>
          </cell>
          <cell r="I47">
            <v>18.648</v>
          </cell>
          <cell r="J47">
            <v>1.0269999999999999</v>
          </cell>
          <cell r="K47">
            <v>1.03</v>
          </cell>
          <cell r="L47">
            <v>0</v>
          </cell>
          <cell r="M47">
            <v>0</v>
          </cell>
          <cell r="N47">
            <v>0</v>
          </cell>
          <cell r="O47">
            <v>0</v>
          </cell>
          <cell r="P47">
            <v>0</v>
          </cell>
          <cell r="Q47">
            <v>0</v>
          </cell>
          <cell r="R47">
            <v>0</v>
          </cell>
          <cell r="S47">
            <v>0</v>
          </cell>
          <cell r="T47">
            <v>0</v>
          </cell>
          <cell r="U47">
            <v>0</v>
          </cell>
          <cell r="V47">
            <v>0</v>
          </cell>
          <cell r="W47">
            <v>0</v>
          </cell>
          <cell r="X47">
            <v>0</v>
          </cell>
          <cell r="Y47">
            <v>0</v>
          </cell>
        </row>
        <row r="48">
          <cell r="A48" t="str">
            <v>South Carolina</v>
          </cell>
          <cell r="B48">
            <v>17.475999999999999</v>
          </cell>
          <cell r="C48">
            <v>48.268999999999998</v>
          </cell>
          <cell r="D48">
            <v>26.701999999999998</v>
          </cell>
          <cell r="E48">
            <v>34.985999999999997</v>
          </cell>
          <cell r="F48">
            <v>158.774</v>
          </cell>
          <cell r="G48">
            <v>63.673999999999992</v>
          </cell>
          <cell r="H48">
            <v>183.34</v>
          </cell>
          <cell r="I48">
            <v>10.309999999999999</v>
          </cell>
          <cell r="J48">
            <v>0</v>
          </cell>
          <cell r="K48">
            <v>18.521999999999998</v>
          </cell>
          <cell r="L48">
            <v>64.826999999999998</v>
          </cell>
          <cell r="M48">
            <v>6.2279999999999998</v>
          </cell>
          <cell r="N48">
            <v>3.0989999999999998</v>
          </cell>
          <cell r="O48">
            <v>15.555</v>
          </cell>
          <cell r="P48">
            <v>2.0699999999999998</v>
          </cell>
          <cell r="Q48">
            <v>89.268000000000001</v>
          </cell>
          <cell r="R48">
            <v>77.850000000000009</v>
          </cell>
          <cell r="S48">
            <v>0</v>
          </cell>
          <cell r="T48">
            <v>0</v>
          </cell>
          <cell r="U48">
            <v>0</v>
          </cell>
          <cell r="V48">
            <v>0</v>
          </cell>
          <cell r="W48">
            <v>0</v>
          </cell>
          <cell r="X48">
            <v>0</v>
          </cell>
          <cell r="Y48">
            <v>0</v>
          </cell>
        </row>
        <row r="49">
          <cell r="A49" t="str">
            <v>South Dakota</v>
          </cell>
          <cell r="B49">
            <v>10.16</v>
          </cell>
          <cell r="C49">
            <v>3.0540000000000003</v>
          </cell>
          <cell r="D49">
            <v>10.149999999999999</v>
          </cell>
          <cell r="E49">
            <v>9.1169999999999991</v>
          </cell>
          <cell r="F49">
            <v>61.61</v>
          </cell>
          <cell r="G49">
            <v>37.518000000000001</v>
          </cell>
          <cell r="H49">
            <v>88.218000000000004</v>
          </cell>
          <cell r="I49">
            <v>30.54</v>
          </cell>
          <cell r="J49">
            <v>4.0359999999999996</v>
          </cell>
          <cell r="K49">
            <v>5.0249999999999995</v>
          </cell>
          <cell r="L49">
            <v>13.038999999999998</v>
          </cell>
          <cell r="M49">
            <v>4.9749999999999996</v>
          </cell>
          <cell r="N49">
            <v>3</v>
          </cell>
          <cell r="O49">
            <v>57.170999999999992</v>
          </cell>
          <cell r="P49">
            <v>5.0149999999999997</v>
          </cell>
          <cell r="Q49">
            <v>4.0279999999999996</v>
          </cell>
          <cell r="R49">
            <v>0</v>
          </cell>
          <cell r="S49">
            <v>0</v>
          </cell>
          <cell r="T49">
            <v>0</v>
          </cell>
          <cell r="U49">
            <v>0</v>
          </cell>
          <cell r="V49">
            <v>0</v>
          </cell>
          <cell r="W49">
            <v>0</v>
          </cell>
          <cell r="X49">
            <v>0</v>
          </cell>
          <cell r="Y49">
            <v>0</v>
          </cell>
        </row>
        <row r="50">
          <cell r="A50" t="str">
            <v>Tennessee</v>
          </cell>
          <cell r="B50">
            <v>3.1049999999999995</v>
          </cell>
          <cell r="C50">
            <v>8.2639999999999993</v>
          </cell>
          <cell r="D50">
            <v>12.372</v>
          </cell>
          <cell r="E50">
            <v>13.454999999999998</v>
          </cell>
          <cell r="F50">
            <v>86.688000000000002</v>
          </cell>
          <cell r="G50">
            <v>34.022999999999996</v>
          </cell>
          <cell r="H50">
            <v>75.335999999999999</v>
          </cell>
          <cell r="I50">
            <v>19.588999999999999</v>
          </cell>
          <cell r="J50">
            <v>4.12</v>
          </cell>
          <cell r="K50">
            <v>11.296999999999999</v>
          </cell>
          <cell r="L50">
            <v>13.480999999999998</v>
          </cell>
          <cell r="M50">
            <v>0</v>
          </cell>
          <cell r="N50">
            <v>1.032</v>
          </cell>
          <cell r="O50">
            <v>1.0329999999999999</v>
          </cell>
          <cell r="P50">
            <v>0</v>
          </cell>
          <cell r="Q50">
            <v>0</v>
          </cell>
          <cell r="R50">
            <v>0</v>
          </cell>
          <cell r="S50">
            <v>0</v>
          </cell>
          <cell r="T50">
            <v>0</v>
          </cell>
          <cell r="U50">
            <v>0</v>
          </cell>
          <cell r="V50">
            <v>0</v>
          </cell>
          <cell r="W50">
            <v>0</v>
          </cell>
          <cell r="X50">
            <v>0</v>
          </cell>
          <cell r="Y50">
            <v>0</v>
          </cell>
        </row>
        <row r="51">
          <cell r="A51" t="str">
            <v>Texas</v>
          </cell>
          <cell r="B51">
            <v>1292.0800000000002</v>
          </cell>
          <cell r="C51">
            <v>1119.04</v>
          </cell>
          <cell r="D51">
            <v>1.05</v>
          </cell>
          <cell r="E51">
            <v>3.0840000000000001</v>
          </cell>
          <cell r="F51">
            <v>1.0429999999999999</v>
          </cell>
          <cell r="G51">
            <v>1.042</v>
          </cell>
          <cell r="H51">
            <v>0</v>
          </cell>
          <cell r="I51">
            <v>0</v>
          </cell>
          <cell r="J51">
            <v>0</v>
          </cell>
          <cell r="K51">
            <v>17.646000000000001</v>
          </cell>
          <cell r="L51">
            <v>0</v>
          </cell>
          <cell r="M51">
            <v>1541.1200000000001</v>
          </cell>
          <cell r="N51">
            <v>2.0659999999999998</v>
          </cell>
          <cell r="O51">
            <v>0</v>
          </cell>
          <cell r="P51">
            <v>0</v>
          </cell>
          <cell r="Q51">
            <v>0</v>
          </cell>
          <cell r="R51">
            <v>0</v>
          </cell>
          <cell r="S51">
            <v>0</v>
          </cell>
          <cell r="T51">
            <v>0</v>
          </cell>
          <cell r="U51">
            <v>0</v>
          </cell>
          <cell r="V51">
            <v>0</v>
          </cell>
          <cell r="W51">
            <v>0</v>
          </cell>
          <cell r="X51">
            <v>0</v>
          </cell>
          <cell r="Y51">
            <v>0</v>
          </cell>
        </row>
        <row r="52">
          <cell r="A52" t="str">
            <v>Utah</v>
          </cell>
          <cell r="B52">
            <v>0</v>
          </cell>
          <cell r="C52">
            <v>0</v>
          </cell>
          <cell r="D52">
            <v>0</v>
          </cell>
          <cell r="E52">
            <v>0</v>
          </cell>
          <cell r="F52">
            <v>0</v>
          </cell>
          <cell r="G52">
            <v>0</v>
          </cell>
          <cell r="H52">
            <v>0</v>
          </cell>
          <cell r="I52">
            <v>0</v>
          </cell>
          <cell r="J52">
            <v>0</v>
          </cell>
          <cell r="K52">
            <v>0</v>
          </cell>
          <cell r="L52">
            <v>0</v>
          </cell>
          <cell r="M52">
            <v>0</v>
          </cell>
          <cell r="N52">
            <v>0</v>
          </cell>
          <cell r="O52">
            <v>0</v>
          </cell>
          <cell r="P52">
            <v>0</v>
          </cell>
          <cell r="Q52">
            <v>0</v>
          </cell>
          <cell r="R52">
            <v>0</v>
          </cell>
          <cell r="S52">
            <v>0</v>
          </cell>
          <cell r="T52">
            <v>0</v>
          </cell>
          <cell r="U52">
            <v>0</v>
          </cell>
          <cell r="V52">
            <v>0</v>
          </cell>
          <cell r="W52">
            <v>0</v>
          </cell>
          <cell r="X52">
            <v>0</v>
          </cell>
          <cell r="Y52">
            <v>0</v>
          </cell>
        </row>
        <row r="53">
          <cell r="A53" t="str">
            <v>Vermont</v>
          </cell>
          <cell r="B53">
            <v>0</v>
          </cell>
          <cell r="C53">
            <v>5.9279999999999999</v>
          </cell>
          <cell r="D53">
            <v>2.988</v>
          </cell>
          <cell r="E53">
            <v>3.992</v>
          </cell>
          <cell r="F53">
            <v>8.9640000000000004</v>
          </cell>
          <cell r="G53">
            <v>3.984</v>
          </cell>
          <cell r="H53">
            <v>5.0749999999999993</v>
          </cell>
          <cell r="I53">
            <v>6.0720000000000001</v>
          </cell>
          <cell r="J53">
            <v>0</v>
          </cell>
          <cell r="K53">
            <v>1.012</v>
          </cell>
          <cell r="L53">
            <v>7.0839999999999996</v>
          </cell>
          <cell r="M53">
            <v>105.248</v>
          </cell>
          <cell r="N53">
            <v>2.008</v>
          </cell>
          <cell r="O53">
            <v>10.06</v>
          </cell>
          <cell r="P53">
            <v>12.048</v>
          </cell>
          <cell r="Q53">
            <v>9.0359999999999996</v>
          </cell>
          <cell r="R53">
            <v>2.0019999999999998</v>
          </cell>
          <cell r="S53">
            <v>2.0019999999999998</v>
          </cell>
          <cell r="T53">
            <v>1.0049999999999999</v>
          </cell>
          <cell r="U53">
            <v>2.0099999999999998</v>
          </cell>
          <cell r="V53">
            <v>1.0069999999999999</v>
          </cell>
          <cell r="W53">
            <v>2.016</v>
          </cell>
          <cell r="X53">
            <v>3.036</v>
          </cell>
          <cell r="Y53">
            <v>3.0449999999999999</v>
          </cell>
        </row>
        <row r="54">
          <cell r="A54" t="str">
            <v>Virginia</v>
          </cell>
          <cell r="B54">
            <v>61.536999999999999</v>
          </cell>
          <cell r="C54">
            <v>250.32</v>
          </cell>
          <cell r="D54">
            <v>254.55499999999998</v>
          </cell>
          <cell r="E54">
            <v>563.28599999999994</v>
          </cell>
          <cell r="F54">
            <v>1241.605</v>
          </cell>
          <cell r="G54">
            <v>458.79499999999996</v>
          </cell>
          <cell r="H54">
            <v>743.92399999999998</v>
          </cell>
          <cell r="I54">
            <v>365.40000000000003</v>
          </cell>
          <cell r="J54">
            <v>154.512</v>
          </cell>
          <cell r="K54">
            <v>185.80199999999999</v>
          </cell>
          <cell r="L54">
            <v>510.25499999999994</v>
          </cell>
          <cell r="M54">
            <v>248.08200000000002</v>
          </cell>
          <cell r="N54">
            <v>128.464</v>
          </cell>
          <cell r="O54">
            <v>381.61599999999999</v>
          </cell>
          <cell r="P54">
            <v>149.49499999999998</v>
          </cell>
          <cell r="Q54">
            <v>200.06400000000002</v>
          </cell>
          <cell r="R54">
            <v>40.364999999999995</v>
          </cell>
          <cell r="S54">
            <v>92.292999999999992</v>
          </cell>
          <cell r="T54">
            <v>92.292999999999992</v>
          </cell>
          <cell r="U54">
            <v>255.64499999999998</v>
          </cell>
          <cell r="V54">
            <v>163.13400000000001</v>
          </cell>
          <cell r="W54">
            <v>91.314000000000007</v>
          </cell>
          <cell r="X54">
            <v>49.679999999999993</v>
          </cell>
          <cell r="Y54">
            <v>134.81</v>
          </cell>
        </row>
        <row r="55">
          <cell r="A55" t="str">
            <v>Washington</v>
          </cell>
          <cell r="B55">
            <v>186.43</v>
          </cell>
          <cell r="C55">
            <v>158.774</v>
          </cell>
          <cell r="D55">
            <v>185.94</v>
          </cell>
          <cell r="E55">
            <v>4.1520000000000001</v>
          </cell>
          <cell r="F55">
            <v>0</v>
          </cell>
          <cell r="G55">
            <v>0</v>
          </cell>
          <cell r="H55">
            <v>0</v>
          </cell>
          <cell r="I55">
            <v>0</v>
          </cell>
          <cell r="J55">
            <v>0</v>
          </cell>
          <cell r="K55">
            <v>0</v>
          </cell>
          <cell r="L55">
            <v>0</v>
          </cell>
          <cell r="M55">
            <v>0</v>
          </cell>
          <cell r="N55">
            <v>0</v>
          </cell>
          <cell r="O55">
            <v>0</v>
          </cell>
          <cell r="P55">
            <v>0</v>
          </cell>
          <cell r="Q55">
            <v>0</v>
          </cell>
          <cell r="R55">
            <v>0</v>
          </cell>
          <cell r="S55">
            <v>0</v>
          </cell>
          <cell r="T55">
            <v>0</v>
          </cell>
          <cell r="U55">
            <v>0</v>
          </cell>
          <cell r="V55">
            <v>0</v>
          </cell>
          <cell r="W55">
            <v>0</v>
          </cell>
          <cell r="X55">
            <v>0</v>
          </cell>
          <cell r="Y55">
            <v>0</v>
          </cell>
        </row>
        <row r="56">
          <cell r="A56" t="str">
            <v>West Virginia</v>
          </cell>
          <cell r="B56">
            <v>0</v>
          </cell>
          <cell r="C56">
            <v>0</v>
          </cell>
          <cell r="D56">
            <v>0</v>
          </cell>
          <cell r="E56">
            <v>0</v>
          </cell>
          <cell r="F56">
            <v>0</v>
          </cell>
          <cell r="G56">
            <v>0</v>
          </cell>
          <cell r="H56">
            <v>0</v>
          </cell>
          <cell r="I56">
            <v>0</v>
          </cell>
          <cell r="J56">
            <v>0</v>
          </cell>
          <cell r="K56">
            <v>0</v>
          </cell>
          <cell r="L56">
            <v>0</v>
          </cell>
          <cell r="M56">
            <v>0</v>
          </cell>
          <cell r="N56">
            <v>0</v>
          </cell>
          <cell r="O56">
            <v>0</v>
          </cell>
          <cell r="P56">
            <v>0</v>
          </cell>
          <cell r="Q56">
            <v>0</v>
          </cell>
          <cell r="R56">
            <v>0</v>
          </cell>
          <cell r="S56">
            <v>0</v>
          </cell>
          <cell r="T56">
            <v>0</v>
          </cell>
          <cell r="U56">
            <v>0</v>
          </cell>
          <cell r="V56">
            <v>0</v>
          </cell>
          <cell r="W56">
            <v>0</v>
          </cell>
          <cell r="X56">
            <v>0</v>
          </cell>
          <cell r="Y56">
            <v>0</v>
          </cell>
        </row>
        <row r="57">
          <cell r="A57" t="str">
            <v>Wisconsin</v>
          </cell>
          <cell r="B57">
            <v>1.006</v>
          </cell>
          <cell r="C57">
            <v>1.0069999999999999</v>
          </cell>
          <cell r="D57">
            <v>1.0089999999999999</v>
          </cell>
          <cell r="E57">
            <v>3.0329999999999995</v>
          </cell>
          <cell r="F57">
            <v>5.0600000000000005</v>
          </cell>
          <cell r="G57">
            <v>2.0219999999999998</v>
          </cell>
          <cell r="H57">
            <v>21.272999999999996</v>
          </cell>
          <cell r="I57">
            <v>5.0549999999999997</v>
          </cell>
          <cell r="J57">
            <v>21.230999999999998</v>
          </cell>
          <cell r="K57">
            <v>0</v>
          </cell>
          <cell r="L57">
            <v>0</v>
          </cell>
          <cell r="M57">
            <v>0</v>
          </cell>
          <cell r="N57">
            <v>0</v>
          </cell>
          <cell r="O57">
            <v>0</v>
          </cell>
          <cell r="P57">
            <v>0</v>
          </cell>
          <cell r="Q57">
            <v>0</v>
          </cell>
          <cell r="R57">
            <v>0</v>
          </cell>
          <cell r="S57">
            <v>0</v>
          </cell>
          <cell r="T57">
            <v>0</v>
          </cell>
          <cell r="U57">
            <v>0</v>
          </cell>
          <cell r="V57">
            <v>0</v>
          </cell>
          <cell r="W57">
            <v>0</v>
          </cell>
          <cell r="X57">
            <v>0</v>
          </cell>
          <cell r="Y57">
            <v>0</v>
          </cell>
        </row>
        <row r="58">
          <cell r="A58" t="str">
            <v>Wyoming</v>
          </cell>
          <cell r="B58">
            <v>0</v>
          </cell>
          <cell r="C58">
            <v>0</v>
          </cell>
          <cell r="D58">
            <v>0</v>
          </cell>
          <cell r="E58">
            <v>0</v>
          </cell>
          <cell r="F58">
            <v>0</v>
          </cell>
          <cell r="G58">
            <v>0</v>
          </cell>
          <cell r="H58">
            <v>0</v>
          </cell>
          <cell r="I58">
            <v>0</v>
          </cell>
          <cell r="J58">
            <v>0</v>
          </cell>
          <cell r="K58">
            <v>0</v>
          </cell>
          <cell r="L58">
            <v>0</v>
          </cell>
          <cell r="M58">
            <v>0</v>
          </cell>
          <cell r="N58">
            <v>0</v>
          </cell>
          <cell r="O58">
            <v>0</v>
          </cell>
          <cell r="P58">
            <v>0</v>
          </cell>
          <cell r="Q58">
            <v>0</v>
          </cell>
          <cell r="R58">
            <v>0</v>
          </cell>
          <cell r="S58">
            <v>0</v>
          </cell>
          <cell r="T58">
            <v>0</v>
          </cell>
          <cell r="U58">
            <v>0</v>
          </cell>
          <cell r="V58">
            <v>0</v>
          </cell>
          <cell r="W58">
            <v>0</v>
          </cell>
          <cell r="X58">
            <v>0</v>
          </cell>
          <cell r="Y58">
            <v>0</v>
          </cell>
        </row>
        <row r="59">
          <cell r="A59" t="str">
            <v xml:space="preserve">United States </v>
          </cell>
          <cell r="B59">
            <v>126513.51314</v>
          </cell>
          <cell r="C59">
            <v>115977.42364000001</v>
          </cell>
          <cell r="D59">
            <v>121506.09597999998</v>
          </cell>
          <cell r="E59">
            <v>122355.96179</v>
          </cell>
          <cell r="F59">
            <v>114075.41832</v>
          </cell>
          <cell r="G59">
            <v>113397.9722</v>
          </cell>
          <cell r="H59">
            <v>112618.24949999999</v>
          </cell>
          <cell r="I59">
            <v>106509.59862</v>
          </cell>
          <cell r="J59">
            <v>105724.73939999999</v>
          </cell>
          <cell r="K59">
            <v>100970.4973</v>
          </cell>
          <cell r="L59">
            <v>91812.6</v>
          </cell>
          <cell r="M59">
            <v>88628.614079999999</v>
          </cell>
          <cell r="N59">
            <v>69618.317999999999</v>
          </cell>
          <cell r="O59">
            <v>69574.685600000012</v>
          </cell>
          <cell r="P59">
            <v>61942.941100000004</v>
          </cell>
          <cell r="Q59">
            <v>65476.895640000002</v>
          </cell>
          <cell r="R59">
            <v>67863.365140000009</v>
          </cell>
          <cell r="S59">
            <v>64859.922839999992</v>
          </cell>
          <cell r="T59">
            <v>62514.127410000008</v>
          </cell>
          <cell r="U59">
            <v>66902.874210000009</v>
          </cell>
          <cell r="V59">
            <v>66201.644249999998</v>
          </cell>
          <cell r="W59">
            <v>61601.616720000005</v>
          </cell>
          <cell r="X59">
            <v>62911.809540000002</v>
          </cell>
          <cell r="Y59">
            <v>56062.515149999999</v>
          </cell>
        </row>
      </sheetData>
      <sheetData sheetId="18" refreshError="1"/>
      <sheetData sheetId="19" refreshError="1"/>
      <sheetData sheetId="20">
        <row r="4">
          <cell r="K4">
            <v>0.90717999999999999</v>
          </cell>
        </row>
        <row r="5">
          <cell r="K5">
            <v>5.0000000000000001E-4</v>
          </cell>
        </row>
        <row r="6">
          <cell r="K6">
            <v>3.6666666666666665</v>
          </cell>
        </row>
        <row r="19">
          <cell r="E19">
            <v>1990</v>
          </cell>
          <cell r="F19">
            <v>0.58419625439916734</v>
          </cell>
        </row>
        <row r="20">
          <cell r="E20">
            <v>1991</v>
          </cell>
          <cell r="F20">
            <v>0.56582709294984546</v>
          </cell>
        </row>
        <row r="21">
          <cell r="E21">
            <v>1992</v>
          </cell>
          <cell r="F21">
            <v>0.56989965169566614</v>
          </cell>
        </row>
        <row r="22">
          <cell r="E22">
            <v>1993</v>
          </cell>
          <cell r="F22">
            <v>0.56007423820047297</v>
          </cell>
        </row>
        <row r="23">
          <cell r="E23">
            <v>1994</v>
          </cell>
          <cell r="F23">
            <v>0.55868887923314348</v>
          </cell>
        </row>
        <row r="24">
          <cell r="E24">
            <v>1995</v>
          </cell>
          <cell r="F24">
            <v>0.56826409778047327</v>
          </cell>
        </row>
        <row r="25">
          <cell r="E25">
            <v>1996</v>
          </cell>
          <cell r="F25">
            <v>0.58429029898804763</v>
          </cell>
        </row>
        <row r="26">
          <cell r="E26">
            <v>1997</v>
          </cell>
          <cell r="F26">
            <v>0.56378765858292934</v>
          </cell>
        </row>
        <row r="27">
          <cell r="E27">
            <v>1998</v>
          </cell>
          <cell r="F27">
            <v>0.56006047183762875</v>
          </cell>
        </row>
        <row r="28">
          <cell r="E28">
            <v>1999</v>
          </cell>
          <cell r="F28">
            <v>0.57316791093884922</v>
          </cell>
        </row>
        <row r="29">
          <cell r="E29">
            <v>2000</v>
          </cell>
          <cell r="F29">
            <v>0.61700635170961393</v>
          </cell>
        </row>
        <row r="30">
          <cell r="E30">
            <v>2001</v>
          </cell>
          <cell r="F30">
            <v>0.60335521775432155</v>
          </cell>
        </row>
        <row r="31">
          <cell r="E31">
            <v>2002</v>
          </cell>
          <cell r="F31">
            <v>0.61045622640879382</v>
          </cell>
        </row>
        <row r="32">
          <cell r="E32">
            <v>2003</v>
          </cell>
          <cell r="F32">
            <v>0.60935720611612942</v>
          </cell>
        </row>
        <row r="33">
          <cell r="E33">
            <v>2004</v>
          </cell>
          <cell r="F33">
            <v>0.6220770260851165</v>
          </cell>
        </row>
        <row r="34">
          <cell r="E34">
            <v>2005</v>
          </cell>
          <cell r="F34">
            <v>0.61234035489120586</v>
          </cell>
        </row>
        <row r="35">
          <cell r="E35">
            <v>2006</v>
          </cell>
          <cell r="F35">
            <v>0.61918625610433442</v>
          </cell>
        </row>
        <row r="36">
          <cell r="E36">
            <v>2007</v>
          </cell>
          <cell r="F36">
            <v>0.62474956630158673</v>
          </cell>
        </row>
        <row r="37">
          <cell r="E37">
            <v>2008</v>
          </cell>
          <cell r="F37">
            <v>0.62474956630158673</v>
          </cell>
        </row>
        <row r="38">
          <cell r="E38">
            <v>2009</v>
          </cell>
          <cell r="F38">
            <v>0.62474956630158673</v>
          </cell>
        </row>
        <row r="39">
          <cell r="E39">
            <v>2010</v>
          </cell>
          <cell r="F39">
            <v>0.62474956630158673</v>
          </cell>
        </row>
        <row r="40">
          <cell r="E40">
            <v>2011</v>
          </cell>
          <cell r="F40">
            <v>0.62474956630158673</v>
          </cell>
        </row>
        <row r="41">
          <cell r="E41">
            <v>2012</v>
          </cell>
          <cell r="F41">
            <v>0.62474956630158673</v>
          </cell>
        </row>
        <row r="42">
          <cell r="E42">
            <v>2013</v>
          </cell>
          <cell r="F42">
            <v>0.62474956630158673</v>
          </cell>
        </row>
        <row r="43">
          <cell r="E43">
            <v>2014</v>
          </cell>
          <cell r="F43">
            <v>0.62474956630158673</v>
          </cell>
        </row>
        <row r="44">
          <cell r="E44">
            <v>2015</v>
          </cell>
          <cell r="F44">
            <v>0.62474956630158673</v>
          </cell>
        </row>
        <row r="45">
          <cell r="E45">
            <v>2016</v>
          </cell>
          <cell r="F45">
            <v>0.62474956630158673</v>
          </cell>
        </row>
        <row r="46">
          <cell r="E46">
            <v>2017</v>
          </cell>
          <cell r="F46">
            <v>0.62474956630158673</v>
          </cell>
        </row>
        <row r="47">
          <cell r="E47">
            <v>2018</v>
          </cell>
          <cell r="F47">
            <v>0.62474956630158673</v>
          </cell>
        </row>
        <row r="48">
          <cell r="E48">
            <v>2019</v>
          </cell>
          <cell r="F48">
            <v>0.62474956630158673</v>
          </cell>
        </row>
        <row r="49">
          <cell r="E49">
            <v>2020</v>
          </cell>
          <cell r="F49">
            <v>0.62474956630158673</v>
          </cell>
        </row>
      </sheetData>
      <sheetData sheetId="2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2"/>
  <sheetViews>
    <sheetView workbookViewId="0">
      <selection activeCell="Q28" sqref="B13:Q28"/>
    </sheetView>
  </sheetViews>
  <sheetFormatPr defaultRowHeight="15" x14ac:dyDescent="0.25"/>
  <cols>
    <col min="2" max="2" width="36.140625" customWidth="1"/>
  </cols>
  <sheetData>
    <row r="1" spans="2:17" x14ac:dyDescent="0.25">
      <c r="H1" s="94" t="s">
        <v>58</v>
      </c>
    </row>
    <row r="3" spans="2:17" x14ac:dyDescent="0.25">
      <c r="B3" t="s">
        <v>51</v>
      </c>
      <c r="C3" s="92">
        <f>'Residential CO2FFC'!O4</f>
        <v>2000</v>
      </c>
      <c r="D3" s="92">
        <f>'Residential CO2FFC'!P4</f>
        <v>2001</v>
      </c>
      <c r="E3" s="92">
        <f>'Residential CO2FFC'!Q4</f>
        <v>2002</v>
      </c>
      <c r="F3" s="92">
        <f>'Residential CO2FFC'!R4</f>
        <v>2003</v>
      </c>
      <c r="G3" s="92">
        <f>'Residential CO2FFC'!S4</f>
        <v>2004</v>
      </c>
      <c r="H3" s="92">
        <f>'Residential CO2FFC'!T4</f>
        <v>2005</v>
      </c>
      <c r="I3" s="92">
        <f>'Residential CO2FFC'!U4</f>
        <v>2006</v>
      </c>
      <c r="J3" s="92">
        <f>'Residential CO2FFC'!V4</f>
        <v>2007</v>
      </c>
      <c r="K3" s="92">
        <f>'Residential CO2FFC'!W4</f>
        <v>2008</v>
      </c>
      <c r="L3" s="92">
        <f>'Residential CO2FFC'!X4</f>
        <v>2009</v>
      </c>
      <c r="M3" s="92">
        <f>'Residential CO2FFC'!Y4</f>
        <v>2010</v>
      </c>
      <c r="N3" s="92">
        <f>'Residential CO2FFC'!Z4</f>
        <v>2011</v>
      </c>
      <c r="O3" s="92">
        <f>'Residential CO2FFC'!AA4</f>
        <v>2012</v>
      </c>
      <c r="P3" s="92">
        <f>'Residential CO2FFC'!AB4</f>
        <v>2013</v>
      </c>
      <c r="Q3" s="92">
        <f>'Residential CO2FFC'!AC4</f>
        <v>2014</v>
      </c>
    </row>
    <row r="4" spans="2:17" x14ac:dyDescent="0.25">
      <c r="B4" t="s">
        <v>52</v>
      </c>
      <c r="C4" s="88">
        <f>'Residential CO2FFC'!O5</f>
        <v>25.691848431225903</v>
      </c>
      <c r="D4" s="88">
        <f>'Residential CO2FFC'!P5</f>
        <v>24.442245609653824</v>
      </c>
      <c r="E4" s="88">
        <f>'Residential CO2FFC'!Q5</f>
        <v>23.781563417377328</v>
      </c>
      <c r="F4" s="88">
        <f>'Residential CO2FFC'!R5</f>
        <v>26.376235347000502</v>
      </c>
      <c r="G4" s="88">
        <f>'Residential CO2FFC'!S5</f>
        <v>25.245179740088901</v>
      </c>
      <c r="H4" s="88">
        <f>'Residential CO2FFC'!T5</f>
        <v>23.885713223541003</v>
      </c>
      <c r="I4" s="88">
        <f>'Residential CO2FFC'!U5</f>
        <v>20.232345163407146</v>
      </c>
      <c r="J4" s="88">
        <f>'Residential CO2FFC'!V5</f>
        <v>21.700001435842868</v>
      </c>
      <c r="K4" s="88">
        <f>'Residential CO2FFC'!W5</f>
        <v>25.388651642494597</v>
      </c>
      <c r="L4" s="88">
        <f>'Residential CO2FFC'!X5</f>
        <v>19.848873106873992</v>
      </c>
      <c r="M4" s="88">
        <f>'Residential CO2FFC'!Y5</f>
        <v>20.198722224702362</v>
      </c>
      <c r="N4" s="88">
        <f>'Residential CO2FFC'!Z5</f>
        <v>19.428677839177841</v>
      </c>
      <c r="O4" s="88">
        <f>'Residential CO2FFC'!AA5</f>
        <v>17.277494094737236</v>
      </c>
      <c r="P4" s="88">
        <f>'Residential CO2FFC'!AB5</f>
        <v>20.027076922004866</v>
      </c>
      <c r="Q4" s="88">
        <f>'Residential CO2FFC'!AC5</f>
        <v>22.225848809166379</v>
      </c>
    </row>
    <row r="5" spans="2:17" x14ac:dyDescent="0.25">
      <c r="B5" t="s">
        <v>53</v>
      </c>
      <c r="C5" s="88">
        <f>'Commercial CO2FFC'!O6</f>
        <v>12.949484714786754</v>
      </c>
      <c r="D5" s="88">
        <f>'Commercial CO2FFC'!P6</f>
        <v>12.725006715703485</v>
      </c>
      <c r="E5" s="88">
        <f>'Commercial CO2FFC'!Q6</f>
        <v>12.700929184811406</v>
      </c>
      <c r="F5" s="88">
        <f>'Commercial CO2FFC'!R6</f>
        <v>13.421080346220931</v>
      </c>
      <c r="G5" s="88">
        <f>'Commercial CO2FFC'!S6</f>
        <v>12.980269054130559</v>
      </c>
      <c r="H5" s="88">
        <f>'Commercial CO2FFC'!T6</f>
        <v>12.930187101748318</v>
      </c>
      <c r="I5" s="88">
        <f>'Commercial CO2FFC'!U6</f>
        <v>11.769326979453414</v>
      </c>
      <c r="J5" s="88">
        <f>'Commercial CO2FFC'!V6</f>
        <v>12.462737190335819</v>
      </c>
      <c r="K5" s="88">
        <f>'Commercial CO2FFC'!W6</f>
        <v>11.685227409107036</v>
      </c>
      <c r="L5" s="88">
        <f>'Commercial CO2FFC'!X6</f>
        <v>10.83103032189862</v>
      </c>
      <c r="M5" s="88">
        <f>'Commercial CO2FFC'!Y6</f>
        <v>10.561886479301986</v>
      </c>
      <c r="N5" s="88">
        <f>'Commercial CO2FFC'!Z6</f>
        <v>10.324689367604424</v>
      </c>
      <c r="O5" s="88">
        <f>'Commercial CO2FFC'!AA6</f>
        <v>9.0705313846429654</v>
      </c>
      <c r="P5" s="88">
        <f>'Commercial CO2FFC'!AB6</f>
        <v>10.509872869176114</v>
      </c>
      <c r="Q5" s="88">
        <f>'Commercial CO2FFC'!AC6</f>
        <v>11.190923926835652</v>
      </c>
    </row>
    <row r="6" spans="2:17" x14ac:dyDescent="0.25">
      <c r="B6" t="s">
        <v>54</v>
      </c>
      <c r="C6" s="88">
        <f>'Transportation CO2FFC'!O5</f>
        <v>70.605910661883584</v>
      </c>
      <c r="D6" s="88">
        <f>'Transportation CO2FFC'!P5</f>
        <v>70.455149155634373</v>
      </c>
      <c r="E6" s="88">
        <f>'Transportation CO2FFC'!Q5</f>
        <v>70.8061202926025</v>
      </c>
      <c r="F6" s="88">
        <f>'Transportation CO2FFC'!R5</f>
        <v>69.652910603997512</v>
      </c>
      <c r="G6" s="88">
        <f>'Transportation CO2FFC'!S5</f>
        <v>71.326748522104097</v>
      </c>
      <c r="H6" s="88">
        <f>'Transportation CO2FFC'!T5</f>
        <v>72.655743968049578</v>
      </c>
      <c r="I6" s="88">
        <f>'Transportation CO2FFC'!U5</f>
        <v>72.165589421000178</v>
      </c>
      <c r="J6" s="88">
        <f>'Transportation CO2FFC'!V5</f>
        <v>71.549321595678194</v>
      </c>
      <c r="K6" s="88">
        <f>'Transportation CO2FFC'!W5</f>
        <v>66.554885547588313</v>
      </c>
      <c r="L6" s="88">
        <f>'Transportation CO2FFC'!X5</f>
        <v>65.340707581109001</v>
      </c>
      <c r="M6" s="88">
        <f>'Transportation CO2FFC'!Y5</f>
        <v>64.897233891226463</v>
      </c>
      <c r="N6" s="88">
        <f>'Transportation CO2FFC'!Z5</f>
        <v>62.982264653465847</v>
      </c>
      <c r="O6" s="88">
        <f>'Transportation CO2FFC'!AA5</f>
        <v>62.080501592207312</v>
      </c>
      <c r="P6" s="88">
        <f>'Transportation CO2FFC'!AB5</f>
        <v>61.557278075610114</v>
      </c>
      <c r="Q6" s="88">
        <f>'Transportation CO2FFC'!AC5</f>
        <v>60.927227799056141</v>
      </c>
    </row>
    <row r="7" spans="2:17" x14ac:dyDescent="0.25">
      <c r="B7" t="s">
        <v>55</v>
      </c>
      <c r="C7" s="88">
        <f>'Electric Power CO2FFC'!O5</f>
        <v>115.53563077277759</v>
      </c>
      <c r="D7" s="88">
        <f>'Electric Power CO2FFC'!P5</f>
        <v>105.68269610347679</v>
      </c>
      <c r="E7" s="88">
        <f>'Electric Power CO2FFC'!Q5</f>
        <v>112.94981837314559</v>
      </c>
      <c r="F7" s="88">
        <f>'Electric Power CO2FFC'!R5</f>
        <v>113.46443720156159</v>
      </c>
      <c r="G7" s="88">
        <f>'Electric Power CO2FFC'!S5</f>
        <v>116.360039282256</v>
      </c>
      <c r="H7" s="88">
        <f>'Electric Power CO2FFC'!T5</f>
        <v>120.96327370770719</v>
      </c>
      <c r="I7" s="88">
        <f>'Electric Power CO2FFC'!U5</f>
        <v>120.3784253312256</v>
      </c>
      <c r="J7" s="88">
        <f>'Electric Power CO2FFC'!V5</f>
        <v>122.81356762456318</v>
      </c>
      <c r="K7" s="88">
        <f>'Electric Power CO2FFC'!W5</f>
        <v>117.49056599538719</v>
      </c>
      <c r="L7" s="88">
        <f>'Electric Power CO2FFC'!X5</f>
        <v>110.42023147071836</v>
      </c>
      <c r="M7" s="88">
        <f>'Electric Power CO2FFC'!Y5</f>
        <v>116.57645250118559</v>
      </c>
      <c r="N7" s="88">
        <f>'Electric Power CO2FFC'!Z5</f>
        <v>111.41198161742879</v>
      </c>
      <c r="O7" s="88">
        <f>'Electric Power CO2FFC'!AA5</f>
        <v>104.772117364992</v>
      </c>
      <c r="P7" s="88">
        <f>'Electric Power CO2FFC'!AB5</f>
        <v>103.41391585916156</v>
      </c>
      <c r="Q7" s="88">
        <f>'Electric Power CO2FFC'!AC5</f>
        <v>96.650545321915203</v>
      </c>
    </row>
    <row r="8" spans="2:17" x14ac:dyDescent="0.25">
      <c r="B8" t="s">
        <v>56</v>
      </c>
      <c r="C8" s="88">
        <f>'Industrial CO2FFC'!U6</f>
        <v>48.909086366115503</v>
      </c>
      <c r="D8" s="88">
        <f>'Industrial CO2FFC'!V6</f>
        <v>47.823469121067369</v>
      </c>
      <c r="E8" s="88">
        <f>'Industrial CO2FFC'!W6</f>
        <v>47.391051111304165</v>
      </c>
      <c r="F8" s="88">
        <f>'Industrial CO2FFC'!X6</f>
        <v>48.303193417457834</v>
      </c>
      <c r="G8" s="88">
        <f>'Industrial CO2FFC'!Y6</f>
        <v>48.580341557587268</v>
      </c>
      <c r="H8" s="88">
        <f>'Industrial CO2FFC'!Z6</f>
        <v>46.642504049233928</v>
      </c>
      <c r="I8" s="88">
        <f>'Industrial CO2FFC'!AA6</f>
        <v>46.587165766783734</v>
      </c>
      <c r="J8" s="88">
        <f>'Industrial CO2FFC'!AB6</f>
        <v>45.843746931420043</v>
      </c>
      <c r="K8" s="88">
        <f>'Industrial CO2FFC'!AC6</f>
        <v>45.078974981048837</v>
      </c>
      <c r="L8" s="88">
        <f>'Industrial CO2FFC'!AD6</f>
        <v>36.001082049337597</v>
      </c>
      <c r="M8" s="88">
        <f>'Industrial CO2FFC'!AE6</f>
        <v>40.926662804174526</v>
      </c>
      <c r="N8" s="88">
        <f>'Industrial CO2FFC'!AF6</f>
        <v>41.383163634590574</v>
      </c>
      <c r="O8" s="88">
        <f>'Industrial CO2FFC'!AG6</f>
        <v>42.629494382138688</v>
      </c>
      <c r="P8" s="88">
        <f>'Industrial CO2FFC'!AH6</f>
        <v>49.659276522064168</v>
      </c>
      <c r="Q8" s="88">
        <f>'Industrial CO2FFC'!AI6</f>
        <v>51.475675983150538</v>
      </c>
    </row>
    <row r="10" spans="2:17" x14ac:dyDescent="0.25">
      <c r="B10" t="s">
        <v>57</v>
      </c>
      <c r="C10" s="88">
        <f>C4+C5+C6+C7+C8</f>
        <v>273.69196094678932</v>
      </c>
      <c r="D10" s="88">
        <f t="shared" ref="D10:Q10" si="0">D4+D5+D6+D7+D8</f>
        <v>261.12856670553583</v>
      </c>
      <c r="E10" s="88">
        <f t="shared" si="0"/>
        <v>267.62948237924104</v>
      </c>
      <c r="F10" s="88">
        <f t="shared" si="0"/>
        <v>271.21785691623836</v>
      </c>
      <c r="G10" s="88">
        <f t="shared" si="0"/>
        <v>274.49257815616681</v>
      </c>
      <c r="H10" s="88">
        <f t="shared" si="0"/>
        <v>277.07742205028001</v>
      </c>
      <c r="I10" s="88">
        <f t="shared" si="0"/>
        <v>271.13285266187006</v>
      </c>
      <c r="J10" s="88">
        <f t="shared" si="0"/>
        <v>274.36937477784011</v>
      </c>
      <c r="K10" s="88">
        <f t="shared" si="0"/>
        <v>266.19830557562597</v>
      </c>
      <c r="L10" s="88">
        <f t="shared" si="0"/>
        <v>242.44192452993758</v>
      </c>
      <c r="M10" s="88">
        <f t="shared" si="0"/>
        <v>253.16095790059094</v>
      </c>
      <c r="N10" s="88">
        <f t="shared" si="0"/>
        <v>245.53077711226746</v>
      </c>
      <c r="O10" s="88">
        <f t="shared" si="0"/>
        <v>235.83013881871821</v>
      </c>
      <c r="P10" s="88">
        <f t="shared" si="0"/>
        <v>245.16742024801684</v>
      </c>
      <c r="Q10" s="88">
        <f t="shared" si="0"/>
        <v>242.47022184012394</v>
      </c>
    </row>
    <row r="13" spans="2:17" ht="14.45" x14ac:dyDescent="0.3">
      <c r="B13" t="s">
        <v>51</v>
      </c>
      <c r="C13" s="92">
        <v>2000</v>
      </c>
      <c r="D13" s="92">
        <v>2001</v>
      </c>
      <c r="E13" s="92">
        <v>2002</v>
      </c>
      <c r="F13" s="92">
        <v>2003</v>
      </c>
      <c r="G13" s="92">
        <v>2004</v>
      </c>
      <c r="H13" s="92">
        <v>2005</v>
      </c>
      <c r="I13" s="92">
        <v>2006</v>
      </c>
      <c r="J13" s="92">
        <v>2007</v>
      </c>
      <c r="K13" s="92">
        <v>2008</v>
      </c>
      <c r="L13" s="92">
        <v>2009</v>
      </c>
      <c r="M13" s="92">
        <v>2010</v>
      </c>
      <c r="N13" s="92">
        <v>2011</v>
      </c>
      <c r="O13" s="92">
        <v>2012</v>
      </c>
      <c r="P13" s="92">
        <v>2013</v>
      </c>
      <c r="Q13" s="92">
        <v>2014</v>
      </c>
    </row>
    <row r="14" spans="2:17" ht="14.45" hidden="1" x14ac:dyDescent="0.3">
      <c r="B14" t="s">
        <v>66</v>
      </c>
      <c r="C14" s="102">
        <v>115.53563077277759</v>
      </c>
      <c r="D14" s="102">
        <v>105.68269610347679</v>
      </c>
      <c r="E14" s="102">
        <v>112.94981837314559</v>
      </c>
      <c r="F14" s="102">
        <v>113.46443720156159</v>
      </c>
      <c r="G14" s="102">
        <v>116.360039282256</v>
      </c>
      <c r="H14" s="102">
        <v>120.96327370770719</v>
      </c>
      <c r="I14" s="102">
        <v>120.3784253312256</v>
      </c>
      <c r="J14" s="102">
        <v>122.81356762456318</v>
      </c>
      <c r="K14" s="102">
        <v>117.49056599538719</v>
      </c>
      <c r="L14" s="102">
        <v>110.42023147071836</v>
      </c>
      <c r="M14" s="102">
        <v>116.57645250118559</v>
      </c>
      <c r="N14" s="102">
        <v>111.41198161742879</v>
      </c>
      <c r="O14" s="102">
        <v>104.772117364992</v>
      </c>
      <c r="P14" s="102">
        <v>103.41391585916156</v>
      </c>
      <c r="Q14" s="102">
        <v>96.650545321915203</v>
      </c>
    </row>
    <row r="15" spans="2:17" ht="14.45" x14ac:dyDescent="0.3">
      <c r="B15" t="s">
        <v>90</v>
      </c>
      <c r="C15" s="102">
        <v>111.0382975237536</v>
      </c>
      <c r="D15" s="102">
        <v>101.48587338970079</v>
      </c>
      <c r="E15" s="102">
        <v>107.76301820444159</v>
      </c>
      <c r="F15" s="102">
        <v>107.34936629376959</v>
      </c>
      <c r="G15" s="102">
        <v>108.5836265514</v>
      </c>
      <c r="H15" s="102">
        <v>112.3474003443792</v>
      </c>
      <c r="I15" s="102">
        <v>114.0131976839856</v>
      </c>
      <c r="J15" s="102">
        <v>113.87910475861918</v>
      </c>
      <c r="K15" s="102">
        <v>109.01433816393119</v>
      </c>
      <c r="L15" s="102">
        <v>98.236091904350374</v>
      </c>
      <c r="M15" s="102">
        <v>102.70289050781759</v>
      </c>
      <c r="N15" s="102">
        <v>94.321257202972802</v>
      </c>
      <c r="O15" s="102">
        <v>82.936290901463991</v>
      </c>
      <c r="P15" s="102">
        <v>83.08285758732957</v>
      </c>
      <c r="Q15" s="102">
        <v>74.683522548835199</v>
      </c>
    </row>
    <row r="16" spans="2:17" ht="14.45" hidden="1" x14ac:dyDescent="0.3">
      <c r="B16" t="s">
        <v>65</v>
      </c>
      <c r="C16" s="102">
        <f t="shared" ref="C16:Q16" si="1">SUM(C6:C14)</f>
        <v>2624.2782195203436</v>
      </c>
      <c r="D16" s="102">
        <f t="shared" si="1"/>
        <v>2591.772577189191</v>
      </c>
      <c r="E16" s="102">
        <f t="shared" si="1"/>
        <v>2613.7262905294392</v>
      </c>
      <c r="F16" s="102">
        <f t="shared" si="1"/>
        <v>2619.1028353408169</v>
      </c>
      <c r="G16" s="102">
        <f t="shared" si="1"/>
        <v>2631.1197468003702</v>
      </c>
      <c r="H16" s="102">
        <f t="shared" si="1"/>
        <v>2643.302217482978</v>
      </c>
      <c r="I16" s="102">
        <f t="shared" si="1"/>
        <v>2636.6424585121053</v>
      </c>
      <c r="J16" s="102">
        <f t="shared" si="1"/>
        <v>2644.3895785540649</v>
      </c>
      <c r="K16" s="102">
        <f t="shared" si="1"/>
        <v>2620.8132980950372</v>
      </c>
      <c r="L16" s="102">
        <f t="shared" si="1"/>
        <v>2573.6241771018213</v>
      </c>
      <c r="M16" s="102">
        <f t="shared" si="1"/>
        <v>2602.1377595983631</v>
      </c>
      <c r="N16" s="102">
        <f t="shared" si="1"/>
        <v>2583.7201686351814</v>
      </c>
      <c r="O16" s="102">
        <f t="shared" si="1"/>
        <v>2562.0843695230483</v>
      </c>
      <c r="P16" s="102">
        <f t="shared" si="1"/>
        <v>2576.2118065640143</v>
      </c>
      <c r="Q16" s="102">
        <f t="shared" si="1"/>
        <v>2562.1742162661612</v>
      </c>
    </row>
    <row r="17" spans="2:17" ht="14.45" hidden="1" x14ac:dyDescent="0.3">
      <c r="B17" s="9" t="s">
        <v>67</v>
      </c>
      <c r="C17" s="112">
        <v>48.909086366115503</v>
      </c>
      <c r="D17" s="112">
        <v>47.823469121067369</v>
      </c>
      <c r="E17" s="112">
        <v>47.391051111304165</v>
      </c>
      <c r="F17" s="112">
        <v>48.303193417457834</v>
      </c>
      <c r="G17" s="112">
        <v>48.580341557587268</v>
      </c>
      <c r="H17" s="112">
        <v>46.642504049233928</v>
      </c>
      <c r="I17" s="112">
        <v>46.587165766783734</v>
      </c>
      <c r="J17" s="112">
        <v>45.843746931420043</v>
      </c>
      <c r="K17" s="112">
        <v>45.078974981048837</v>
      </c>
      <c r="L17" s="112">
        <v>36.001082049337597</v>
      </c>
      <c r="M17" s="112">
        <v>40.926662804174526</v>
      </c>
      <c r="N17" s="112">
        <v>41.383163634590574</v>
      </c>
      <c r="O17" s="112">
        <v>42.629494382138688</v>
      </c>
      <c r="P17" s="112">
        <v>49.659276522064168</v>
      </c>
      <c r="Q17" s="112">
        <v>51.475675983150538</v>
      </c>
    </row>
    <row r="18" spans="2:17" ht="14.45" x14ac:dyDescent="0.3">
      <c r="B18" t="s">
        <v>87</v>
      </c>
      <c r="C18" s="102">
        <v>43.234228624415032</v>
      </c>
      <c r="D18" s="102">
        <v>43.898588104086429</v>
      </c>
      <c r="E18" s="102">
        <v>44.873649936047251</v>
      </c>
      <c r="F18" s="102">
        <v>44.621603567969466</v>
      </c>
      <c r="G18" s="102">
        <v>44.780255312194157</v>
      </c>
      <c r="H18" s="102">
        <v>44.657046488921651</v>
      </c>
      <c r="I18" s="102">
        <v>43.895801352697156</v>
      </c>
      <c r="J18" s="102">
        <v>44.243650977847267</v>
      </c>
      <c r="K18" s="102">
        <v>41.667441425386698</v>
      </c>
      <c r="L18" s="102">
        <v>41.476858863992362</v>
      </c>
      <c r="M18" s="102">
        <v>40.883776778515092</v>
      </c>
      <c r="N18" s="102">
        <v>40.03832085565417</v>
      </c>
      <c r="O18" s="102">
        <v>39.273778682183412</v>
      </c>
      <c r="P18" s="102">
        <v>39.470354854643695</v>
      </c>
      <c r="Q18" s="102">
        <v>38.847661476400184</v>
      </c>
    </row>
    <row r="19" spans="2:17" ht="14.45" hidden="1" x14ac:dyDescent="0.3">
      <c r="B19" s="108" t="s">
        <v>63</v>
      </c>
      <c r="C19" s="111">
        <v>25.691848431225903</v>
      </c>
      <c r="D19" s="111">
        <v>24.442245609653824</v>
      </c>
      <c r="E19" s="111">
        <v>23.781563417377328</v>
      </c>
      <c r="F19" s="111">
        <v>26.376235347000502</v>
      </c>
      <c r="G19" s="111">
        <v>25.245179740088901</v>
      </c>
      <c r="H19" s="111">
        <v>23.885713223541003</v>
      </c>
      <c r="I19" s="111">
        <v>20.232345163407146</v>
      </c>
      <c r="J19" s="111">
        <v>21.700001435842868</v>
      </c>
      <c r="K19" s="111">
        <v>25.388651642494597</v>
      </c>
      <c r="L19" s="111">
        <v>19.848873106873992</v>
      </c>
      <c r="M19" s="111">
        <v>20.198722224702362</v>
      </c>
      <c r="N19" s="111">
        <v>19.428677839177841</v>
      </c>
      <c r="O19" s="111">
        <v>17.277494094737236</v>
      </c>
      <c r="P19" s="111">
        <v>20.027076922004866</v>
      </c>
      <c r="Q19" s="111">
        <v>22.225848809166379</v>
      </c>
    </row>
    <row r="20" spans="2:17" ht="14.45" x14ac:dyDescent="0.3">
      <c r="B20" t="s">
        <v>94</v>
      </c>
      <c r="C20" s="102">
        <v>1.128925706832</v>
      </c>
      <c r="D20" s="102">
        <v>1.2398146437600002</v>
      </c>
      <c r="E20" s="102">
        <v>2.738405477808</v>
      </c>
      <c r="F20" s="102">
        <v>2.2712089720319999</v>
      </c>
      <c r="G20" s="102">
        <v>4.1880185978400002</v>
      </c>
      <c r="H20" s="102">
        <v>4.4276595557040013</v>
      </c>
      <c r="I20" s="102">
        <v>5.5338456096000002</v>
      </c>
      <c r="J20" s="102">
        <v>7.861506167592001</v>
      </c>
      <c r="K20" s="102">
        <v>7.7264994169440007</v>
      </c>
      <c r="L20" s="102">
        <v>11.483365714128</v>
      </c>
      <c r="M20" s="102">
        <v>13.367205493488001</v>
      </c>
      <c r="N20" s="102">
        <v>16.695516793032002</v>
      </c>
      <c r="O20" s="102">
        <v>21.571555659192001</v>
      </c>
      <c r="P20" s="102">
        <v>20.041585164216002</v>
      </c>
      <c r="Q20" s="102">
        <v>21.4317253458</v>
      </c>
    </row>
    <row r="21" spans="2:17" ht="14.45" x14ac:dyDescent="0.3">
      <c r="B21" s="9" t="s">
        <v>117</v>
      </c>
      <c r="C21" s="112">
        <v>12.572507088895724</v>
      </c>
      <c r="D21" s="112">
        <v>11.074827590169235</v>
      </c>
      <c r="E21" s="112">
        <v>11.379215527580577</v>
      </c>
      <c r="F21" s="112">
        <v>10.747831221931003</v>
      </c>
      <c r="G21" s="112">
        <v>10.729713506816305</v>
      </c>
      <c r="H21" s="112">
        <v>10.19573127644148</v>
      </c>
      <c r="I21" s="112">
        <v>10.45134075008248</v>
      </c>
      <c r="J21" s="112">
        <v>10.51446885716304</v>
      </c>
      <c r="K21" s="112">
        <v>10.592049842397779</v>
      </c>
      <c r="L21" s="112">
        <v>9.9657240441021671</v>
      </c>
      <c r="M21" s="112">
        <v>11.810375853372834</v>
      </c>
      <c r="N21" s="112">
        <v>13.271665069603989</v>
      </c>
      <c r="O21" s="112">
        <v>15.222235828775979</v>
      </c>
      <c r="P21" s="112">
        <v>18.469023288689637</v>
      </c>
      <c r="Q21" s="102">
        <v>19.579778592260038</v>
      </c>
    </row>
    <row r="22" spans="2:17" ht="14.45" x14ac:dyDescent="0.3">
      <c r="B22" t="s">
        <v>83</v>
      </c>
      <c r="C22" s="102">
        <v>14.615367821207998</v>
      </c>
      <c r="D22" s="102">
        <v>15.232620908735997</v>
      </c>
      <c r="E22" s="102">
        <v>14.977384207631999</v>
      </c>
      <c r="F22" s="102">
        <v>14.065655655743997</v>
      </c>
      <c r="G22" s="102">
        <v>15.781963594319997</v>
      </c>
      <c r="H22" s="102">
        <v>16.676696071727999</v>
      </c>
      <c r="I22" s="102">
        <v>17.452382131800004</v>
      </c>
      <c r="J22" s="102">
        <v>16.874146119599999</v>
      </c>
      <c r="K22" s="102">
        <v>14.702638968863999</v>
      </c>
      <c r="L22" s="102">
        <v>14.860554669576002</v>
      </c>
      <c r="M22" s="102">
        <v>15.391497257136002</v>
      </c>
      <c r="N22" s="102">
        <v>16.023086164007999</v>
      </c>
      <c r="O22" s="102">
        <v>16.335148870656003</v>
      </c>
      <c r="P22" s="102">
        <v>15.955766929871997</v>
      </c>
      <c r="Q22" s="102">
        <v>16.361234150184</v>
      </c>
    </row>
    <row r="23" spans="2:17" ht="14.45" x14ac:dyDescent="0.3">
      <c r="B23" s="9" t="s">
        <v>96</v>
      </c>
      <c r="C23" s="112">
        <v>16.222165438751997</v>
      </c>
      <c r="D23" s="112">
        <v>15.559757255951999</v>
      </c>
      <c r="E23" s="112">
        <v>16.238282631480001</v>
      </c>
      <c r="F23" s="112">
        <v>16.939844622791998</v>
      </c>
      <c r="G23" s="112">
        <v>16.388231592096002</v>
      </c>
      <c r="H23" s="112">
        <v>15.397825879799996</v>
      </c>
      <c r="I23" s="112">
        <v>14.951945008728002</v>
      </c>
      <c r="J23" s="112">
        <v>14.651878321079996</v>
      </c>
      <c r="K23" s="112">
        <v>14.245741940976002</v>
      </c>
      <c r="L23" s="112">
        <v>8.3077799772240013</v>
      </c>
      <c r="M23" s="112">
        <v>11.386585704311999</v>
      </c>
      <c r="N23" s="112">
        <v>11.197736084808</v>
      </c>
      <c r="O23" s="112">
        <v>12.383151390791999</v>
      </c>
      <c r="P23" s="112">
        <v>15.072106696920001</v>
      </c>
      <c r="Q23" s="102">
        <v>15.604311589776003</v>
      </c>
    </row>
    <row r="24" spans="2:17" ht="14.45" x14ac:dyDescent="0.3">
      <c r="B24" s="105" t="s">
        <v>72</v>
      </c>
      <c r="C24" s="106">
        <v>14.417364010896002</v>
      </c>
      <c r="D24" s="106">
        <v>13.353741922752</v>
      </c>
      <c r="E24" s="106">
        <v>13.153113516311999</v>
      </c>
      <c r="F24" s="107">
        <v>14.610465539207999</v>
      </c>
      <c r="G24" s="107">
        <v>13.649675448024</v>
      </c>
      <c r="H24" s="107">
        <v>13.518591154992002</v>
      </c>
      <c r="I24" s="107">
        <v>11.331343978416001</v>
      </c>
      <c r="J24" s="107">
        <v>12.733728588504002</v>
      </c>
      <c r="K24" s="107">
        <v>12.625701985512</v>
      </c>
      <c r="L24" s="107">
        <v>12.550910259887999</v>
      </c>
      <c r="M24" s="107">
        <v>12.289695785136002</v>
      </c>
      <c r="N24" s="107">
        <v>12.091717687896002</v>
      </c>
      <c r="O24" s="107">
        <v>10.918796848344002</v>
      </c>
      <c r="P24" s="107">
        <v>12.900857086655998</v>
      </c>
      <c r="Q24" s="107">
        <v>14.174330657256</v>
      </c>
    </row>
    <row r="25" spans="2:17" ht="14.45" hidden="1" x14ac:dyDescent="0.3">
      <c r="B25" s="103" t="s">
        <v>64</v>
      </c>
      <c r="C25" s="104">
        <v>12.949484714786754</v>
      </c>
      <c r="D25" s="104">
        <v>12.725006715703485</v>
      </c>
      <c r="E25" s="104">
        <v>12.700929184811406</v>
      </c>
      <c r="F25" s="104">
        <v>13.421080346220931</v>
      </c>
      <c r="G25" s="104">
        <v>12.980269054130559</v>
      </c>
      <c r="H25" s="104">
        <v>12.930187101748318</v>
      </c>
      <c r="I25" s="104">
        <v>11.769326979453414</v>
      </c>
      <c r="J25" s="104">
        <v>12.462737190335819</v>
      </c>
      <c r="K25" s="104">
        <v>11.685227409107036</v>
      </c>
      <c r="L25" s="104">
        <v>10.83103032189862</v>
      </c>
      <c r="M25" s="104">
        <v>10.561886479301986</v>
      </c>
      <c r="N25" s="104">
        <v>10.324689367604424</v>
      </c>
      <c r="O25" s="104">
        <v>9.0705313846429654</v>
      </c>
      <c r="P25" s="104">
        <v>10.509872869176114</v>
      </c>
      <c r="Q25" s="104">
        <v>11.190923926835652</v>
      </c>
    </row>
    <row r="26" spans="2:17" ht="14.45" x14ac:dyDescent="0.3">
      <c r="B26" s="103" t="s">
        <v>80</v>
      </c>
      <c r="C26" s="104">
        <v>7.9726601354399991</v>
      </c>
      <c r="D26" s="104">
        <v>7.6297631311440002</v>
      </c>
      <c r="E26" s="104">
        <v>7.4918940465599988</v>
      </c>
      <c r="F26" s="104">
        <v>8.2395462718800001</v>
      </c>
      <c r="G26" s="104">
        <v>7.8557284935360014</v>
      </c>
      <c r="H26" s="104">
        <v>7.9959298502160001</v>
      </c>
      <c r="I26" s="104">
        <v>7.1753941218960007</v>
      </c>
      <c r="J26" s="104">
        <v>8.0294297585039995</v>
      </c>
      <c r="K26" s="104">
        <v>7.9637020903440003</v>
      </c>
      <c r="L26" s="104">
        <v>7.941916548720001</v>
      </c>
      <c r="M26" s="104">
        <v>7.7867144419680017</v>
      </c>
      <c r="N26" s="104">
        <v>7.7787635143679994</v>
      </c>
      <c r="O26" s="104">
        <v>7.0243264974960011</v>
      </c>
      <c r="P26" s="104">
        <v>8.3121117377759983</v>
      </c>
      <c r="Q26" s="104">
        <v>8.8798609746000015</v>
      </c>
    </row>
    <row r="27" spans="2:17" ht="14.45" x14ac:dyDescent="0.3">
      <c r="B27" s="105" t="s">
        <v>69</v>
      </c>
      <c r="C27" s="106">
        <v>8.9915145677280002</v>
      </c>
      <c r="D27" s="106">
        <v>8.9709714863999981</v>
      </c>
      <c r="E27" s="106">
        <v>8.8165288965600013</v>
      </c>
      <c r="F27" s="107">
        <v>9.8586099501119993</v>
      </c>
      <c r="G27" s="107">
        <v>9.6417252605519987</v>
      </c>
      <c r="H27" s="107">
        <v>8.5536809099279996</v>
      </c>
      <c r="I27" s="107">
        <v>7.2479390140080007</v>
      </c>
      <c r="J27" s="107">
        <v>7.3266382284480001</v>
      </c>
      <c r="K27" s="107">
        <v>11.332243503503998</v>
      </c>
      <c r="L27" s="107">
        <v>5.6837828900159986</v>
      </c>
      <c r="M27" s="107">
        <v>6.316332444576001</v>
      </c>
      <c r="N27" s="107">
        <v>5.9598582563520006</v>
      </c>
      <c r="O27" s="107">
        <v>5.2367861311920008</v>
      </c>
      <c r="P27" s="107">
        <v>5.8707397092960001</v>
      </c>
      <c r="Q27" s="107">
        <v>6.7407170347440006</v>
      </c>
    </row>
    <row r="28" spans="2:17" ht="14.45" x14ac:dyDescent="0.3">
      <c r="B28" s="9" t="s">
        <v>101</v>
      </c>
      <c r="C28" s="112">
        <v>2.38571421960564</v>
      </c>
      <c r="D28" s="112">
        <v>2.5660011880918794</v>
      </c>
      <c r="E28" s="112">
        <v>2.2480726188690001</v>
      </c>
      <c r="F28" s="112">
        <v>2.0891818607536803</v>
      </c>
      <c r="G28" s="112">
        <v>2.32953997656996</v>
      </c>
      <c r="H28" s="112">
        <v>2.4304183292465997</v>
      </c>
      <c r="I28" s="112">
        <v>3.11178836879064</v>
      </c>
      <c r="J28" s="112">
        <v>3.3378823443596399</v>
      </c>
      <c r="K28" s="112">
        <v>3.7293374097025196</v>
      </c>
      <c r="L28" s="112">
        <v>2.3357162022440403</v>
      </c>
      <c r="M28" s="112">
        <v>2.5076946766687205</v>
      </c>
      <c r="N28" s="112">
        <v>2.9934107100374399</v>
      </c>
      <c r="O28" s="112">
        <v>3.3441320965298398</v>
      </c>
      <c r="P28" s="112">
        <v>3.6964710659368798</v>
      </c>
      <c r="Q28" s="102">
        <v>4.2132888071643597</v>
      </c>
    </row>
    <row r="29" spans="2:17" ht="14.45" x14ac:dyDescent="0.3">
      <c r="B29" s="9" t="s">
        <v>97</v>
      </c>
      <c r="C29" s="112">
        <v>8.0562167967934819</v>
      </c>
      <c r="D29" s="112">
        <v>7.6901382307234796</v>
      </c>
      <c r="E29" s="112">
        <v>7.0928009800794705</v>
      </c>
      <c r="F29" s="112">
        <v>6.9000640009459202</v>
      </c>
      <c r="G29" s="112">
        <v>7.4562420816238335</v>
      </c>
      <c r="H29" s="112">
        <v>6.3851829802205762</v>
      </c>
      <c r="I29" s="112">
        <v>5.9665652147465273</v>
      </c>
      <c r="J29" s="112">
        <v>5.5211060921864394</v>
      </c>
      <c r="K29" s="112">
        <v>5.5068412267960554</v>
      </c>
      <c r="L29" s="112">
        <v>4.6423717156656004</v>
      </c>
      <c r="M29" s="112">
        <v>4.836045516158304</v>
      </c>
      <c r="N29" s="112">
        <v>4.4891090248838408</v>
      </c>
      <c r="O29" s="112">
        <v>3.670923264551424</v>
      </c>
      <c r="P29" s="112">
        <v>3.6415650612851995</v>
      </c>
      <c r="Q29" s="102">
        <v>3.4815098021759998</v>
      </c>
    </row>
    <row r="30" spans="2:17" ht="14.45" x14ac:dyDescent="0.3">
      <c r="B30" s="9" t="s">
        <v>113</v>
      </c>
      <c r="C30" s="112">
        <v>4.4533627734435832</v>
      </c>
      <c r="D30" s="112">
        <v>4.5304249673434756</v>
      </c>
      <c r="E30" s="112">
        <v>4.4484101902880644</v>
      </c>
      <c r="F30" s="112">
        <v>4.600487510383565</v>
      </c>
      <c r="G30" s="112">
        <v>4.6227411173623683</v>
      </c>
      <c r="H30" s="112">
        <v>4.6356178335667195</v>
      </c>
      <c r="I30" s="112">
        <v>4.6647390225211778</v>
      </c>
      <c r="J30" s="112">
        <v>4.5244818675568501</v>
      </c>
      <c r="K30" s="112">
        <v>4.3348309499214723</v>
      </c>
      <c r="L30" s="112">
        <v>4.4077329739707265</v>
      </c>
      <c r="M30" s="112">
        <v>4.435731577409932</v>
      </c>
      <c r="N30" s="112">
        <v>4.2668154745856635</v>
      </c>
      <c r="O30" s="112">
        <v>2.7696826038930045</v>
      </c>
      <c r="P30" s="112">
        <v>3.3754165410341379</v>
      </c>
      <c r="Q30" s="102">
        <v>3.3130800277166599</v>
      </c>
    </row>
    <row r="31" spans="2:17" ht="14.45" x14ac:dyDescent="0.3">
      <c r="B31" t="s">
        <v>84</v>
      </c>
      <c r="C31" s="102">
        <v>7.7855745239999976</v>
      </c>
      <c r="D31" s="102">
        <v>7.7313976739999974</v>
      </c>
      <c r="E31" s="102">
        <v>6.9651925433999997</v>
      </c>
      <c r="F31" s="102">
        <v>7.1564729417999979</v>
      </c>
      <c r="G31" s="102">
        <v>6.709116632399998</v>
      </c>
      <c r="H31" s="102">
        <v>6.8915842631999986</v>
      </c>
      <c r="I31" s="102">
        <v>6.7436453447999982</v>
      </c>
      <c r="J31" s="102">
        <v>6.3498157631999987</v>
      </c>
      <c r="K31" s="102">
        <v>5.9121390509999996</v>
      </c>
      <c r="L31" s="102">
        <v>5.1098160203999994</v>
      </c>
      <c r="M31" s="102">
        <v>5.0978248775999981</v>
      </c>
      <c r="N31" s="102">
        <v>3.3589646999999991</v>
      </c>
      <c r="O31" s="102">
        <v>3.3500796965999995</v>
      </c>
      <c r="P31" s="102">
        <v>2.9989414727999999</v>
      </c>
      <c r="Q31" s="102">
        <v>2.8689892685999996</v>
      </c>
    </row>
    <row r="32" spans="2:17" ht="14.45" x14ac:dyDescent="0.3">
      <c r="B32" s="9" t="s">
        <v>110</v>
      </c>
      <c r="C32" s="112">
        <v>3.3630869032348891</v>
      </c>
      <c r="D32" s="112">
        <v>3.4248462591453266</v>
      </c>
      <c r="E32" s="112">
        <v>3.3404994616992769</v>
      </c>
      <c r="F32" s="112">
        <v>3.508277349502094</v>
      </c>
      <c r="G32" s="112">
        <v>3.7217388465368497</v>
      </c>
      <c r="H32" s="112">
        <v>3.7532798685009934</v>
      </c>
      <c r="I32" s="112">
        <v>3.2857605268066656</v>
      </c>
      <c r="J32" s="112">
        <v>3.5563010990733073</v>
      </c>
      <c r="K32" s="112">
        <v>3.600865510751678</v>
      </c>
      <c r="L32" s="112">
        <v>3.8681502355897641</v>
      </c>
      <c r="M32" s="112">
        <v>2.7327751901127217</v>
      </c>
      <c r="N32" s="112">
        <v>2.1198619116869044</v>
      </c>
      <c r="O32" s="112">
        <v>2.4922494613280879</v>
      </c>
      <c r="P32" s="112">
        <v>2.3593701881501139</v>
      </c>
      <c r="Q32" s="102">
        <v>2.5467849057564149</v>
      </c>
    </row>
    <row r="33" spans="2:17" ht="14.45" x14ac:dyDescent="0.3">
      <c r="B33" t="s">
        <v>89</v>
      </c>
      <c r="C33" s="102">
        <v>2.131537677192</v>
      </c>
      <c r="D33" s="102">
        <v>1.8689450416560003</v>
      </c>
      <c r="E33" s="102">
        <v>2.0664460832400002</v>
      </c>
      <c r="F33" s="102">
        <v>1.8785391609600002</v>
      </c>
      <c r="G33" s="102">
        <v>1.629039052872</v>
      </c>
      <c r="H33" s="102">
        <v>1.7127358174080001</v>
      </c>
      <c r="I33" s="102">
        <v>1.5266841115679999</v>
      </c>
      <c r="J33" s="102">
        <v>1.93552080876</v>
      </c>
      <c r="K33" s="102">
        <v>2.0659690275839999</v>
      </c>
      <c r="L33" s="102">
        <v>2.2974470331120003</v>
      </c>
      <c r="M33" s="102">
        <v>2.624707213128</v>
      </c>
      <c r="N33" s="102">
        <v>2.8386401717520005</v>
      </c>
      <c r="O33" s="102">
        <v>2.0736549242640003</v>
      </c>
      <c r="P33" s="102">
        <v>2.1258660155040001</v>
      </c>
      <c r="Q33" s="102">
        <v>2.0408440963679997</v>
      </c>
    </row>
    <row r="34" spans="2:17" ht="14.45" x14ac:dyDescent="0.3">
      <c r="B34" s="103" t="s">
        <v>75</v>
      </c>
      <c r="C34" s="104">
        <v>2.3630455205279999</v>
      </c>
      <c r="D34" s="104">
        <v>2.5774916428799997</v>
      </c>
      <c r="E34" s="104">
        <v>3.2052379590000002</v>
      </c>
      <c r="F34" s="104">
        <v>2.7773802579599995</v>
      </c>
      <c r="G34" s="104">
        <v>2.6725218680160001</v>
      </c>
      <c r="H34" s="104">
        <v>2.6330614168319997</v>
      </c>
      <c r="I34" s="104">
        <v>2.445513429744</v>
      </c>
      <c r="J34" s="104">
        <v>2.1031533729360001</v>
      </c>
      <c r="K34" s="104">
        <v>2.6288493462</v>
      </c>
      <c r="L34" s="104">
        <v>1.7771982228000001</v>
      </c>
      <c r="M34" s="104">
        <v>1.7467530806880001</v>
      </c>
      <c r="N34" s="104">
        <v>1.5564709424879999</v>
      </c>
      <c r="O34" s="104">
        <v>1.263842877528</v>
      </c>
      <c r="P34" s="104">
        <v>1.371287626632</v>
      </c>
      <c r="Q34" s="104">
        <v>1.4688303149519999</v>
      </c>
    </row>
    <row r="35" spans="2:17" ht="14.45" x14ac:dyDescent="0.3">
      <c r="B35" s="105" t="s">
        <v>71</v>
      </c>
      <c r="C35" s="106">
        <v>0.90997343765790273</v>
      </c>
      <c r="D35" s="106">
        <v>0.70424568031782542</v>
      </c>
      <c r="E35" s="106">
        <v>0.81177985080132886</v>
      </c>
      <c r="F35" s="107">
        <v>1.0160549525285019</v>
      </c>
      <c r="G35" s="107">
        <v>0.97790795748890025</v>
      </c>
      <c r="H35" s="107">
        <v>0.93239686710900049</v>
      </c>
      <c r="I35" s="107">
        <v>0.92291825247914394</v>
      </c>
      <c r="J35" s="107">
        <v>1.0671188171868657</v>
      </c>
      <c r="K35" s="107">
        <v>1.2265978004145992</v>
      </c>
      <c r="L35" s="107">
        <v>1.329920133121993</v>
      </c>
      <c r="M35" s="107">
        <v>1.2847397582463587</v>
      </c>
      <c r="N35" s="107">
        <v>1.1890092098418377</v>
      </c>
      <c r="O35" s="107">
        <v>1.0432222624972352</v>
      </c>
      <c r="P35" s="107">
        <v>1.1712333246448667</v>
      </c>
      <c r="Q35" s="107">
        <v>1.1623453820463812</v>
      </c>
    </row>
    <row r="36" spans="2:17" ht="14.45" x14ac:dyDescent="0.3">
      <c r="B36" s="9" t="s">
        <v>106</v>
      </c>
      <c r="C36" s="112">
        <v>1.1609494444548001</v>
      </c>
      <c r="D36" s="112">
        <v>1.0637211762777599</v>
      </c>
      <c r="E36" s="112">
        <v>1.0511433920988</v>
      </c>
      <c r="F36" s="112">
        <v>0.97175028878927983</v>
      </c>
      <c r="G36" s="112">
        <v>0.98446117121352017</v>
      </c>
      <c r="H36" s="112">
        <v>0.97933688877024017</v>
      </c>
      <c r="I36" s="112">
        <v>0.95418132041231996</v>
      </c>
      <c r="J36" s="112">
        <v>0.98532630980783997</v>
      </c>
      <c r="K36" s="112">
        <v>0.91478423980944001</v>
      </c>
      <c r="L36" s="112">
        <v>0.82241405758511998</v>
      </c>
      <c r="M36" s="112">
        <v>0.91378600296984003</v>
      </c>
      <c r="N36" s="112">
        <v>0.86700196975391997</v>
      </c>
      <c r="O36" s="112">
        <v>0.79765778396303999</v>
      </c>
      <c r="P36" s="112">
        <v>0.84397597332048002</v>
      </c>
      <c r="Q36" s="102">
        <v>0.88037834340455989</v>
      </c>
    </row>
    <row r="37" spans="2:17" ht="14.45" x14ac:dyDescent="0.3">
      <c r="B37" s="9" t="s">
        <v>105</v>
      </c>
      <c r="C37" s="112">
        <v>0.20634970937241881</v>
      </c>
      <c r="D37" s="112">
        <v>0.2798773331929415</v>
      </c>
      <c r="E37" s="112">
        <v>0.25206643254325417</v>
      </c>
      <c r="F37" s="112">
        <v>0.60767242579563774</v>
      </c>
      <c r="G37" s="112">
        <v>0.58759148372230963</v>
      </c>
      <c r="H37" s="112">
        <v>0.77960872594365282</v>
      </c>
      <c r="I37" s="112">
        <v>0.8613973243485834</v>
      </c>
      <c r="J37" s="112">
        <v>0.80453370604579122</v>
      </c>
      <c r="K37" s="112">
        <v>0.98520030659035929</v>
      </c>
      <c r="L37" s="112">
        <v>0.89391887200857045</v>
      </c>
      <c r="M37" s="112">
        <v>0.87921135253146243</v>
      </c>
      <c r="N37" s="112">
        <v>0.95589024821234947</v>
      </c>
      <c r="O37" s="112">
        <v>0.78344742877402007</v>
      </c>
      <c r="P37" s="112">
        <v>0.6583898086667912</v>
      </c>
      <c r="Q37" s="102">
        <v>0.67512156824597136</v>
      </c>
    </row>
    <row r="38" spans="2:17" ht="14.45" x14ac:dyDescent="0.3">
      <c r="B38" s="9" t="s">
        <v>107</v>
      </c>
      <c r="C38" s="112">
        <v>0.25923439188506642</v>
      </c>
      <c r="D38" s="112">
        <v>0.50297125871085235</v>
      </c>
      <c r="E38" s="112">
        <v>0.52988007057588782</v>
      </c>
      <c r="F38" s="112">
        <v>0.55730857889734664</v>
      </c>
      <c r="G38" s="112">
        <v>0.66619450349920506</v>
      </c>
      <c r="H38" s="112">
        <v>0.67441619094045802</v>
      </c>
      <c r="I38" s="112">
        <v>0.76933698607398926</v>
      </c>
      <c r="J38" s="112">
        <v>0.55749566778020798</v>
      </c>
      <c r="K38" s="112">
        <v>0.29118960428689872</v>
      </c>
      <c r="L38" s="112">
        <v>0.28762197865241085</v>
      </c>
      <c r="M38" s="112">
        <v>0.69461671103478551</v>
      </c>
      <c r="N38" s="112">
        <v>0.41948142210308204</v>
      </c>
      <c r="O38" s="112">
        <v>0.69918327184692985</v>
      </c>
      <c r="P38" s="112">
        <v>0.72115984575537506</v>
      </c>
      <c r="Q38" s="102">
        <v>0.58080945329462286</v>
      </c>
    </row>
    <row r="39" spans="2:17" ht="14.45" x14ac:dyDescent="0.3">
      <c r="B39" s="9" t="s">
        <v>114</v>
      </c>
      <c r="C39" s="112">
        <v>0.37537798636800002</v>
      </c>
      <c r="D39" s="112">
        <v>0.29635484709600002</v>
      </c>
      <c r="E39" s="112">
        <v>0.38658437848800004</v>
      </c>
      <c r="F39" s="112">
        <v>0.30387397471200001</v>
      </c>
      <c r="G39" s="112">
        <v>0.19267764515999999</v>
      </c>
      <c r="H39" s="112">
        <v>0.23605722756</v>
      </c>
      <c r="I39" s="112">
        <v>0.32071971254399995</v>
      </c>
      <c r="J39" s="112">
        <v>0.35730316036799997</v>
      </c>
      <c r="K39" s="112">
        <v>0.38868105830399996</v>
      </c>
      <c r="L39" s="112">
        <v>0.21140316489599997</v>
      </c>
      <c r="M39" s="112">
        <v>0.11951074951199998</v>
      </c>
      <c r="N39" s="112">
        <v>0.103532603328</v>
      </c>
      <c r="O39" s="112">
        <v>6.7382951327999999E-2</v>
      </c>
      <c r="P39" s="112">
        <v>0.50197406767200015</v>
      </c>
      <c r="Q39" s="102">
        <v>0.53262897256800013</v>
      </c>
    </row>
    <row r="40" spans="2:17" ht="14.45" x14ac:dyDescent="0.3">
      <c r="B40" s="103" t="s">
        <v>77</v>
      </c>
      <c r="C40" s="104">
        <v>0.34516661137006716</v>
      </c>
      <c r="D40" s="104">
        <v>0.2671383359645782</v>
      </c>
      <c r="E40" s="104">
        <v>0.30790157721295935</v>
      </c>
      <c r="F40" s="104">
        <v>0.38343912335184632</v>
      </c>
      <c r="G40" s="104">
        <v>0.41312226797175694</v>
      </c>
      <c r="H40" s="104">
        <v>0.33790279788687322</v>
      </c>
      <c r="I40" s="104">
        <v>0.37515546624185675</v>
      </c>
      <c r="J40" s="104">
        <v>0.41086696754248847</v>
      </c>
      <c r="K40" s="104">
        <v>0.39804404040022895</v>
      </c>
      <c r="L40" s="104">
        <v>0.42230071707526223</v>
      </c>
      <c r="M40" s="104">
        <v>0.423720319018076</v>
      </c>
      <c r="N40" s="104">
        <v>0.48803445920989463</v>
      </c>
      <c r="O40" s="104">
        <v>0.40366072634788291</v>
      </c>
      <c r="P40" s="104">
        <v>0.47606042543137939</v>
      </c>
      <c r="Q40" s="104">
        <v>0.47939340390581148</v>
      </c>
    </row>
    <row r="41" spans="2:17" ht="14.45" x14ac:dyDescent="0.3">
      <c r="B41" t="s">
        <v>91</v>
      </c>
      <c r="C41" s="102">
        <v>1.1149424858879999</v>
      </c>
      <c r="D41" s="102">
        <v>0.50197536496799999</v>
      </c>
      <c r="E41" s="102">
        <v>0.53256829903199998</v>
      </c>
      <c r="F41" s="102">
        <v>0.57882718000799993</v>
      </c>
      <c r="G41" s="102">
        <v>0.46066751438400005</v>
      </c>
      <c r="H41" s="102">
        <v>0.54727359825599997</v>
      </c>
      <c r="I41" s="102">
        <v>0.279178997328</v>
      </c>
      <c r="J41" s="102">
        <v>0.35809989969600003</v>
      </c>
      <c r="K41" s="102">
        <v>0.33925642581600002</v>
      </c>
      <c r="L41" s="102">
        <v>0.25301982182400001</v>
      </c>
      <c r="M41" s="102">
        <v>0.31376231409600003</v>
      </c>
      <c r="N41" s="102">
        <v>0.28656859492800008</v>
      </c>
      <c r="O41" s="102">
        <v>0.21400274649600001</v>
      </c>
      <c r="P41" s="102">
        <v>0.24385672079999998</v>
      </c>
      <c r="Q41" s="102">
        <v>0.42778380506399999</v>
      </c>
    </row>
    <row r="42" spans="2:17" ht="14.45" x14ac:dyDescent="0.3">
      <c r="B42" t="str">
        <f>'Transportation CO2FFC'!A18</f>
        <v>Lubricants</v>
      </c>
      <c r="C42" s="102">
        <f>'Transportation CO2FFC'!R18</f>
        <v>0.55275701264783994</v>
      </c>
      <c r="D42" s="102">
        <f>'Transportation CO2FFC'!R37</f>
        <v>0.50643882329040002</v>
      </c>
      <c r="E42" s="102">
        <f>'Transportation CO2FFC'!R56</f>
        <v>0.50044940225279999</v>
      </c>
      <c r="F42" s="102">
        <f>'Transportation CO2FFC'!R75</f>
        <v>0.46264950059327997</v>
      </c>
      <c r="G42" s="102">
        <f>'Transportation CO2FFC'!R94</f>
        <v>0.46870547075352004</v>
      </c>
      <c r="H42" s="102">
        <f>'Transportation CO2FFC'!R113</f>
        <v>0.46624315321583998</v>
      </c>
      <c r="I42" s="102">
        <f>'Transportation CO2FFC'!R132</f>
        <v>0.45426431114064009</v>
      </c>
      <c r="J42" s="102">
        <f>'Transportation CO2FFC'!R151</f>
        <v>0.46910476548936003</v>
      </c>
      <c r="K42" s="102">
        <f>'Transportation CO2FFC'!R170</f>
        <v>0.43549745855616001</v>
      </c>
      <c r="L42" s="102">
        <f>'Transportation CO2FFC'!R189</f>
        <v>0.39157503761375995</v>
      </c>
      <c r="M42" s="102">
        <f>'Transportation CO2FFC'!R208</f>
        <v>0.43503161469768004</v>
      </c>
      <c r="N42" s="102">
        <f>'Transportation CO2FFC'!R227</f>
        <v>0.41280420773591997</v>
      </c>
      <c r="O42" s="102">
        <f>'Transportation CO2FFC'!R246</f>
        <v>0.37979584290648</v>
      </c>
      <c r="P42" s="102">
        <f>'Transportation CO2FFC'!R265</f>
        <v>0.40182360250031995</v>
      </c>
      <c r="Q42" s="102">
        <f>'Transportation CO2FFC'!R284</f>
        <v>0.41912637438672001</v>
      </c>
    </row>
    <row r="43" spans="2:17" ht="14.45" x14ac:dyDescent="0.3">
      <c r="B43" s="103" t="s">
        <v>74</v>
      </c>
      <c r="C43" s="104">
        <v>1.7469010223280002</v>
      </c>
      <c r="D43" s="104">
        <v>1.7599323606480002</v>
      </c>
      <c r="E43" s="104">
        <v>1.2992244305040002</v>
      </c>
      <c r="F43" s="104">
        <v>1.5330868328160001</v>
      </c>
      <c r="G43" s="104">
        <v>1.5413066000640001</v>
      </c>
      <c r="H43" s="104">
        <v>1.4441730090480001</v>
      </c>
      <c r="I43" s="104">
        <v>1.430339742216</v>
      </c>
      <c r="J43" s="104">
        <v>1.6249076474399999</v>
      </c>
      <c r="K43" s="104">
        <v>0.52365931833599999</v>
      </c>
      <c r="L43" s="104">
        <v>0.50381158766400003</v>
      </c>
      <c r="M43" s="104">
        <v>0.47403999165600003</v>
      </c>
      <c r="N43" s="104">
        <v>0.43534694095200005</v>
      </c>
      <c r="O43" s="104">
        <v>0.32939213630399994</v>
      </c>
      <c r="P43" s="104">
        <v>0.30804078967200005</v>
      </c>
      <c r="Q43" s="104">
        <v>0.30894295924800003</v>
      </c>
    </row>
    <row r="44" spans="2:17" ht="14.45" x14ac:dyDescent="0.3">
      <c r="B44" t="s">
        <v>88</v>
      </c>
      <c r="C44" s="102">
        <v>2.2165212429359999</v>
      </c>
      <c r="D44" s="102">
        <v>1.1536894409039999</v>
      </c>
      <c r="E44" s="102">
        <v>1.3576877233919999</v>
      </c>
      <c r="F44" s="102">
        <v>1.395651361104</v>
      </c>
      <c r="G44" s="102">
        <v>1.8879782201279998</v>
      </c>
      <c r="H44" s="102">
        <v>2.1700045326959998</v>
      </c>
      <c r="I44" s="102">
        <v>1.9745593227360001</v>
      </c>
      <c r="J44" s="102">
        <v>1.6127793601919997</v>
      </c>
      <c r="K44" s="102">
        <v>1.6679991968639998</v>
      </c>
      <c r="L44" s="102">
        <v>1.1306561666399999</v>
      </c>
      <c r="M44" s="102">
        <v>0.37626016428000003</v>
      </c>
      <c r="N44" s="102">
        <v>0.211350923784</v>
      </c>
      <c r="O44" s="102">
        <v>0.56225197828799989</v>
      </c>
      <c r="P44" s="102">
        <v>0.47387022883199997</v>
      </c>
      <c r="Q44" s="102">
        <v>0.26814632644799996</v>
      </c>
    </row>
    <row r="45" spans="2:17" ht="14.45" x14ac:dyDescent="0.3">
      <c r="B45" s="9" t="s">
        <v>109</v>
      </c>
      <c r="C45" s="112">
        <v>0.12663317800515975</v>
      </c>
      <c r="D45" s="112">
        <v>0.12286190977047169</v>
      </c>
      <c r="E45" s="112">
        <v>0.13211751164548916</v>
      </c>
      <c r="F45" s="112">
        <v>0.12379306629343739</v>
      </c>
      <c r="G45" s="112">
        <v>0.1118185616303493</v>
      </c>
      <c r="H45" s="112">
        <v>0.11123122264916842</v>
      </c>
      <c r="I45" s="112">
        <v>0.11448558997441811</v>
      </c>
      <c r="J45" s="112">
        <v>0.11230951210086805</v>
      </c>
      <c r="K45" s="112">
        <v>0.11959489244635395</v>
      </c>
      <c r="L45" s="112">
        <v>0.12786079099028003</v>
      </c>
      <c r="M45" s="112">
        <v>0.13366926023736322</v>
      </c>
      <c r="N45" s="112">
        <v>0.13873305393994856</v>
      </c>
      <c r="O45" s="112">
        <v>0.13605222197975633</v>
      </c>
      <c r="P45" s="112">
        <v>0.16919028370991043</v>
      </c>
      <c r="Q45" s="102">
        <v>0.18065828709517726</v>
      </c>
    </row>
    <row r="46" spans="2:17" ht="87" customHeight="1" x14ac:dyDescent="0.3">
      <c r="B46" s="105" t="s">
        <v>70</v>
      </c>
      <c r="C46" s="106">
        <v>1.1570771630879999</v>
      </c>
      <c r="D46" s="106">
        <v>1.1957634113040001</v>
      </c>
      <c r="E46" s="106">
        <v>0.82301519361600006</v>
      </c>
      <c r="F46" s="107">
        <v>0.66205407391199989</v>
      </c>
      <c r="G46" s="107">
        <v>0.80465933671199996</v>
      </c>
      <c r="H46" s="107">
        <v>0.75544223832000001</v>
      </c>
      <c r="I46" s="107">
        <v>0.5887037772</v>
      </c>
      <c r="J46" s="107">
        <v>0.39198164543999997</v>
      </c>
      <c r="K46" s="107">
        <v>0.20410835306400002</v>
      </c>
      <c r="L46" s="107">
        <v>0.28425982384800003</v>
      </c>
      <c r="M46" s="107">
        <v>0.30795423674399997</v>
      </c>
      <c r="N46" s="107">
        <v>0.18809268508800001</v>
      </c>
      <c r="O46" s="107">
        <v>7.8688852704000001E-2</v>
      </c>
      <c r="P46" s="107">
        <v>8.4246801408000005E-2</v>
      </c>
      <c r="Q46" s="107">
        <v>0.14845573512000002</v>
      </c>
    </row>
    <row r="47" spans="2:17" x14ac:dyDescent="0.25">
      <c r="B47" t="s">
        <v>93</v>
      </c>
      <c r="C47" s="102">
        <v>2.2377538703519999</v>
      </c>
      <c r="D47" s="102">
        <v>2.4408518294160002</v>
      </c>
      <c r="E47" s="102">
        <v>1.5397781358960001</v>
      </c>
      <c r="F47" s="102">
        <v>2.7463615779600001</v>
      </c>
      <c r="G47" s="102">
        <v>2.5143782423759995</v>
      </c>
      <c r="H47" s="102">
        <v>3.3294710489040003</v>
      </c>
      <c r="I47" s="102">
        <v>0.44783587648800011</v>
      </c>
      <c r="J47" s="102">
        <v>0.71485679865600005</v>
      </c>
      <c r="K47" s="102">
        <v>0.330793831368</v>
      </c>
      <c r="L47" s="102">
        <v>0.36583141795199997</v>
      </c>
      <c r="M47" s="102">
        <v>0.192594185784</v>
      </c>
      <c r="N47" s="102">
        <v>0.10863902649599999</v>
      </c>
      <c r="O47" s="102">
        <v>5.0268057839999998E-2</v>
      </c>
      <c r="P47" s="102">
        <v>4.5616386816000005E-2</v>
      </c>
      <c r="Q47" s="102">
        <v>0.10751362221599998</v>
      </c>
    </row>
    <row r="48" spans="2:17" x14ac:dyDescent="0.25">
      <c r="B48" t="s">
        <v>86</v>
      </c>
      <c r="C48" s="102">
        <v>1.6047056604711434E-2</v>
      </c>
      <c r="D48" s="102">
        <v>2.0782236833549034E-2</v>
      </c>
      <c r="E48" s="102">
        <v>2.3176052078454384E-2</v>
      </c>
      <c r="F48" s="102">
        <v>3.9252594442757117E-2</v>
      </c>
      <c r="G48" s="102">
        <v>3.674256344442383E-2</v>
      </c>
      <c r="H48" s="102">
        <v>4.6551929400091806E-2</v>
      </c>
      <c r="I48" s="102">
        <v>4.2411026050379393E-2</v>
      </c>
      <c r="J48" s="102">
        <v>3.0665397637575729E-2</v>
      </c>
      <c r="K48" s="102">
        <v>6.8387780549457863E-2</v>
      </c>
      <c r="L48" s="102">
        <v>4.9624346174877355E-2</v>
      </c>
      <c r="M48" s="102">
        <v>5.1043948117691001E-2</v>
      </c>
      <c r="N48" s="102">
        <v>5.8759176067765227E-2</v>
      </c>
      <c r="O48" s="102">
        <v>6.3450034661410346E-2</v>
      </c>
      <c r="P48" s="102">
        <v>9.363200640210069E-2</v>
      </c>
      <c r="Q48" s="102">
        <v>8.6966049453236563E-2</v>
      </c>
    </row>
    <row r="49" spans="2:17" x14ac:dyDescent="0.25">
      <c r="B49" s="9" t="s">
        <v>112</v>
      </c>
      <c r="C49" s="112">
        <v>0.94068792417599978</v>
      </c>
      <c r="D49" s="112">
        <v>0.75484616407200011</v>
      </c>
      <c r="E49" s="112">
        <v>0.620622946944</v>
      </c>
      <c r="F49" s="112">
        <v>0.99590776084799992</v>
      </c>
      <c r="G49" s="112">
        <v>0.90467498721600004</v>
      </c>
      <c r="H49" s="112">
        <v>0.90324947512800013</v>
      </c>
      <c r="I49" s="112">
        <v>0.80593951838400013</v>
      </c>
      <c r="J49" s="112">
        <v>0.61297019783999995</v>
      </c>
      <c r="K49" s="112">
        <v>0.49285204768799984</v>
      </c>
      <c r="L49" s="112">
        <v>0.353902132584</v>
      </c>
      <c r="M49" s="112">
        <v>0.32051513894399997</v>
      </c>
      <c r="N49" s="112">
        <v>0.32831794195199998</v>
      </c>
      <c r="O49" s="112">
        <v>9.655968722399999E-2</v>
      </c>
      <c r="P49" s="112">
        <v>6.5573556047999998E-2</v>
      </c>
      <c r="Q49" s="102">
        <v>3.6988287335999993E-2</v>
      </c>
    </row>
    <row r="50" spans="2:17" x14ac:dyDescent="0.25">
      <c r="B50" t="s">
        <v>82</v>
      </c>
      <c r="C50" s="102">
        <v>5.3876702879999995E-2</v>
      </c>
      <c r="D50" s="102">
        <v>4.2686926128000006E-2</v>
      </c>
      <c r="E50" s="102">
        <v>4.2134344560000002E-2</v>
      </c>
      <c r="F50" s="102">
        <v>3.3085821384E-2</v>
      </c>
      <c r="G50" s="102">
        <v>3.2947675992000006E-2</v>
      </c>
      <c r="H50" s="102">
        <v>3.4881711480000001E-2</v>
      </c>
      <c r="I50" s="102">
        <v>7.5841820207999996E-2</v>
      </c>
      <c r="J50" s="102">
        <v>3.3638402951999997E-2</v>
      </c>
      <c r="K50" s="102">
        <v>3.4812638784000004E-2</v>
      </c>
      <c r="L50" s="102">
        <v>2.4175443600000002E-2</v>
      </c>
      <c r="M50" s="102">
        <v>3.7092037752000005E-2</v>
      </c>
      <c r="N50" s="102">
        <v>4.0338454464000001E-2</v>
      </c>
      <c r="O50" s="102">
        <v>4.2341562647999993E-2</v>
      </c>
      <c r="P50" s="102">
        <v>3.7022965056000008E-2</v>
      </c>
      <c r="Q50" s="102">
        <v>3.4260057215999999E-2</v>
      </c>
    </row>
    <row r="51" spans="2:17" x14ac:dyDescent="0.25">
      <c r="B51" s="103" t="s">
        <v>78</v>
      </c>
      <c r="C51" s="104">
        <v>5.401602587268816E-2</v>
      </c>
      <c r="D51" s="104">
        <v>4.6885347906906412E-2</v>
      </c>
      <c r="E51" s="104">
        <v>5.8417572158446868E-2</v>
      </c>
      <c r="F51" s="104">
        <v>5.8286667933085547E-2</v>
      </c>
      <c r="G51" s="104">
        <v>4.0873008910802693E-2</v>
      </c>
      <c r="H51" s="104">
        <v>3.3092339157444813E-2</v>
      </c>
      <c r="I51" s="104">
        <v>3.3747231235555682E-2</v>
      </c>
      <c r="J51" s="104">
        <v>3.3785442553329645E-2</v>
      </c>
      <c r="K51" s="104">
        <v>3.339297593880633E-2</v>
      </c>
      <c r="L51" s="104">
        <v>3.3036213375357538E-2</v>
      </c>
      <c r="M51" s="104">
        <v>3.2679450811908754E-2</v>
      </c>
      <c r="N51" s="104">
        <v>3.2536745786529236E-2</v>
      </c>
      <c r="O51" s="104">
        <v>3.2179983223080452E-2</v>
      </c>
      <c r="P51" s="104">
        <v>3.3178918400737056E-2</v>
      </c>
      <c r="Q51" s="104">
        <v>3.2465393273839488E-2</v>
      </c>
    </row>
    <row r="52" spans="2:17" x14ac:dyDescent="0.25">
      <c r="B52" s="9" t="s">
        <v>116</v>
      </c>
      <c r="C52" s="112">
        <v>5.5369950451200002E-2</v>
      </c>
      <c r="D52" s="112">
        <v>6.5999275372799995E-2</v>
      </c>
      <c r="E52" s="112">
        <v>5.8415602291199992E-2</v>
      </c>
      <c r="F52" s="112">
        <v>5.63750155584E-2</v>
      </c>
      <c r="G52" s="112">
        <v>5.58572547456E-2</v>
      </c>
      <c r="H52" s="112">
        <v>5.6984145926399998E-2</v>
      </c>
      <c r="I52" s="112">
        <v>4.1664517171199997E-2</v>
      </c>
      <c r="J52" s="112">
        <v>3.4903170086399996E-2</v>
      </c>
      <c r="K52" s="112">
        <v>3.05174314368E-2</v>
      </c>
      <c r="L52" s="112">
        <v>1.9492171775999999E-2</v>
      </c>
      <c r="M52" s="112">
        <v>2.7228127449600001E-2</v>
      </c>
      <c r="N52" s="112">
        <v>2.4030193017599996E-2</v>
      </c>
      <c r="O52" s="112">
        <v>2.436521472E-2</v>
      </c>
      <c r="P52" s="112">
        <v>2.9390540256000002E-2</v>
      </c>
      <c r="Q52" s="102">
        <v>2.6314431897600004E-2</v>
      </c>
    </row>
    <row r="53" spans="2:17" x14ac:dyDescent="0.25">
      <c r="B53" s="103" t="s">
        <v>76</v>
      </c>
      <c r="C53" s="104">
        <v>0.16871299552800001</v>
      </c>
      <c r="D53" s="104">
        <v>0.20791116007199997</v>
      </c>
      <c r="E53" s="104">
        <v>0.160814857896</v>
      </c>
      <c r="F53" s="104">
        <v>0.16352070134400001</v>
      </c>
      <c r="G53" s="104">
        <v>0.16966369728</v>
      </c>
      <c r="H53" s="104">
        <v>0.19087165943999998</v>
      </c>
      <c r="I53" s="104">
        <v>0.17397842061599997</v>
      </c>
      <c r="J53" s="104">
        <v>7.7153103719999991E-2</v>
      </c>
      <c r="K53" s="104">
        <v>2.3913805608000004E-2</v>
      </c>
      <c r="L53" s="104">
        <v>3.7150499231999999E-2</v>
      </c>
      <c r="M53" s="104">
        <v>5.5213832519999999E-2</v>
      </c>
      <c r="N53" s="104">
        <v>1.4479918991999999E-2</v>
      </c>
      <c r="O53" s="104">
        <v>4.8997705679999998E-3</v>
      </c>
      <c r="P53" s="104">
        <v>4.2415924319999998E-3</v>
      </c>
      <c r="Q53" s="104">
        <v>1.5503751647999999E-2</v>
      </c>
    </row>
    <row r="54" spans="2:17" x14ac:dyDescent="0.25">
      <c r="B54" s="9" t="s">
        <v>98</v>
      </c>
      <c r="C54" s="112">
        <v>1.4719492839744002E-2</v>
      </c>
      <c r="D54" s="112">
        <v>1.7376434482176E-2</v>
      </c>
      <c r="E54" s="112">
        <v>1.3751826381216003E-2</v>
      </c>
      <c r="F54" s="112">
        <v>1.5633249464447999E-2</v>
      </c>
      <c r="G54" s="112">
        <v>1.7552921424192004E-2</v>
      </c>
      <c r="H54" s="112">
        <v>1.8360665414784001E-2</v>
      </c>
      <c r="I54" s="112">
        <v>1.7560751902848001E-2</v>
      </c>
      <c r="J54" s="112">
        <v>1.5770885185439999E-2</v>
      </c>
      <c r="K54" s="112">
        <v>1.4108113160064E-2</v>
      </c>
      <c r="L54" s="112">
        <v>1.3336509840192003E-2</v>
      </c>
      <c r="M54" s="112">
        <v>1.4106908471040002E-2</v>
      </c>
      <c r="N54" s="112">
        <v>1.2276082326816E-2</v>
      </c>
      <c r="O54" s="112">
        <v>1.1485806327072003E-2</v>
      </c>
      <c r="P54" s="112">
        <v>1.0556991089568001E-2</v>
      </c>
      <c r="Q54" s="102">
        <v>1.2752536835808001E-2</v>
      </c>
    </row>
    <row r="55" spans="2:17" x14ac:dyDescent="0.25">
      <c r="B55" s="9" t="s">
        <v>104</v>
      </c>
      <c r="C55" s="112">
        <v>8.9439095592000015E-2</v>
      </c>
      <c r="D55" s="112">
        <v>0.11605874464799999</v>
      </c>
      <c r="E55" s="112">
        <v>4.0514520816000002E-2</v>
      </c>
      <c r="F55" s="112">
        <v>3.1446288719999993E-2</v>
      </c>
      <c r="G55" s="112">
        <v>3.2908906799999998E-2</v>
      </c>
      <c r="H55" s="112">
        <v>4.8485789352000007E-2</v>
      </c>
      <c r="I55" s="112">
        <v>2.9764277927999998E-2</v>
      </c>
      <c r="J55" s="112">
        <v>3.3932739455999998E-2</v>
      </c>
      <c r="K55" s="112">
        <v>1.0677111984000001E-2</v>
      </c>
      <c r="L55" s="112">
        <v>1.1920337352E-2</v>
      </c>
      <c r="M55" s="112">
        <v>2.0549784024000001E-2</v>
      </c>
      <c r="N55" s="112">
        <v>1.3675479047999997E-2</v>
      </c>
      <c r="O55" s="112">
        <v>4.2415924319999998E-3</v>
      </c>
      <c r="P55" s="112">
        <v>4.6072469519999994E-3</v>
      </c>
      <c r="Q55" s="102">
        <v>9.7264102320000004E-3</v>
      </c>
    </row>
    <row r="56" spans="2:17" x14ac:dyDescent="0.25">
      <c r="B56" s="103" t="s">
        <v>79</v>
      </c>
      <c r="C56" s="104">
        <v>0.29898240372000001</v>
      </c>
      <c r="D56" s="104">
        <v>0.23588473708800003</v>
      </c>
      <c r="E56" s="104">
        <v>0.17743874148000002</v>
      </c>
      <c r="F56" s="104">
        <v>0.26582049093600008</v>
      </c>
      <c r="G56" s="104">
        <v>0.28705311835199998</v>
      </c>
      <c r="H56" s="104">
        <v>0.29515602916799999</v>
      </c>
      <c r="I56" s="104">
        <v>0.13519856750399997</v>
      </c>
      <c r="J56" s="104">
        <v>0.18344089764000002</v>
      </c>
      <c r="K56" s="104">
        <v>0.11366583227999999</v>
      </c>
      <c r="L56" s="104">
        <v>0.11561653303199999</v>
      </c>
      <c r="M56" s="104">
        <v>4.2765362639999999E-2</v>
      </c>
      <c r="N56" s="104">
        <v>1.9056845808000003E-2</v>
      </c>
      <c r="O56" s="104">
        <v>1.2229393175999999E-2</v>
      </c>
      <c r="P56" s="104">
        <v>4.9517788320000006E-3</v>
      </c>
      <c r="Q56" s="104">
        <v>5.9271292079999998E-3</v>
      </c>
    </row>
    <row r="57" spans="2:17" x14ac:dyDescent="0.25">
      <c r="B57" s="105" t="s">
        <v>68</v>
      </c>
      <c r="C57" s="106">
        <v>0.215919251856</v>
      </c>
      <c r="D57" s="106">
        <v>0.21752310888000001</v>
      </c>
      <c r="E57" s="106">
        <v>0.177125960088</v>
      </c>
      <c r="F57" s="107">
        <v>0.22905083124000003</v>
      </c>
      <c r="G57" s="107">
        <v>0.17121173731200001</v>
      </c>
      <c r="H57" s="107">
        <v>0.12560205319199999</v>
      </c>
      <c r="I57" s="107">
        <v>0.14144014130399998</v>
      </c>
      <c r="J57" s="107">
        <v>0.18053415626400002</v>
      </c>
      <c r="K57" s="107">
        <v>0</v>
      </c>
      <c r="L57" s="107">
        <v>0</v>
      </c>
      <c r="M57" s="107">
        <v>0</v>
      </c>
      <c r="N57" s="107">
        <v>0</v>
      </c>
      <c r="O57" s="107">
        <v>0</v>
      </c>
      <c r="P57" s="107">
        <v>0</v>
      </c>
      <c r="Q57" s="107">
        <v>0</v>
      </c>
    </row>
    <row r="58" spans="2:17" x14ac:dyDescent="0.25">
      <c r="B58" s="105" t="s">
        <v>73</v>
      </c>
      <c r="C58" s="106">
        <v>0</v>
      </c>
      <c r="D58" s="106">
        <v>0</v>
      </c>
      <c r="E58" s="106">
        <v>0</v>
      </c>
      <c r="F58" s="107">
        <v>0</v>
      </c>
      <c r="G58" s="107">
        <v>0</v>
      </c>
      <c r="H58" s="107">
        <v>0</v>
      </c>
      <c r="I58" s="107">
        <v>0</v>
      </c>
      <c r="J58" s="107">
        <v>0</v>
      </c>
      <c r="K58" s="107">
        <v>0</v>
      </c>
      <c r="L58" s="107">
        <v>0</v>
      </c>
      <c r="M58" s="107">
        <v>0</v>
      </c>
      <c r="N58" s="107">
        <v>0</v>
      </c>
      <c r="O58" s="107">
        <v>0</v>
      </c>
      <c r="P58" s="107">
        <v>0</v>
      </c>
      <c r="Q58" s="107">
        <v>0</v>
      </c>
    </row>
    <row r="59" spans="2:17" x14ac:dyDescent="0.25">
      <c r="B59" s="103" t="s">
        <v>81</v>
      </c>
      <c r="C59" s="104">
        <v>0</v>
      </c>
      <c r="D59" s="104">
        <v>0</v>
      </c>
      <c r="E59" s="104">
        <v>0</v>
      </c>
      <c r="F59" s="104">
        <v>0</v>
      </c>
      <c r="G59" s="104">
        <v>0</v>
      </c>
      <c r="H59" s="104">
        <v>0</v>
      </c>
      <c r="I59" s="104">
        <v>0</v>
      </c>
      <c r="J59" s="104">
        <v>0</v>
      </c>
      <c r="K59" s="104">
        <v>0</v>
      </c>
      <c r="L59" s="104">
        <v>0</v>
      </c>
      <c r="M59" s="104">
        <v>0</v>
      </c>
      <c r="N59" s="104">
        <v>0</v>
      </c>
      <c r="O59" s="104">
        <v>0</v>
      </c>
      <c r="P59" s="104">
        <v>0</v>
      </c>
      <c r="Q59" s="104">
        <v>0</v>
      </c>
    </row>
    <row r="60" spans="2:17" x14ac:dyDescent="0.25">
      <c r="B60" t="s">
        <v>85</v>
      </c>
      <c r="C60" s="102">
        <v>0</v>
      </c>
      <c r="D60" s="102">
        <v>0</v>
      </c>
      <c r="E60" s="102">
        <v>0</v>
      </c>
      <c r="F60" s="102">
        <v>0</v>
      </c>
      <c r="G60" s="102">
        <v>0</v>
      </c>
      <c r="H60" s="102">
        <v>0</v>
      </c>
      <c r="I60" s="102">
        <v>0</v>
      </c>
      <c r="J60" s="102">
        <v>0</v>
      </c>
      <c r="K60" s="102">
        <v>0</v>
      </c>
      <c r="L60" s="102">
        <v>0</v>
      </c>
      <c r="M60" s="102">
        <v>0</v>
      </c>
      <c r="N60" s="102">
        <v>0</v>
      </c>
      <c r="O60" s="102">
        <v>0</v>
      </c>
      <c r="P60" s="102">
        <v>0</v>
      </c>
      <c r="Q60" s="102">
        <v>0</v>
      </c>
    </row>
    <row r="61" spans="2:17" x14ac:dyDescent="0.25">
      <c r="B61" t="s">
        <v>92</v>
      </c>
      <c r="C61" s="102">
        <v>1.5711185951999999E-2</v>
      </c>
      <c r="D61" s="102">
        <v>1.4180875632000002E-2</v>
      </c>
      <c r="E61" s="102">
        <v>0.37604825596800007</v>
      </c>
      <c r="F61" s="102">
        <v>0.51867317779200006</v>
      </c>
      <c r="G61" s="102">
        <v>0.61334837625600003</v>
      </c>
      <c r="H61" s="102">
        <v>0.31146916046400008</v>
      </c>
      <c r="I61" s="102">
        <v>0.10436716382400001</v>
      </c>
      <c r="J61" s="102">
        <v>0</v>
      </c>
      <c r="K61" s="102">
        <v>7.9678157328000002E-2</v>
      </c>
      <c r="L61" s="102">
        <v>8.1922612463999997E-2</v>
      </c>
      <c r="M61" s="102">
        <v>0</v>
      </c>
      <c r="N61" s="102">
        <v>0</v>
      </c>
      <c r="O61" s="102">
        <v>0</v>
      </c>
      <c r="P61" s="102">
        <v>0</v>
      </c>
      <c r="Q61" s="102">
        <v>0</v>
      </c>
    </row>
    <row r="62" spans="2:17" x14ac:dyDescent="0.25">
      <c r="B62" t="s">
        <v>95</v>
      </c>
      <c r="C62" s="102">
        <v>0</v>
      </c>
      <c r="D62" s="102">
        <v>0</v>
      </c>
      <c r="E62" s="102">
        <v>0</v>
      </c>
      <c r="F62" s="102">
        <v>0</v>
      </c>
      <c r="G62" s="102">
        <v>0</v>
      </c>
      <c r="H62" s="102">
        <v>0</v>
      </c>
      <c r="I62" s="102">
        <v>0</v>
      </c>
      <c r="J62" s="102">
        <v>0</v>
      </c>
      <c r="K62" s="102">
        <v>0</v>
      </c>
      <c r="L62" s="102">
        <v>0</v>
      </c>
      <c r="M62" s="102">
        <v>0</v>
      </c>
      <c r="N62" s="102">
        <v>0</v>
      </c>
      <c r="O62" s="102">
        <v>0</v>
      </c>
      <c r="P62" s="102">
        <v>0</v>
      </c>
      <c r="Q62" s="102">
        <v>0</v>
      </c>
    </row>
    <row r="63" spans="2:17" x14ac:dyDescent="0.25">
      <c r="B63" s="9" t="s">
        <v>99</v>
      </c>
      <c r="C63" s="112">
        <v>1.2303821376000001E-2</v>
      </c>
      <c r="D63" s="112">
        <v>1.9630816127999998E-2</v>
      </c>
      <c r="E63" s="112">
        <v>2.3985539424000002E-2</v>
      </c>
      <c r="F63" s="112">
        <v>2.3432558688E-2</v>
      </c>
      <c r="G63" s="112">
        <v>3.3247966752000001E-2</v>
      </c>
      <c r="H63" s="112">
        <v>2.6957810880000002E-2</v>
      </c>
      <c r="I63" s="112">
        <v>2.0045551679999996E-3</v>
      </c>
      <c r="J63" s="112">
        <v>5.5298073600000006E-3</v>
      </c>
      <c r="K63" s="112">
        <v>2.76490368E-4</v>
      </c>
      <c r="L63" s="112">
        <v>-2.4884133120000001E-3</v>
      </c>
      <c r="M63" s="112">
        <v>-7.6034851200000011E-4</v>
      </c>
      <c r="N63" s="112">
        <v>0</v>
      </c>
      <c r="O63" s="112">
        <v>0</v>
      </c>
      <c r="P63" s="112">
        <v>-8.9859369599999998E-4</v>
      </c>
      <c r="Q63" s="102">
        <v>0</v>
      </c>
    </row>
    <row r="64" spans="2:17" x14ac:dyDescent="0.25">
      <c r="B64" s="9" t="s">
        <v>100</v>
      </c>
      <c r="C64" s="112">
        <v>0</v>
      </c>
      <c r="D64" s="112">
        <v>0</v>
      </c>
      <c r="E64" s="112">
        <v>0</v>
      </c>
      <c r="F64" s="112">
        <v>0</v>
      </c>
      <c r="G64" s="112">
        <v>0</v>
      </c>
      <c r="H64" s="112">
        <v>0</v>
      </c>
      <c r="I64" s="112">
        <v>0</v>
      </c>
      <c r="J64" s="112">
        <v>0</v>
      </c>
      <c r="K64" s="112">
        <v>0</v>
      </c>
      <c r="L64" s="112">
        <v>0</v>
      </c>
      <c r="M64" s="112">
        <v>0</v>
      </c>
      <c r="N64" s="112">
        <v>0</v>
      </c>
      <c r="O64" s="112">
        <v>0</v>
      </c>
      <c r="P64" s="112">
        <v>0</v>
      </c>
      <c r="Q64" s="102">
        <v>0</v>
      </c>
    </row>
    <row r="65" spans="2:17" x14ac:dyDescent="0.25">
      <c r="B65" s="9" t="s">
        <v>102</v>
      </c>
      <c r="C65" s="112">
        <v>0</v>
      </c>
      <c r="D65" s="112">
        <v>0</v>
      </c>
      <c r="E65" s="112">
        <v>0</v>
      </c>
      <c r="F65" s="112">
        <v>0</v>
      </c>
      <c r="G65" s="112">
        <v>0</v>
      </c>
      <c r="H65" s="112">
        <v>0</v>
      </c>
      <c r="I65" s="112">
        <v>0</v>
      </c>
      <c r="J65" s="112">
        <v>0</v>
      </c>
      <c r="K65" s="112">
        <v>0</v>
      </c>
      <c r="L65" s="112">
        <v>0</v>
      </c>
      <c r="M65" s="112">
        <v>0</v>
      </c>
      <c r="N65" s="112">
        <v>0</v>
      </c>
      <c r="O65" s="112">
        <v>0</v>
      </c>
      <c r="P65" s="112">
        <v>0</v>
      </c>
      <c r="Q65" s="102">
        <v>0</v>
      </c>
    </row>
    <row r="66" spans="2:17" x14ac:dyDescent="0.25">
      <c r="B66" s="9" t="s">
        <v>103</v>
      </c>
      <c r="C66" s="112">
        <v>0</v>
      </c>
      <c r="D66" s="112">
        <v>0</v>
      </c>
      <c r="E66" s="112">
        <v>0</v>
      </c>
      <c r="F66" s="112">
        <v>0</v>
      </c>
      <c r="G66" s="112">
        <v>0</v>
      </c>
      <c r="H66" s="112">
        <v>0</v>
      </c>
      <c r="I66" s="112">
        <v>0</v>
      </c>
      <c r="J66" s="112">
        <v>0</v>
      </c>
      <c r="K66" s="112">
        <v>0</v>
      </c>
      <c r="L66" s="112">
        <v>0</v>
      </c>
      <c r="M66" s="112">
        <v>0</v>
      </c>
      <c r="N66" s="112">
        <v>0</v>
      </c>
      <c r="O66" s="112">
        <v>0</v>
      </c>
      <c r="P66" s="112">
        <v>0</v>
      </c>
      <c r="Q66" s="102">
        <v>0</v>
      </c>
    </row>
    <row r="67" spans="2:17" x14ac:dyDescent="0.25">
      <c r="B67" s="9" t="s">
        <v>108</v>
      </c>
      <c r="C67" s="112">
        <v>0</v>
      </c>
      <c r="D67" s="112">
        <v>0</v>
      </c>
      <c r="E67" s="112">
        <v>0</v>
      </c>
      <c r="F67" s="112">
        <v>0</v>
      </c>
      <c r="G67" s="112">
        <v>0</v>
      </c>
      <c r="H67" s="112">
        <v>0</v>
      </c>
      <c r="I67" s="112">
        <v>0</v>
      </c>
      <c r="J67" s="112">
        <v>0</v>
      </c>
      <c r="K67" s="112">
        <v>0</v>
      </c>
      <c r="L67" s="112">
        <v>0</v>
      </c>
      <c r="M67" s="112">
        <v>0</v>
      </c>
      <c r="N67" s="112">
        <v>0</v>
      </c>
      <c r="O67" s="112">
        <v>0</v>
      </c>
      <c r="P67" s="112">
        <v>0</v>
      </c>
      <c r="Q67" s="102">
        <v>0</v>
      </c>
    </row>
    <row r="68" spans="2:17" x14ac:dyDescent="0.25">
      <c r="B68" s="9" t="s">
        <v>111</v>
      </c>
      <c r="C68" s="112">
        <v>0</v>
      </c>
      <c r="D68" s="112">
        <v>0</v>
      </c>
      <c r="E68" s="112">
        <v>0</v>
      </c>
      <c r="F68" s="112">
        <v>0</v>
      </c>
      <c r="G68" s="112">
        <v>0</v>
      </c>
      <c r="H68" s="112">
        <v>0</v>
      </c>
      <c r="I68" s="112">
        <v>0</v>
      </c>
      <c r="J68" s="112">
        <v>0</v>
      </c>
      <c r="K68" s="112">
        <v>0</v>
      </c>
      <c r="L68" s="112">
        <v>0</v>
      </c>
      <c r="M68" s="112">
        <v>0</v>
      </c>
      <c r="N68" s="112">
        <v>0</v>
      </c>
      <c r="O68" s="112">
        <v>0</v>
      </c>
      <c r="P68" s="112">
        <v>0</v>
      </c>
      <c r="Q68" s="102">
        <v>0</v>
      </c>
    </row>
    <row r="69" spans="2:17" x14ac:dyDescent="0.25">
      <c r="B69" s="9" t="s">
        <v>118</v>
      </c>
      <c r="C69" s="112">
        <v>0</v>
      </c>
      <c r="D69" s="112">
        <v>0</v>
      </c>
      <c r="E69" s="112">
        <v>0</v>
      </c>
      <c r="F69" s="112">
        <v>0</v>
      </c>
      <c r="G69" s="112">
        <v>0</v>
      </c>
      <c r="H69" s="112">
        <v>0</v>
      </c>
      <c r="I69" s="112">
        <v>0</v>
      </c>
      <c r="J69" s="112">
        <v>0</v>
      </c>
      <c r="K69" s="112">
        <v>0</v>
      </c>
      <c r="L69" s="112">
        <v>0</v>
      </c>
      <c r="M69" s="112">
        <v>0</v>
      </c>
      <c r="N69" s="112">
        <v>0</v>
      </c>
      <c r="O69" s="112">
        <v>0</v>
      </c>
      <c r="P69" s="112">
        <v>0</v>
      </c>
      <c r="Q69" s="102">
        <v>0</v>
      </c>
    </row>
    <row r="70" spans="2:17" x14ac:dyDescent="0.25">
      <c r="B70" s="9" t="s">
        <v>115</v>
      </c>
      <c r="C70" s="112">
        <v>-1.3850318491302043</v>
      </c>
      <c r="D70" s="112">
        <v>-0.26222433010902862</v>
      </c>
      <c r="E70" s="112">
        <v>-0.46531251990007583</v>
      </c>
      <c r="F70" s="112">
        <v>-0.16968635661697931</v>
      </c>
      <c r="G70" s="112">
        <v>-0.25485096558122916</v>
      </c>
      <c r="H70" s="112">
        <v>9.759738892860725E-3</v>
      </c>
      <c r="I70" s="112">
        <v>0.23797232120088599</v>
      </c>
      <c r="J70" s="112">
        <v>0.21755319397022455</v>
      </c>
      <c r="K70" s="112">
        <v>-0.17857319557058327</v>
      </c>
      <c r="L70" s="112">
        <v>-0.26577470183128099</v>
      </c>
      <c r="M70" s="112">
        <v>9.5020599477925058E-2</v>
      </c>
      <c r="N70" s="112">
        <v>0.18162636530302445</v>
      </c>
      <c r="O70" s="112">
        <v>0.12674377767353326</v>
      </c>
      <c r="P70" s="112">
        <v>4.1403960274080193E-2</v>
      </c>
      <c r="Q70" s="102">
        <v>-0.19845603260867573</v>
      </c>
    </row>
    <row r="71" spans="2:17" x14ac:dyDescent="0.25">
      <c r="B71" s="108"/>
      <c r="C71" s="109"/>
      <c r="D71" s="109"/>
      <c r="E71" s="109"/>
      <c r="F71" s="110"/>
      <c r="G71" s="110"/>
      <c r="H71" s="110"/>
      <c r="I71" s="110"/>
      <c r="J71" s="110"/>
      <c r="K71" s="110"/>
      <c r="L71" s="110"/>
      <c r="M71" s="110"/>
      <c r="N71" s="110"/>
      <c r="O71" s="110"/>
      <c r="P71" s="110"/>
      <c r="Q71" s="110"/>
    </row>
    <row r="72" spans="2:17" x14ac:dyDescent="0.25">
      <c r="B72" s="103"/>
      <c r="C72" s="103"/>
      <c r="D72" s="103"/>
      <c r="E72" s="103"/>
      <c r="F72" s="103"/>
      <c r="G72" s="103"/>
      <c r="H72" s="103"/>
      <c r="I72" s="103"/>
      <c r="J72" s="103"/>
      <c r="K72" s="103"/>
      <c r="L72" s="103"/>
      <c r="M72" s="103"/>
      <c r="N72" s="103"/>
      <c r="O72" s="103"/>
      <c r="P72" s="103"/>
      <c r="Q72" s="103"/>
    </row>
    <row r="73" spans="2:17" x14ac:dyDescent="0.25">
      <c r="B73" s="103"/>
      <c r="C73" s="103"/>
      <c r="D73" s="103"/>
      <c r="E73" s="103"/>
      <c r="F73" s="103"/>
      <c r="G73" s="103"/>
      <c r="H73" s="103"/>
      <c r="I73" s="103"/>
      <c r="J73" s="103"/>
      <c r="K73" s="103"/>
      <c r="L73" s="103"/>
      <c r="M73" s="103"/>
      <c r="N73" s="103"/>
      <c r="O73" s="103"/>
      <c r="P73" s="103"/>
      <c r="Q73" s="103"/>
    </row>
    <row r="74" spans="2:17" x14ac:dyDescent="0.25">
      <c r="B74" s="103"/>
      <c r="C74" s="104"/>
      <c r="D74" s="104"/>
      <c r="E74" s="104"/>
      <c r="F74" s="104"/>
      <c r="G74" s="104"/>
      <c r="H74" s="104"/>
      <c r="I74" s="104"/>
      <c r="J74" s="104"/>
      <c r="K74" s="104"/>
      <c r="L74" s="104"/>
      <c r="M74" s="104"/>
      <c r="N74" s="104"/>
      <c r="O74" s="104"/>
      <c r="P74" s="104"/>
      <c r="Q74" s="104"/>
    </row>
    <row r="79" spans="2:17" x14ac:dyDescent="0.25">
      <c r="C79" s="102"/>
      <c r="D79" s="102"/>
      <c r="E79" s="102"/>
      <c r="F79" s="102"/>
      <c r="G79" s="102"/>
      <c r="H79" s="102"/>
      <c r="I79" s="102"/>
      <c r="J79" s="102"/>
      <c r="K79" s="102"/>
      <c r="L79" s="102"/>
      <c r="M79" s="102"/>
      <c r="N79" s="102"/>
      <c r="O79" s="102"/>
      <c r="P79" s="102"/>
      <c r="Q79" s="102"/>
    </row>
    <row r="82" spans="2:17" x14ac:dyDescent="0.25">
      <c r="B82" s="9"/>
      <c r="C82" s="112"/>
      <c r="D82" s="112"/>
      <c r="E82" s="112"/>
      <c r="F82" s="112"/>
      <c r="G82" s="112"/>
      <c r="H82" s="112"/>
      <c r="I82" s="112"/>
      <c r="J82" s="112"/>
      <c r="K82" s="112"/>
      <c r="L82" s="112"/>
      <c r="M82" s="112"/>
      <c r="N82" s="112"/>
      <c r="O82" s="112"/>
      <c r="P82" s="112"/>
      <c r="Q82" s="102"/>
    </row>
  </sheetData>
  <sortState ref="B13:Q82">
    <sortCondition descending="1" ref="Q13:Q82"/>
  </sortState>
  <pageMargins left="0.7" right="0.7" top="0.75" bottom="0.75" header="0.3" footer="0.3"/>
  <pageSetup scale="68" fitToHeight="0" orientation="landscape"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F165"/>
  <sheetViews>
    <sheetView topLeftCell="J1" workbookViewId="0">
      <selection activeCell="N8" sqref="N8:AC15"/>
    </sheetView>
  </sheetViews>
  <sheetFormatPr defaultRowHeight="15" x14ac:dyDescent="0.25"/>
  <cols>
    <col min="1" max="7" width="9.140625" style="9"/>
    <col min="8" max="8" width="9.5703125" style="9" bestFit="1" customWidth="1"/>
    <col min="9" max="13" width="9.140625" style="9"/>
    <col min="14" max="14" width="12.85546875" style="9" customWidth="1"/>
    <col min="15" max="15" width="9.140625" style="9"/>
    <col min="16" max="16" width="10.5703125" style="9" bestFit="1" customWidth="1"/>
    <col min="17" max="17" width="9.140625" style="9"/>
    <col min="18" max="23" width="10.7109375" customWidth="1"/>
  </cols>
  <sheetData>
    <row r="1" spans="1:32" ht="21" x14ac:dyDescent="0.4">
      <c r="A1" s="10" t="s">
        <v>0</v>
      </c>
      <c r="B1" s="11"/>
      <c r="C1" s="10"/>
      <c r="D1" s="10">
        <v>2000</v>
      </c>
      <c r="E1" s="11"/>
      <c r="F1" s="11"/>
      <c r="G1" s="11"/>
      <c r="H1" s="11"/>
      <c r="I1" s="11"/>
      <c r="J1" s="11"/>
      <c r="K1" s="11"/>
      <c r="L1" s="11"/>
      <c r="O1" s="1"/>
      <c r="P1" s="1"/>
      <c r="Q1" s="1"/>
      <c r="R1" s="1"/>
      <c r="S1" s="1"/>
      <c r="T1" s="1"/>
      <c r="U1" s="1"/>
      <c r="V1" s="1"/>
      <c r="W1" s="1"/>
      <c r="X1" s="1"/>
      <c r="Y1" s="1"/>
      <c r="Z1" s="1"/>
      <c r="AA1" s="1"/>
      <c r="AB1" s="1"/>
      <c r="AC1" s="1"/>
    </row>
    <row r="2" spans="1:32" x14ac:dyDescent="0.25">
      <c r="A2" s="12"/>
      <c r="B2" s="13"/>
      <c r="C2" s="14"/>
      <c r="D2" s="12"/>
      <c r="E2" s="13"/>
      <c r="F2" s="13"/>
      <c r="G2" s="13"/>
      <c r="H2" s="13"/>
      <c r="I2" s="13"/>
      <c r="J2" s="13"/>
      <c r="K2" s="15"/>
      <c r="L2" s="15"/>
      <c r="M2" s="2"/>
      <c r="N2" s="1"/>
      <c r="O2" s="1"/>
      <c r="P2" s="1"/>
      <c r="Q2" s="1"/>
    </row>
    <row r="3" spans="1:32" x14ac:dyDescent="0.25">
      <c r="B3" s="16" t="s">
        <v>1</v>
      </c>
      <c r="C3" s="16"/>
      <c r="D3" s="16" t="s">
        <v>2</v>
      </c>
      <c r="F3" s="16" t="s">
        <v>3</v>
      </c>
      <c r="G3" s="13"/>
      <c r="H3" s="16" t="s">
        <v>4</v>
      </c>
      <c r="J3" s="16" t="s">
        <v>4</v>
      </c>
      <c r="K3"/>
      <c r="L3" s="16" t="s">
        <v>4</v>
      </c>
      <c r="M3" s="2"/>
      <c r="N3" s="1"/>
      <c r="O3" s="1"/>
      <c r="P3" s="1"/>
      <c r="Q3" s="1"/>
    </row>
    <row r="4" spans="1:32" x14ac:dyDescent="0.25">
      <c r="A4" s="17" t="s">
        <v>5</v>
      </c>
      <c r="B4" s="16" t="s">
        <v>6</v>
      </c>
      <c r="C4"/>
      <c r="D4" s="16" t="s">
        <v>7</v>
      </c>
      <c r="F4" s="16" t="s">
        <v>8</v>
      </c>
      <c r="G4" s="16"/>
      <c r="H4" s="16" t="s">
        <v>9</v>
      </c>
      <c r="I4" s="18"/>
      <c r="J4" s="16" t="s">
        <v>10</v>
      </c>
      <c r="K4"/>
      <c r="L4" s="16" t="s">
        <v>19</v>
      </c>
      <c r="M4" s="2"/>
      <c r="N4" s="1"/>
      <c r="O4" s="89">
        <v>2000</v>
      </c>
      <c r="P4" s="89">
        <f>O4+1</f>
        <v>2001</v>
      </c>
      <c r="Q4" s="89">
        <f t="shared" ref="Q4:AC4" si="0">P4+1</f>
        <v>2002</v>
      </c>
      <c r="R4" s="89">
        <f t="shared" si="0"/>
        <v>2003</v>
      </c>
      <c r="S4" s="89">
        <f t="shared" si="0"/>
        <v>2004</v>
      </c>
      <c r="T4" s="89">
        <f t="shared" si="0"/>
        <v>2005</v>
      </c>
      <c r="U4" s="89">
        <f t="shared" si="0"/>
        <v>2006</v>
      </c>
      <c r="V4" s="89">
        <f t="shared" si="0"/>
        <v>2007</v>
      </c>
      <c r="W4" s="89">
        <f t="shared" si="0"/>
        <v>2008</v>
      </c>
      <c r="X4" s="89">
        <f t="shared" si="0"/>
        <v>2009</v>
      </c>
      <c r="Y4" s="89">
        <f t="shared" si="0"/>
        <v>2010</v>
      </c>
      <c r="Z4" s="89">
        <f t="shared" si="0"/>
        <v>2011</v>
      </c>
      <c r="AA4" s="89">
        <f t="shared" si="0"/>
        <v>2012</v>
      </c>
      <c r="AB4" s="89">
        <f t="shared" si="0"/>
        <v>2013</v>
      </c>
      <c r="AC4" s="89">
        <f t="shared" si="0"/>
        <v>2014</v>
      </c>
      <c r="AD4" s="1"/>
      <c r="AE4" s="1"/>
      <c r="AF4" s="1"/>
    </row>
    <row r="5" spans="1:32" x14ac:dyDescent="0.25">
      <c r="A5" s="19" t="s">
        <v>11</v>
      </c>
      <c r="B5" s="6">
        <v>2154</v>
      </c>
      <c r="C5" s="20" t="s">
        <v>12</v>
      </c>
      <c r="D5" s="21">
        <v>60.27</v>
      </c>
      <c r="E5" s="20" t="s">
        <v>12</v>
      </c>
      <c r="F5" s="3">
        <v>1</v>
      </c>
      <c r="G5" s="22" t="s">
        <v>13</v>
      </c>
      <c r="H5" s="4">
        <f>B5*D5/2</f>
        <v>64910.79</v>
      </c>
      <c r="I5" s="22" t="s">
        <v>13</v>
      </c>
      <c r="J5" s="23">
        <f>H5*0.9072/1000000</f>
        <v>5.8887068687999998E-2</v>
      </c>
      <c r="K5" s="22" t="s">
        <v>13</v>
      </c>
      <c r="L5" s="23">
        <f>J5*44/12</f>
        <v>0.215919251856</v>
      </c>
      <c r="M5" s="2"/>
      <c r="N5" s="1"/>
      <c r="O5" s="90">
        <f>L5+L6+L7+L8+L9</f>
        <v>25.691848431225903</v>
      </c>
      <c r="P5" s="90">
        <f>L16+L17+L18+L19+L20</f>
        <v>24.442245609653824</v>
      </c>
      <c r="Q5" s="90">
        <f>L27+L28+L29+L30+L31</f>
        <v>23.781563417377328</v>
      </c>
      <c r="R5" s="91">
        <f>L38+L39+L40+L41+L42</f>
        <v>26.376235347000502</v>
      </c>
      <c r="S5" s="91">
        <f>L49+L50+L51+L52+L53</f>
        <v>25.245179740088901</v>
      </c>
      <c r="T5" s="91">
        <f>L60+L61+L62+L63+L64</f>
        <v>23.885713223541003</v>
      </c>
      <c r="U5" s="91">
        <f>L71+L72+L73+L74+L75</f>
        <v>20.232345163407146</v>
      </c>
      <c r="V5" s="91">
        <f>L82+L83+L84+L85+L86</f>
        <v>21.700001435842868</v>
      </c>
      <c r="W5" s="91">
        <f>L93+L94+L95+L96+L97</f>
        <v>25.388651642494597</v>
      </c>
      <c r="X5" s="91">
        <f>L104+L105+L106+L107+L108</f>
        <v>19.848873106873992</v>
      </c>
      <c r="Y5" s="91">
        <f>L115+L116+L117+L118+L119</f>
        <v>20.198722224702362</v>
      </c>
      <c r="Z5" s="91">
        <f>L126+L127+L128+L129+L130</f>
        <v>19.428677839177841</v>
      </c>
      <c r="AA5" s="91">
        <f>L137+L138+L139+L140+L141</f>
        <v>17.277494094737236</v>
      </c>
      <c r="AB5" s="91">
        <f>L148+L149+L150+L151+L152</f>
        <v>20.027076922004866</v>
      </c>
      <c r="AC5" s="91">
        <f>L159+L160+L161+L162+L163</f>
        <v>22.225848809166379</v>
      </c>
    </row>
    <row r="6" spans="1:32" x14ac:dyDescent="0.25">
      <c r="A6" s="19" t="s">
        <v>14</v>
      </c>
      <c r="B6" s="6">
        <v>121678</v>
      </c>
      <c r="C6" s="20" t="s">
        <v>12</v>
      </c>
      <c r="D6" s="21">
        <v>44.43</v>
      </c>
      <c r="E6" s="20" t="s">
        <v>12</v>
      </c>
      <c r="F6" s="3">
        <v>1</v>
      </c>
      <c r="G6" s="22" t="s">
        <v>13</v>
      </c>
      <c r="H6" s="4">
        <f>B6*D6/2</f>
        <v>2703076.77</v>
      </c>
      <c r="I6" s="22" t="s">
        <v>13</v>
      </c>
      <c r="J6" s="23">
        <f t="shared" ref="J6:J9" si="1">H6*0.9072/1000000</f>
        <v>2.4522312457440001</v>
      </c>
      <c r="K6" s="22" t="s">
        <v>13</v>
      </c>
      <c r="L6" s="23">
        <f t="shared" ref="L6:L9" si="2">J6*44/12</f>
        <v>8.9915145677280002</v>
      </c>
      <c r="M6" s="2"/>
      <c r="N6" s="1"/>
      <c r="O6" s="1"/>
      <c r="P6" s="1"/>
      <c r="Q6" s="1"/>
    </row>
    <row r="7" spans="1:32" x14ac:dyDescent="0.25">
      <c r="A7" s="19" t="s">
        <v>15</v>
      </c>
      <c r="B7" s="6">
        <v>15822</v>
      </c>
      <c r="C7" s="20" t="s">
        <v>12</v>
      </c>
      <c r="D7" s="21">
        <v>43.97</v>
      </c>
      <c r="E7" s="20" t="s">
        <v>12</v>
      </c>
      <c r="F7" s="3">
        <v>1</v>
      </c>
      <c r="G7" s="22" t="s">
        <v>13</v>
      </c>
      <c r="H7" s="4">
        <f t="shared" ref="H7:H10" si="3">B7*D7/2</f>
        <v>347846.67</v>
      </c>
      <c r="I7" s="22" t="s">
        <v>13</v>
      </c>
      <c r="J7" s="23">
        <f t="shared" si="1"/>
        <v>0.31556649902399997</v>
      </c>
      <c r="K7" s="22" t="s">
        <v>13</v>
      </c>
      <c r="L7" s="23">
        <f t="shared" si="2"/>
        <v>1.1570771630879999</v>
      </c>
      <c r="M7" s="2"/>
      <c r="N7" s="1"/>
      <c r="O7" s="1"/>
      <c r="P7" s="1"/>
      <c r="Q7" s="1"/>
    </row>
    <row r="8" spans="1:32" ht="14.45" x14ac:dyDescent="0.3">
      <c r="A8" s="19" t="s">
        <v>16</v>
      </c>
      <c r="B8" s="6">
        <v>14687</v>
      </c>
      <c r="C8" s="20" t="s">
        <v>12</v>
      </c>
      <c r="D8" s="21">
        <v>37.252132941641626</v>
      </c>
      <c r="E8" s="20" t="s">
        <v>12</v>
      </c>
      <c r="F8" s="3">
        <v>1</v>
      </c>
      <c r="G8" s="22" t="s">
        <v>13</v>
      </c>
      <c r="H8" s="4">
        <f t="shared" si="3"/>
        <v>273561.03825694526</v>
      </c>
      <c r="I8" s="22" t="s">
        <v>13</v>
      </c>
      <c r="J8" s="23">
        <f t="shared" si="1"/>
        <v>0.24817457390670075</v>
      </c>
      <c r="K8" s="22" t="s">
        <v>13</v>
      </c>
      <c r="L8" s="23">
        <f t="shared" si="2"/>
        <v>0.90997343765790273</v>
      </c>
      <c r="M8" s="2"/>
      <c r="N8" s="19" t="s">
        <v>11</v>
      </c>
      <c r="O8" s="96">
        <f>L5</f>
        <v>0.215919251856</v>
      </c>
      <c r="P8" s="96">
        <f>L16</f>
        <v>0.21752310888000001</v>
      </c>
      <c r="Q8" s="96">
        <f>L27</f>
        <v>0.177125960088</v>
      </c>
      <c r="R8" s="97">
        <f>L38</f>
        <v>0.22905083124000003</v>
      </c>
      <c r="S8" s="97">
        <f>L49</f>
        <v>0.17121173731200001</v>
      </c>
      <c r="T8" s="97">
        <f>L60</f>
        <v>0.12560205319199999</v>
      </c>
      <c r="U8" s="97">
        <f>L71</f>
        <v>0.14144014130399998</v>
      </c>
      <c r="V8" s="97">
        <f>L82</f>
        <v>0.18053415626400002</v>
      </c>
      <c r="W8" s="97">
        <f>L93</f>
        <v>0</v>
      </c>
      <c r="X8" s="97">
        <f>L104</f>
        <v>0</v>
      </c>
      <c r="Y8" s="97">
        <f>L115</f>
        <v>0</v>
      </c>
      <c r="Z8" s="97">
        <f>L126</f>
        <v>0</v>
      </c>
      <c r="AA8" s="97">
        <f>L137</f>
        <v>0</v>
      </c>
      <c r="AB8" s="97">
        <f>L148</f>
        <v>0</v>
      </c>
      <c r="AC8" s="97">
        <f>L159</f>
        <v>0</v>
      </c>
    </row>
    <row r="9" spans="1:32" ht="14.45" x14ac:dyDescent="0.3">
      <c r="A9" s="19" t="s">
        <v>17</v>
      </c>
      <c r="B9" s="6">
        <v>271994</v>
      </c>
      <c r="C9" s="20" t="s">
        <v>12</v>
      </c>
      <c r="D9" s="21">
        <v>31.87</v>
      </c>
      <c r="E9" s="20" t="s">
        <v>12</v>
      </c>
      <c r="F9" s="3">
        <v>1</v>
      </c>
      <c r="G9" s="22" t="s">
        <v>13</v>
      </c>
      <c r="H9" s="4">
        <f t="shared" si="3"/>
        <v>4334224.3900000006</v>
      </c>
      <c r="I9" s="22" t="s">
        <v>13</v>
      </c>
      <c r="J9" s="23">
        <f t="shared" si="1"/>
        <v>3.9320083666080006</v>
      </c>
      <c r="K9" s="22" t="s">
        <v>13</v>
      </c>
      <c r="L9" s="23">
        <f t="shared" si="2"/>
        <v>14.417364010896002</v>
      </c>
      <c r="M9" s="2"/>
      <c r="N9" s="19" t="s">
        <v>14</v>
      </c>
      <c r="O9" s="96">
        <f t="shared" ref="O9:O13" si="4">L6</f>
        <v>8.9915145677280002</v>
      </c>
      <c r="P9" s="96">
        <f t="shared" ref="P9:P13" si="5">L17</f>
        <v>8.9709714863999981</v>
      </c>
      <c r="Q9" s="96">
        <f t="shared" ref="Q9:Q13" si="6">L28</f>
        <v>8.8165288965600013</v>
      </c>
      <c r="R9" s="97">
        <f t="shared" ref="R9:R13" si="7">L39</f>
        <v>9.8586099501119993</v>
      </c>
      <c r="S9" s="97">
        <f t="shared" ref="S9:S13" si="8">L50</f>
        <v>9.6417252605519987</v>
      </c>
      <c r="T9" s="97">
        <f t="shared" ref="T9:T13" si="9">L61</f>
        <v>8.5536809099279996</v>
      </c>
      <c r="U9" s="97">
        <f t="shared" ref="U9:U13" si="10">L72</f>
        <v>7.2479390140080007</v>
      </c>
      <c r="V9" s="97">
        <f t="shared" ref="V9:V13" si="11">L83</f>
        <v>7.3266382284480001</v>
      </c>
      <c r="W9" s="97">
        <f t="shared" ref="W9:W12" si="12">L94</f>
        <v>11.332243503503998</v>
      </c>
      <c r="X9" s="97">
        <f t="shared" ref="X9:X12" si="13">L105</f>
        <v>5.6837828900159986</v>
      </c>
      <c r="Y9" s="97">
        <f t="shared" ref="Y9:Y12" si="14">L116</f>
        <v>6.316332444576001</v>
      </c>
      <c r="Z9" s="97">
        <f t="shared" ref="Z9:Z12" si="15">L127</f>
        <v>5.9598582563520006</v>
      </c>
      <c r="AA9" s="97">
        <f t="shared" ref="AA9:AA12" si="16">L138</f>
        <v>5.2367861311920008</v>
      </c>
      <c r="AB9" s="97">
        <f t="shared" ref="AB9:AB12" si="17">L149</f>
        <v>5.8707397092960001</v>
      </c>
      <c r="AC9" s="97">
        <f t="shared" ref="AC9:AC12" si="18">L160</f>
        <v>6.7407170347440006</v>
      </c>
    </row>
    <row r="10" spans="1:32" ht="14.45" x14ac:dyDescent="0.3">
      <c r="A10" s="19" t="s">
        <v>18</v>
      </c>
      <c r="B10" s="6">
        <v>0</v>
      </c>
      <c r="C10" s="20" t="s">
        <v>12</v>
      </c>
      <c r="D10" s="24"/>
      <c r="E10" s="20" t="s">
        <v>12</v>
      </c>
      <c r="F10" s="5"/>
      <c r="G10" s="22" t="s">
        <v>13</v>
      </c>
      <c r="H10" s="4">
        <f t="shared" si="3"/>
        <v>0</v>
      </c>
      <c r="I10" s="22" t="s">
        <v>13</v>
      </c>
      <c r="J10" s="23">
        <v>0</v>
      </c>
      <c r="K10" s="22" t="s">
        <v>13</v>
      </c>
      <c r="L10" s="23">
        <v>0</v>
      </c>
      <c r="M10" s="2"/>
      <c r="N10" s="19" t="s">
        <v>15</v>
      </c>
      <c r="O10" s="96">
        <f t="shared" si="4"/>
        <v>1.1570771630879999</v>
      </c>
      <c r="P10" s="96">
        <f t="shared" si="5"/>
        <v>1.1957634113040001</v>
      </c>
      <c r="Q10" s="96">
        <f t="shared" si="6"/>
        <v>0.82301519361600006</v>
      </c>
      <c r="R10" s="97">
        <f t="shared" si="7"/>
        <v>0.66205407391199989</v>
      </c>
      <c r="S10" s="97">
        <f t="shared" si="8"/>
        <v>0.80465933671199996</v>
      </c>
      <c r="T10" s="97">
        <f t="shared" si="9"/>
        <v>0.75544223832000001</v>
      </c>
      <c r="U10" s="97">
        <f t="shared" si="10"/>
        <v>0.5887037772</v>
      </c>
      <c r="V10" s="97">
        <f t="shared" si="11"/>
        <v>0.39198164543999997</v>
      </c>
      <c r="W10" s="97">
        <f t="shared" si="12"/>
        <v>0.20410835306400002</v>
      </c>
      <c r="X10" s="97">
        <f t="shared" si="13"/>
        <v>0.28425982384800003</v>
      </c>
      <c r="Y10" s="97">
        <f t="shared" si="14"/>
        <v>0.30795423674399997</v>
      </c>
      <c r="Z10" s="97">
        <f t="shared" si="15"/>
        <v>0.18809268508800001</v>
      </c>
      <c r="AA10" s="97">
        <f t="shared" si="16"/>
        <v>7.8688852704000001E-2</v>
      </c>
      <c r="AB10" s="97">
        <f t="shared" si="17"/>
        <v>8.4246801408000005E-2</v>
      </c>
      <c r="AC10" s="97">
        <f t="shared" si="18"/>
        <v>0.14845573512000002</v>
      </c>
    </row>
    <row r="11" spans="1:32" ht="14.45" x14ac:dyDescent="0.3">
      <c r="A11" s="15"/>
      <c r="C11" s="15"/>
      <c r="D11" s="15"/>
      <c r="E11" s="15"/>
      <c r="F11" s="15"/>
      <c r="G11" s="15"/>
      <c r="H11" s="15"/>
      <c r="I11" s="15"/>
      <c r="J11" s="15"/>
      <c r="K11" s="15"/>
      <c r="L11" s="15"/>
      <c r="M11" s="2"/>
      <c r="N11" s="19" t="s">
        <v>16</v>
      </c>
      <c r="O11" s="96">
        <f t="shared" si="4"/>
        <v>0.90997343765790273</v>
      </c>
      <c r="P11" s="96">
        <f t="shared" si="5"/>
        <v>0.70424568031782542</v>
      </c>
      <c r="Q11" s="96">
        <f t="shared" si="6"/>
        <v>0.81177985080132886</v>
      </c>
      <c r="R11" s="97">
        <f t="shared" si="7"/>
        <v>1.0160549525285019</v>
      </c>
      <c r="S11" s="97">
        <f t="shared" si="8"/>
        <v>0.97790795748890025</v>
      </c>
      <c r="T11" s="97">
        <f t="shared" si="9"/>
        <v>0.93239686710900049</v>
      </c>
      <c r="U11" s="97">
        <f t="shared" si="10"/>
        <v>0.92291825247914394</v>
      </c>
      <c r="V11" s="97">
        <f t="shared" si="11"/>
        <v>1.0671188171868657</v>
      </c>
      <c r="W11" s="97">
        <f t="shared" si="12"/>
        <v>1.2265978004145992</v>
      </c>
      <c r="X11" s="97">
        <f t="shared" si="13"/>
        <v>1.329920133121993</v>
      </c>
      <c r="Y11" s="97">
        <f t="shared" si="14"/>
        <v>1.2847397582463587</v>
      </c>
      <c r="Z11" s="97">
        <f t="shared" si="15"/>
        <v>1.1890092098418377</v>
      </c>
      <c r="AA11" s="97">
        <f t="shared" si="16"/>
        <v>1.0432222624972352</v>
      </c>
      <c r="AB11" s="97">
        <f t="shared" si="17"/>
        <v>1.1712333246448667</v>
      </c>
      <c r="AC11" s="97">
        <f t="shared" si="18"/>
        <v>1.1623453820463812</v>
      </c>
    </row>
    <row r="12" spans="1:32" ht="19.899999999999999" x14ac:dyDescent="0.45">
      <c r="A12" s="10" t="s">
        <v>0</v>
      </c>
      <c r="B12" s="25"/>
      <c r="C12" s="10"/>
      <c r="D12" s="10">
        <v>2001</v>
      </c>
      <c r="E12" s="11"/>
      <c r="F12" s="11"/>
      <c r="G12" s="11"/>
      <c r="H12" s="11"/>
      <c r="I12" s="11"/>
      <c r="J12" s="11"/>
      <c r="K12" s="11"/>
      <c r="L12" s="11"/>
      <c r="M12" s="2"/>
      <c r="N12" s="19" t="s">
        <v>17</v>
      </c>
      <c r="O12" s="96">
        <f t="shared" si="4"/>
        <v>14.417364010896002</v>
      </c>
      <c r="P12" s="96">
        <f t="shared" si="5"/>
        <v>13.353741922752</v>
      </c>
      <c r="Q12" s="96">
        <f t="shared" si="6"/>
        <v>13.153113516311999</v>
      </c>
      <c r="R12" s="97">
        <f t="shared" si="7"/>
        <v>14.610465539207999</v>
      </c>
      <c r="S12" s="97">
        <f t="shared" si="8"/>
        <v>13.649675448024</v>
      </c>
      <c r="T12" s="97">
        <f t="shared" si="9"/>
        <v>13.518591154992002</v>
      </c>
      <c r="U12" s="97">
        <f t="shared" si="10"/>
        <v>11.331343978416001</v>
      </c>
      <c r="V12" s="97">
        <f t="shared" si="11"/>
        <v>12.733728588504002</v>
      </c>
      <c r="W12" s="97">
        <f t="shared" si="12"/>
        <v>12.625701985512</v>
      </c>
      <c r="X12" s="97">
        <f t="shared" si="13"/>
        <v>12.550910259887999</v>
      </c>
      <c r="Y12" s="97">
        <f t="shared" si="14"/>
        <v>12.289695785136002</v>
      </c>
      <c r="Z12" s="97">
        <f t="shared" si="15"/>
        <v>12.091717687896002</v>
      </c>
      <c r="AA12" s="97">
        <f t="shared" si="16"/>
        <v>10.918796848344002</v>
      </c>
      <c r="AB12" s="97">
        <f t="shared" si="17"/>
        <v>12.900857086655998</v>
      </c>
      <c r="AC12" s="97">
        <f t="shared" si="18"/>
        <v>14.174330657256</v>
      </c>
    </row>
    <row r="13" spans="1:32" ht="14.45" x14ac:dyDescent="0.3">
      <c r="A13" s="12"/>
      <c r="B13" s="13"/>
      <c r="C13" s="14"/>
      <c r="D13" s="12"/>
      <c r="E13" s="13"/>
      <c r="F13" s="13"/>
      <c r="G13" s="13"/>
      <c r="H13" s="13"/>
      <c r="I13" s="13"/>
      <c r="J13" s="13"/>
      <c r="K13" s="15"/>
      <c r="L13" s="15"/>
      <c r="M13" s="2"/>
      <c r="N13" s="19" t="s">
        <v>18</v>
      </c>
      <c r="O13" s="96">
        <f t="shared" si="4"/>
        <v>0</v>
      </c>
      <c r="P13" s="96">
        <f t="shared" si="5"/>
        <v>0</v>
      </c>
      <c r="Q13" s="96">
        <f t="shared" si="6"/>
        <v>0</v>
      </c>
      <c r="R13" s="97">
        <f t="shared" si="7"/>
        <v>0</v>
      </c>
      <c r="S13" s="97">
        <f t="shared" si="8"/>
        <v>0</v>
      </c>
      <c r="T13" s="97">
        <f t="shared" si="9"/>
        <v>0</v>
      </c>
      <c r="U13" s="97">
        <f t="shared" si="10"/>
        <v>0</v>
      </c>
      <c r="V13" s="97">
        <f t="shared" si="11"/>
        <v>0</v>
      </c>
      <c r="W13" s="97">
        <v>0</v>
      </c>
      <c r="X13" s="97">
        <v>0</v>
      </c>
      <c r="Y13" s="97">
        <v>0</v>
      </c>
      <c r="Z13" s="97">
        <v>0</v>
      </c>
      <c r="AA13" s="97">
        <v>0</v>
      </c>
      <c r="AB13" s="97">
        <v>0</v>
      </c>
      <c r="AC13" s="97">
        <v>0</v>
      </c>
    </row>
    <row r="14" spans="1:32" ht="14.45" x14ac:dyDescent="0.3">
      <c r="B14" s="16" t="s">
        <v>1</v>
      </c>
      <c r="C14" s="16"/>
      <c r="D14" s="16" t="s">
        <v>2</v>
      </c>
      <c r="F14" s="16" t="s">
        <v>3</v>
      </c>
      <c r="G14" s="13"/>
      <c r="H14" s="16" t="s">
        <v>4</v>
      </c>
      <c r="J14" s="16" t="s">
        <v>4</v>
      </c>
      <c r="K14"/>
      <c r="L14" s="16" t="s">
        <v>4</v>
      </c>
      <c r="M14" s="2"/>
      <c r="N14" s="1"/>
      <c r="O14" s="98"/>
      <c r="P14" s="98"/>
      <c r="Q14" s="98"/>
      <c r="R14" s="99"/>
      <c r="S14" s="99"/>
      <c r="T14" s="99"/>
      <c r="U14" s="99"/>
      <c r="V14" s="99"/>
      <c r="W14" s="99"/>
      <c r="X14" s="99"/>
      <c r="Y14" s="99"/>
      <c r="Z14" s="99"/>
      <c r="AA14" s="99"/>
      <c r="AB14" s="99"/>
      <c r="AC14" s="99"/>
    </row>
    <row r="15" spans="1:32" ht="14.45" x14ac:dyDescent="0.3">
      <c r="A15" s="17" t="s">
        <v>5</v>
      </c>
      <c r="B15" s="16" t="s">
        <v>6</v>
      </c>
      <c r="C15"/>
      <c r="D15" s="16" t="s">
        <v>7</v>
      </c>
      <c r="F15" s="16" t="s">
        <v>8</v>
      </c>
      <c r="G15" s="16"/>
      <c r="H15" s="16" t="s">
        <v>9</v>
      </c>
      <c r="I15" s="18"/>
      <c r="J15" s="16" t="s">
        <v>10</v>
      </c>
      <c r="K15"/>
      <c r="L15" s="16" t="s">
        <v>19</v>
      </c>
      <c r="M15" s="2"/>
      <c r="N15" s="1" t="s">
        <v>63</v>
      </c>
      <c r="O15" s="100">
        <f>SUM(O8:O13)</f>
        <v>25.691848431225903</v>
      </c>
      <c r="P15" s="100">
        <f t="shared" ref="P15:AC15" si="19">SUM(P8:P13)</f>
        <v>24.442245609653824</v>
      </c>
      <c r="Q15" s="100">
        <f t="shared" si="19"/>
        <v>23.781563417377328</v>
      </c>
      <c r="R15" s="100">
        <f t="shared" si="19"/>
        <v>26.376235347000502</v>
      </c>
      <c r="S15" s="100">
        <f t="shared" si="19"/>
        <v>25.245179740088901</v>
      </c>
      <c r="T15" s="100">
        <f t="shared" si="19"/>
        <v>23.885713223541003</v>
      </c>
      <c r="U15" s="100">
        <f t="shared" si="19"/>
        <v>20.232345163407146</v>
      </c>
      <c r="V15" s="100">
        <f t="shared" si="19"/>
        <v>21.700001435842868</v>
      </c>
      <c r="W15" s="100">
        <f t="shared" si="19"/>
        <v>25.388651642494597</v>
      </c>
      <c r="X15" s="100">
        <f t="shared" si="19"/>
        <v>19.848873106873992</v>
      </c>
      <c r="Y15" s="100">
        <f t="shared" si="19"/>
        <v>20.198722224702362</v>
      </c>
      <c r="Z15" s="100">
        <f t="shared" si="19"/>
        <v>19.428677839177841</v>
      </c>
      <c r="AA15" s="100">
        <f t="shared" si="19"/>
        <v>17.277494094737236</v>
      </c>
      <c r="AB15" s="100">
        <f t="shared" si="19"/>
        <v>20.027076922004866</v>
      </c>
      <c r="AC15" s="100">
        <f t="shared" si="19"/>
        <v>22.225848809166379</v>
      </c>
    </row>
    <row r="16" spans="1:32" x14ac:dyDescent="0.25">
      <c r="A16" s="19" t="s">
        <v>11</v>
      </c>
      <c r="B16" s="6">
        <v>2170</v>
      </c>
      <c r="C16" s="20" t="s">
        <v>12</v>
      </c>
      <c r="D16" s="21">
        <v>60.27</v>
      </c>
      <c r="E16" s="20" t="s">
        <v>12</v>
      </c>
      <c r="F16" s="3">
        <v>1</v>
      </c>
      <c r="G16" s="22" t="s">
        <v>13</v>
      </c>
      <c r="H16" s="4">
        <f>B16*D16/2</f>
        <v>65392.950000000004</v>
      </c>
      <c r="I16" s="22" t="s">
        <v>13</v>
      </c>
      <c r="J16" s="23">
        <f>H16*0.9072/1000000</f>
        <v>5.9324484240000003E-2</v>
      </c>
      <c r="K16" s="22" t="s">
        <v>13</v>
      </c>
      <c r="L16" s="23">
        <f>J16*44/12</f>
        <v>0.21752310888000001</v>
      </c>
      <c r="M16" s="2"/>
      <c r="N16" s="1"/>
      <c r="O16" s="1"/>
      <c r="P16" s="1"/>
      <c r="Q16" s="1"/>
      <c r="R16" s="28"/>
      <c r="T16" s="8"/>
      <c r="W16" s="8"/>
    </row>
    <row r="17" spans="1:23" x14ac:dyDescent="0.25">
      <c r="A17" s="19" t="s">
        <v>14</v>
      </c>
      <c r="B17" s="6">
        <v>121400</v>
      </c>
      <c r="C17" s="20" t="s">
        <v>12</v>
      </c>
      <c r="D17" s="21">
        <v>44.43</v>
      </c>
      <c r="E17" s="20" t="s">
        <v>12</v>
      </c>
      <c r="F17" s="3">
        <v>1</v>
      </c>
      <c r="G17" s="22" t="s">
        <v>13</v>
      </c>
      <c r="H17" s="4">
        <f t="shared" ref="H17:H20" si="20">B17*D17/2</f>
        <v>2696901</v>
      </c>
      <c r="I17" s="22" t="s">
        <v>13</v>
      </c>
      <c r="J17" s="23">
        <f t="shared" ref="J17:J20" si="21">H17*0.9072/1000000</f>
        <v>2.4466285871999998</v>
      </c>
      <c r="K17" s="22" t="s">
        <v>13</v>
      </c>
      <c r="L17" s="23">
        <f t="shared" ref="L17:L20" si="22">J17*44/12</f>
        <v>8.9709714863999981</v>
      </c>
      <c r="M17" s="2"/>
      <c r="N17" s="1"/>
      <c r="O17" s="1"/>
      <c r="P17" s="1"/>
      <c r="Q17" s="1"/>
      <c r="R17" s="28"/>
      <c r="T17" s="8"/>
      <c r="W17" s="8"/>
    </row>
    <row r="18" spans="1:23" x14ac:dyDescent="0.25">
      <c r="A18" s="19" t="s">
        <v>15</v>
      </c>
      <c r="B18" s="6">
        <v>16351</v>
      </c>
      <c r="C18" s="20" t="s">
        <v>12</v>
      </c>
      <c r="D18" s="21">
        <v>43.97</v>
      </c>
      <c r="E18" s="20" t="s">
        <v>12</v>
      </c>
      <c r="F18" s="3">
        <v>1</v>
      </c>
      <c r="G18" s="22" t="s">
        <v>13</v>
      </c>
      <c r="H18" s="4">
        <f t="shared" si="20"/>
        <v>359476.73499999999</v>
      </c>
      <c r="I18" s="22" t="s">
        <v>13</v>
      </c>
      <c r="J18" s="23">
        <f t="shared" si="21"/>
        <v>0.32611729399200001</v>
      </c>
      <c r="K18" s="22" t="s">
        <v>13</v>
      </c>
      <c r="L18" s="23">
        <f t="shared" si="22"/>
        <v>1.1957634113040001</v>
      </c>
      <c r="M18" s="2"/>
      <c r="N18" s="1"/>
      <c r="O18" s="1"/>
      <c r="P18" s="1"/>
      <c r="Q18" s="1"/>
      <c r="R18" s="28"/>
      <c r="T18" s="8"/>
      <c r="W18" s="8"/>
    </row>
    <row r="19" spans="1:23" x14ac:dyDescent="0.25">
      <c r="A19" s="19" t="s">
        <v>16</v>
      </c>
      <c r="B19" s="6">
        <v>11386</v>
      </c>
      <c r="C19" s="20" t="s">
        <v>12</v>
      </c>
      <c r="D19" s="21">
        <v>37.188489260427822</v>
      </c>
      <c r="E19" s="20" t="s">
        <v>12</v>
      </c>
      <c r="F19" s="3">
        <v>1</v>
      </c>
      <c r="G19" s="22" t="s">
        <v>13</v>
      </c>
      <c r="H19" s="4">
        <f t="shared" si="20"/>
        <v>211714.06935961559</v>
      </c>
      <c r="I19" s="22" t="s">
        <v>13</v>
      </c>
      <c r="J19" s="23">
        <f t="shared" si="21"/>
        <v>0.19206700372304328</v>
      </c>
      <c r="K19" s="22" t="s">
        <v>13</v>
      </c>
      <c r="L19" s="23">
        <f t="shared" si="22"/>
        <v>0.70424568031782542</v>
      </c>
      <c r="M19" s="2"/>
      <c r="N19" s="1"/>
      <c r="O19" s="1"/>
      <c r="P19" s="1"/>
      <c r="Q19" s="1"/>
      <c r="R19" s="28"/>
      <c r="T19" s="8"/>
      <c r="W19" s="8"/>
    </row>
    <row r="20" spans="1:23" x14ac:dyDescent="0.25">
      <c r="A20" s="19" t="s">
        <v>17</v>
      </c>
      <c r="B20" s="6">
        <v>251928</v>
      </c>
      <c r="C20" s="20" t="s">
        <v>12</v>
      </c>
      <c r="D20" s="21">
        <v>31.87</v>
      </c>
      <c r="E20" s="20" t="s">
        <v>12</v>
      </c>
      <c r="F20" s="3">
        <v>1</v>
      </c>
      <c r="G20" s="22" t="s">
        <v>13</v>
      </c>
      <c r="H20" s="4">
        <f t="shared" si="20"/>
        <v>4014472.68</v>
      </c>
      <c r="I20" s="22" t="s">
        <v>13</v>
      </c>
      <c r="J20" s="23">
        <f t="shared" si="21"/>
        <v>3.6419296152960001</v>
      </c>
      <c r="K20" s="22" t="s">
        <v>13</v>
      </c>
      <c r="L20" s="23">
        <f t="shared" si="22"/>
        <v>13.353741922752</v>
      </c>
      <c r="M20" s="2"/>
      <c r="N20" s="1"/>
      <c r="O20" s="1"/>
      <c r="P20" s="1"/>
      <c r="Q20" s="1"/>
      <c r="R20" s="28"/>
      <c r="T20" s="8"/>
      <c r="W20" s="8"/>
    </row>
    <row r="21" spans="1:23" x14ac:dyDescent="0.25">
      <c r="A21" s="19" t="s">
        <v>18</v>
      </c>
      <c r="B21" s="6">
        <v>0</v>
      </c>
      <c r="C21" s="20" t="s">
        <v>12</v>
      </c>
      <c r="D21" s="24"/>
      <c r="E21" s="20" t="s">
        <v>12</v>
      </c>
      <c r="F21" s="5"/>
      <c r="G21" s="22" t="s">
        <v>13</v>
      </c>
      <c r="H21" s="4">
        <v>0</v>
      </c>
      <c r="I21" s="22" t="s">
        <v>13</v>
      </c>
      <c r="J21" s="23">
        <v>0</v>
      </c>
      <c r="K21" s="22" t="s">
        <v>13</v>
      </c>
      <c r="L21" s="23">
        <v>0</v>
      </c>
      <c r="M21" s="2"/>
      <c r="N21" s="1"/>
      <c r="O21" s="1"/>
      <c r="P21" s="1"/>
      <c r="Q21" s="1"/>
      <c r="R21" s="29"/>
      <c r="T21" s="7"/>
      <c r="U21" s="7"/>
      <c r="W21" s="8"/>
    </row>
    <row r="22" spans="1:23" x14ac:dyDescent="0.25">
      <c r="A22" s="15"/>
      <c r="B22"/>
      <c r="C22" s="15"/>
      <c r="D22" s="15"/>
      <c r="E22" s="15"/>
      <c r="F22" s="15"/>
      <c r="G22" s="15"/>
      <c r="H22" s="15"/>
      <c r="I22" s="15"/>
      <c r="J22" s="15"/>
      <c r="K22" s="15"/>
      <c r="L22" s="15"/>
      <c r="M22" s="2"/>
      <c r="N22" s="1"/>
      <c r="O22" s="1"/>
      <c r="P22" s="1"/>
      <c r="Q22" s="1"/>
      <c r="R22" s="29"/>
    </row>
    <row r="23" spans="1:23" ht="21" x14ac:dyDescent="0.4">
      <c r="A23" s="10" t="s">
        <v>0</v>
      </c>
      <c r="B23" s="25"/>
      <c r="C23" s="10"/>
      <c r="D23" s="10">
        <v>2002</v>
      </c>
      <c r="E23" s="11"/>
      <c r="F23" s="11"/>
      <c r="G23" s="11"/>
      <c r="H23" s="11"/>
      <c r="I23" s="11"/>
      <c r="J23" s="11"/>
      <c r="K23" s="11"/>
      <c r="L23" s="11"/>
      <c r="M23" s="2"/>
      <c r="N23" s="1"/>
      <c r="O23" s="1"/>
      <c r="P23" s="1"/>
      <c r="Q23" s="1"/>
      <c r="R23" s="29"/>
    </row>
    <row r="24" spans="1:23" x14ac:dyDescent="0.25">
      <c r="A24" s="12"/>
      <c r="B24" s="13"/>
      <c r="C24" s="14"/>
      <c r="D24" s="12"/>
      <c r="E24" s="13"/>
      <c r="F24" s="13"/>
      <c r="G24" s="13"/>
      <c r="H24" s="13"/>
      <c r="I24" s="13"/>
      <c r="J24" s="13"/>
      <c r="K24" s="15"/>
      <c r="L24" s="15"/>
      <c r="M24" s="2"/>
      <c r="N24" s="1"/>
      <c r="O24" s="1"/>
      <c r="P24" s="1"/>
      <c r="Q24" s="1"/>
      <c r="R24" s="29"/>
    </row>
    <row r="25" spans="1:23" x14ac:dyDescent="0.25">
      <c r="B25" s="16" t="s">
        <v>1</v>
      </c>
      <c r="C25" s="16"/>
      <c r="D25" s="16" t="s">
        <v>2</v>
      </c>
      <c r="F25" s="16" t="s">
        <v>3</v>
      </c>
      <c r="G25" s="13"/>
      <c r="H25" s="16" t="s">
        <v>4</v>
      </c>
      <c r="J25" s="16" t="s">
        <v>4</v>
      </c>
      <c r="K25"/>
      <c r="L25" s="16" t="s">
        <v>4</v>
      </c>
      <c r="M25" s="2"/>
      <c r="N25" s="1"/>
      <c r="O25" s="1"/>
      <c r="P25" s="1"/>
      <c r="Q25" s="1"/>
      <c r="R25" s="29"/>
    </row>
    <row r="26" spans="1:23" x14ac:dyDescent="0.25">
      <c r="A26" s="17" t="s">
        <v>5</v>
      </c>
      <c r="B26" s="16" t="s">
        <v>6</v>
      </c>
      <c r="C26"/>
      <c r="D26" s="16" t="s">
        <v>7</v>
      </c>
      <c r="F26" s="16" t="s">
        <v>8</v>
      </c>
      <c r="G26" s="16"/>
      <c r="H26" s="16" t="s">
        <v>9</v>
      </c>
      <c r="I26" s="18"/>
      <c r="J26" s="16" t="s">
        <v>10</v>
      </c>
      <c r="K26"/>
      <c r="L26" s="16" t="s">
        <v>19</v>
      </c>
      <c r="M26" s="2"/>
      <c r="N26" s="1"/>
      <c r="O26" s="1"/>
      <c r="P26" s="1"/>
      <c r="Q26" s="1"/>
      <c r="R26" s="29"/>
    </row>
    <row r="27" spans="1:23" x14ac:dyDescent="0.25">
      <c r="A27" s="19" t="s">
        <v>11</v>
      </c>
      <c r="B27" s="6">
        <v>1767</v>
      </c>
      <c r="C27" s="20" t="s">
        <v>12</v>
      </c>
      <c r="D27" s="21">
        <v>60.27</v>
      </c>
      <c r="E27" s="20" t="s">
        <v>12</v>
      </c>
      <c r="F27" s="3">
        <v>1</v>
      </c>
      <c r="G27" s="22" t="s">
        <v>13</v>
      </c>
      <c r="H27" s="4">
        <f>B27*D27/2</f>
        <v>53248.545000000006</v>
      </c>
      <c r="I27" s="22" t="s">
        <v>13</v>
      </c>
      <c r="J27" s="23">
        <f>H27*0.9072/1000000</f>
        <v>4.8307080024000006E-2</v>
      </c>
      <c r="K27" s="22" t="s">
        <v>13</v>
      </c>
      <c r="L27" s="23">
        <f>J27*44/12</f>
        <v>0.177125960088</v>
      </c>
      <c r="M27" s="2"/>
      <c r="N27" s="1"/>
      <c r="O27" s="1"/>
      <c r="P27" s="1"/>
      <c r="Q27" s="1"/>
      <c r="R27" s="29"/>
    </row>
    <row r="28" spans="1:23" x14ac:dyDescent="0.25">
      <c r="A28" s="19" t="s">
        <v>14</v>
      </c>
      <c r="B28" s="6">
        <v>119310</v>
      </c>
      <c r="C28" s="20" t="s">
        <v>12</v>
      </c>
      <c r="D28" s="21">
        <v>44.43</v>
      </c>
      <c r="E28" s="20" t="s">
        <v>12</v>
      </c>
      <c r="F28" s="3">
        <v>1</v>
      </c>
      <c r="G28" s="22" t="s">
        <v>13</v>
      </c>
      <c r="H28" s="4">
        <f t="shared" ref="H28:H31" si="23">B28*D28/2</f>
        <v>2650471.65</v>
      </c>
      <c r="I28" s="22" t="s">
        <v>13</v>
      </c>
      <c r="J28" s="23">
        <f t="shared" ref="J28:J31" si="24">H28*0.9072/1000000</f>
        <v>2.4045078808800002</v>
      </c>
      <c r="K28" s="22" t="s">
        <v>13</v>
      </c>
      <c r="L28" s="23">
        <f t="shared" ref="L28:L31" si="25">J28*44/12</f>
        <v>8.8165288965600013</v>
      </c>
      <c r="M28" s="2"/>
      <c r="N28" s="1"/>
      <c r="O28" s="1"/>
      <c r="P28" s="1"/>
      <c r="Q28" s="1"/>
      <c r="R28" s="28"/>
      <c r="T28" s="7"/>
      <c r="W28" s="7"/>
    </row>
    <row r="29" spans="1:23" x14ac:dyDescent="0.25">
      <c r="A29" s="19" t="s">
        <v>15</v>
      </c>
      <c r="B29" s="6">
        <v>11254</v>
      </c>
      <c r="C29" s="20" t="s">
        <v>12</v>
      </c>
      <c r="D29" s="21">
        <v>43.97</v>
      </c>
      <c r="E29" s="20" t="s">
        <v>12</v>
      </c>
      <c r="F29" s="3">
        <v>1</v>
      </c>
      <c r="G29" s="22" t="s">
        <v>13</v>
      </c>
      <c r="H29" s="4">
        <f t="shared" si="23"/>
        <v>247419.19</v>
      </c>
      <c r="I29" s="22" t="s">
        <v>13</v>
      </c>
      <c r="J29" s="23">
        <f t="shared" si="24"/>
        <v>0.22445868916800002</v>
      </c>
      <c r="K29" s="22" t="s">
        <v>13</v>
      </c>
      <c r="L29" s="23">
        <f t="shared" si="25"/>
        <v>0.82301519361600006</v>
      </c>
      <c r="M29" s="2"/>
      <c r="N29" s="1"/>
      <c r="O29" s="1"/>
      <c r="P29" s="1"/>
      <c r="Q29" s="1"/>
      <c r="R29" s="28"/>
      <c r="T29" s="7"/>
      <c r="W29" s="7"/>
    </row>
    <row r="30" spans="1:23" ht="14.45" x14ac:dyDescent="0.3">
      <c r="A30" s="19" t="s">
        <v>16</v>
      </c>
      <c r="B30" s="6">
        <v>13135</v>
      </c>
      <c r="C30" s="20" t="s">
        <v>12</v>
      </c>
      <c r="D30" s="21">
        <v>37.158973991429185</v>
      </c>
      <c r="E30" s="20" t="s">
        <v>12</v>
      </c>
      <c r="F30" s="3">
        <v>1</v>
      </c>
      <c r="G30" s="22" t="s">
        <v>13</v>
      </c>
      <c r="H30" s="4">
        <f t="shared" si="23"/>
        <v>244041.56168871117</v>
      </c>
      <c r="I30" s="22" t="s">
        <v>13</v>
      </c>
      <c r="J30" s="23">
        <f t="shared" si="24"/>
        <v>0.22139450476399877</v>
      </c>
      <c r="K30" s="22" t="s">
        <v>13</v>
      </c>
      <c r="L30" s="23">
        <f t="shared" si="25"/>
        <v>0.81177985080132886</v>
      </c>
      <c r="M30" s="2"/>
      <c r="N30" s="1"/>
      <c r="O30" s="1"/>
      <c r="P30" s="1"/>
      <c r="Q30" s="1"/>
      <c r="R30" s="28"/>
      <c r="T30" s="7"/>
      <c r="W30" s="7"/>
    </row>
    <row r="31" spans="1:23" ht="14.45" x14ac:dyDescent="0.3">
      <c r="A31" s="19" t="s">
        <v>17</v>
      </c>
      <c r="B31" s="6">
        <v>248143</v>
      </c>
      <c r="C31" s="20" t="s">
        <v>12</v>
      </c>
      <c r="D31" s="21">
        <v>31.87</v>
      </c>
      <c r="E31" s="20" t="s">
        <v>12</v>
      </c>
      <c r="F31" s="3">
        <v>1</v>
      </c>
      <c r="G31" s="22" t="s">
        <v>13</v>
      </c>
      <c r="H31" s="4">
        <f t="shared" si="23"/>
        <v>3954158.7050000001</v>
      </c>
      <c r="I31" s="22" t="s">
        <v>13</v>
      </c>
      <c r="J31" s="23">
        <f t="shared" si="24"/>
        <v>3.5872127771760001</v>
      </c>
      <c r="K31" s="22" t="s">
        <v>13</v>
      </c>
      <c r="L31" s="23">
        <f t="shared" si="25"/>
        <v>13.153113516311999</v>
      </c>
      <c r="M31" s="2"/>
      <c r="N31" s="1"/>
      <c r="O31" s="1"/>
      <c r="P31" s="1"/>
      <c r="Q31" s="1"/>
      <c r="R31" s="28"/>
      <c r="T31" s="7"/>
      <c r="W31" s="7"/>
    </row>
    <row r="32" spans="1:23" ht="14.45" x14ac:dyDescent="0.3">
      <c r="A32" s="19" t="s">
        <v>18</v>
      </c>
      <c r="B32" s="6">
        <v>0</v>
      </c>
      <c r="C32" s="20" t="s">
        <v>12</v>
      </c>
      <c r="D32" s="24"/>
      <c r="E32" s="20" t="s">
        <v>12</v>
      </c>
      <c r="F32" s="5"/>
      <c r="G32" s="22" t="s">
        <v>13</v>
      </c>
      <c r="H32" s="4">
        <v>0</v>
      </c>
      <c r="I32" s="22" t="s">
        <v>13</v>
      </c>
      <c r="J32" s="23">
        <v>0</v>
      </c>
      <c r="K32" s="22" t="s">
        <v>13</v>
      </c>
      <c r="L32" s="23">
        <v>0</v>
      </c>
      <c r="M32" s="2"/>
      <c r="N32" s="1"/>
      <c r="O32" s="1"/>
      <c r="P32" s="1"/>
      <c r="Q32" s="1"/>
      <c r="T32" s="7"/>
    </row>
    <row r="33" spans="1:29" ht="14.45" x14ac:dyDescent="0.3">
      <c r="A33" s="15"/>
      <c r="B33"/>
      <c r="C33" s="15"/>
      <c r="D33" s="15"/>
      <c r="E33" s="15"/>
      <c r="F33" s="15"/>
      <c r="G33" s="15"/>
      <c r="H33" s="15"/>
      <c r="I33" s="15"/>
      <c r="J33" s="15"/>
      <c r="K33" s="15"/>
      <c r="L33" s="15"/>
      <c r="M33" s="2"/>
      <c r="N33" s="1"/>
      <c r="O33" s="1"/>
      <c r="P33" s="1"/>
      <c r="Q33" s="1"/>
      <c r="W33" s="7"/>
    </row>
    <row r="34" spans="1:29" ht="19.899999999999999" x14ac:dyDescent="0.45">
      <c r="A34" s="10" t="s">
        <v>0</v>
      </c>
      <c r="B34" s="25"/>
      <c r="C34" s="10"/>
      <c r="D34" s="10">
        <v>2003</v>
      </c>
      <c r="E34" s="11"/>
      <c r="F34" s="11"/>
      <c r="G34" s="11"/>
      <c r="H34" s="11"/>
      <c r="I34" s="11"/>
      <c r="J34" s="11"/>
      <c r="K34" s="11"/>
      <c r="L34" s="11"/>
      <c r="M34" s="2"/>
      <c r="N34" s="1"/>
      <c r="O34" s="1"/>
      <c r="P34" s="1"/>
      <c r="Q34" s="1"/>
    </row>
    <row r="35" spans="1:29" ht="14.45" x14ac:dyDescent="0.3">
      <c r="A35" s="12"/>
      <c r="B35" s="13"/>
      <c r="C35" s="14"/>
      <c r="D35" s="12"/>
      <c r="E35" s="13"/>
      <c r="F35" s="13"/>
      <c r="G35" s="13"/>
      <c r="H35" s="13"/>
      <c r="I35" s="13"/>
      <c r="J35" s="13"/>
      <c r="K35" s="15"/>
      <c r="L35" s="15"/>
      <c r="R35" s="9"/>
      <c r="T35" s="9"/>
      <c r="U35" s="9"/>
      <c r="W35" s="9"/>
      <c r="X35" s="9"/>
      <c r="Y35" s="9"/>
      <c r="Z35" s="9"/>
      <c r="AA35" s="9"/>
      <c r="AB35" s="9"/>
      <c r="AC35" s="9"/>
    </row>
    <row r="36" spans="1:29" ht="14.45" x14ac:dyDescent="0.3">
      <c r="B36" s="16" t="s">
        <v>1</v>
      </c>
      <c r="C36" s="16"/>
      <c r="D36" s="16" t="s">
        <v>2</v>
      </c>
      <c r="F36" s="16" t="s">
        <v>3</v>
      </c>
      <c r="G36" s="13"/>
      <c r="H36" s="16" t="s">
        <v>4</v>
      </c>
      <c r="J36" s="16" t="s">
        <v>4</v>
      </c>
      <c r="K36"/>
      <c r="L36" s="16" t="s">
        <v>4</v>
      </c>
      <c r="R36" s="9"/>
      <c r="T36" s="9"/>
      <c r="U36" s="9"/>
      <c r="W36" s="9"/>
      <c r="X36" s="9"/>
      <c r="Y36" s="9"/>
      <c r="Z36" s="9"/>
      <c r="AA36" s="9"/>
      <c r="AB36" s="9"/>
      <c r="AC36" s="9"/>
    </row>
    <row r="37" spans="1:29" ht="14.45" x14ac:dyDescent="0.3">
      <c r="A37" s="17" t="s">
        <v>5</v>
      </c>
      <c r="B37" s="16" t="s">
        <v>6</v>
      </c>
      <c r="C37"/>
      <c r="D37" s="16" t="s">
        <v>7</v>
      </c>
      <c r="F37" s="16" t="s">
        <v>8</v>
      </c>
      <c r="G37" s="16"/>
      <c r="H37" s="16" t="s">
        <v>9</v>
      </c>
      <c r="I37" s="18"/>
      <c r="J37" s="16" t="s">
        <v>10</v>
      </c>
      <c r="K37"/>
      <c r="L37" s="16" t="s">
        <v>19</v>
      </c>
    </row>
    <row r="38" spans="1:29" ht="14.45" x14ac:dyDescent="0.3">
      <c r="A38" s="19" t="s">
        <v>11</v>
      </c>
      <c r="B38" s="6">
        <v>2285</v>
      </c>
      <c r="C38" s="20" t="s">
        <v>12</v>
      </c>
      <c r="D38" s="21">
        <v>60.27</v>
      </c>
      <c r="E38" s="20" t="s">
        <v>12</v>
      </c>
      <c r="F38" s="3">
        <v>1</v>
      </c>
      <c r="G38" s="22" t="s">
        <v>13</v>
      </c>
      <c r="H38" s="4">
        <f>B38*D38/2</f>
        <v>68858.475000000006</v>
      </c>
      <c r="I38" s="22" t="s">
        <v>13</v>
      </c>
      <c r="J38" s="23">
        <f>H38*0.9072/1000000</f>
        <v>6.2468408520000004E-2</v>
      </c>
      <c r="K38" s="22" t="s">
        <v>13</v>
      </c>
      <c r="L38" s="23">
        <f>J38*44/12</f>
        <v>0.22905083124000003</v>
      </c>
    </row>
    <row r="39" spans="1:29" ht="14.45" x14ac:dyDescent="0.3">
      <c r="A39" s="19" t="s">
        <v>14</v>
      </c>
      <c r="B39" s="6">
        <v>133412</v>
      </c>
      <c r="C39" s="20" t="s">
        <v>12</v>
      </c>
      <c r="D39" s="21">
        <v>44.43</v>
      </c>
      <c r="E39" s="20" t="s">
        <v>12</v>
      </c>
      <c r="F39" s="3">
        <v>1</v>
      </c>
      <c r="G39" s="22" t="s">
        <v>13</v>
      </c>
      <c r="H39" s="4">
        <f t="shared" ref="H39:H42" si="26">B39*D39/2</f>
        <v>2963747.58</v>
      </c>
      <c r="I39" s="22" t="s">
        <v>13</v>
      </c>
      <c r="J39" s="23">
        <f t="shared" ref="J39:J42" si="27">H39*0.9072/1000000</f>
        <v>2.6887118045760001</v>
      </c>
      <c r="K39" s="22" t="s">
        <v>13</v>
      </c>
      <c r="L39" s="23">
        <f t="shared" ref="L39:L42" si="28">J39*44/12</f>
        <v>9.8586099501119993</v>
      </c>
    </row>
    <row r="40" spans="1:29" ht="14.45" x14ac:dyDescent="0.3">
      <c r="A40" s="19" t="s">
        <v>15</v>
      </c>
      <c r="B40" s="6">
        <v>9053</v>
      </c>
      <c r="C40" s="20" t="s">
        <v>12</v>
      </c>
      <c r="D40" s="21">
        <v>43.97</v>
      </c>
      <c r="E40" s="20" t="s">
        <v>12</v>
      </c>
      <c r="F40" s="3">
        <v>1</v>
      </c>
      <c r="G40" s="22" t="s">
        <v>13</v>
      </c>
      <c r="H40" s="4">
        <f t="shared" si="26"/>
        <v>199030.20499999999</v>
      </c>
      <c r="I40" s="22" t="s">
        <v>13</v>
      </c>
      <c r="J40" s="23">
        <f t="shared" si="27"/>
        <v>0.18056020197599998</v>
      </c>
      <c r="K40" s="22" t="s">
        <v>13</v>
      </c>
      <c r="L40" s="23">
        <f t="shared" si="28"/>
        <v>0.66205407391199989</v>
      </c>
    </row>
    <row r="41" spans="1:29" ht="14.45" x14ac:dyDescent="0.3">
      <c r="A41" s="19" t="s">
        <v>16</v>
      </c>
      <c r="B41" s="6">
        <v>16437</v>
      </c>
      <c r="C41" s="20" t="s">
        <v>12</v>
      </c>
      <c r="D41" s="21">
        <v>37.166371668273584</v>
      </c>
      <c r="E41" s="20" t="s">
        <v>12</v>
      </c>
      <c r="F41" s="3">
        <v>1</v>
      </c>
      <c r="G41" s="22" t="s">
        <v>13</v>
      </c>
      <c r="H41" s="4">
        <f t="shared" si="26"/>
        <v>305451.82555570645</v>
      </c>
      <c r="I41" s="22" t="s">
        <v>13</v>
      </c>
      <c r="J41" s="23">
        <f t="shared" si="27"/>
        <v>0.27710589614413689</v>
      </c>
      <c r="K41" s="22" t="s">
        <v>13</v>
      </c>
      <c r="L41" s="23">
        <f t="shared" si="28"/>
        <v>1.0160549525285019</v>
      </c>
    </row>
    <row r="42" spans="1:29" x14ac:dyDescent="0.25">
      <c r="A42" s="19" t="s">
        <v>17</v>
      </c>
      <c r="B42" s="6">
        <v>275637</v>
      </c>
      <c r="C42" s="20" t="s">
        <v>12</v>
      </c>
      <c r="D42" s="21">
        <v>31.87</v>
      </c>
      <c r="E42" s="20" t="s">
        <v>12</v>
      </c>
      <c r="F42" s="3">
        <v>1</v>
      </c>
      <c r="G42" s="22" t="s">
        <v>13</v>
      </c>
      <c r="H42" s="4">
        <f t="shared" si="26"/>
        <v>4392275.5949999997</v>
      </c>
      <c r="I42" s="22" t="s">
        <v>13</v>
      </c>
      <c r="J42" s="23">
        <f t="shared" si="27"/>
        <v>3.9846724197839998</v>
      </c>
      <c r="K42" s="22" t="s">
        <v>13</v>
      </c>
      <c r="L42" s="23">
        <f t="shared" si="28"/>
        <v>14.610465539207999</v>
      </c>
    </row>
    <row r="43" spans="1:29" x14ac:dyDescent="0.25">
      <c r="A43" s="19" t="s">
        <v>18</v>
      </c>
      <c r="B43" s="6">
        <v>0</v>
      </c>
      <c r="C43" s="20" t="s">
        <v>12</v>
      </c>
      <c r="D43" s="24"/>
      <c r="E43" s="20" t="s">
        <v>12</v>
      </c>
      <c r="F43" s="5"/>
      <c r="G43" s="22" t="s">
        <v>13</v>
      </c>
      <c r="H43" s="4">
        <v>0</v>
      </c>
      <c r="I43" s="22" t="s">
        <v>13</v>
      </c>
      <c r="J43" s="23">
        <v>0</v>
      </c>
      <c r="K43" s="22" t="s">
        <v>13</v>
      </c>
      <c r="L43" s="23">
        <v>0</v>
      </c>
    </row>
    <row r="44" spans="1:29" x14ac:dyDescent="0.25">
      <c r="A44" s="15"/>
      <c r="B44" s="15"/>
      <c r="C44" s="15"/>
      <c r="D44" s="15"/>
      <c r="E44" s="15"/>
      <c r="F44" s="15"/>
      <c r="G44" s="15"/>
      <c r="H44" s="15"/>
      <c r="I44" s="15"/>
      <c r="J44" s="15"/>
      <c r="K44" s="15"/>
      <c r="L44" s="15"/>
    </row>
    <row r="45" spans="1:29" ht="21" x14ac:dyDescent="0.4">
      <c r="A45" s="10" t="s">
        <v>0</v>
      </c>
      <c r="B45" s="11"/>
      <c r="C45" s="10"/>
      <c r="D45" s="10">
        <v>2004</v>
      </c>
      <c r="E45" s="11"/>
      <c r="F45" s="11"/>
      <c r="G45" s="11"/>
      <c r="H45" s="11"/>
      <c r="I45" s="11"/>
      <c r="J45" s="11"/>
      <c r="K45" s="11"/>
      <c r="L45" s="11"/>
    </row>
    <row r="46" spans="1:29" x14ac:dyDescent="0.25">
      <c r="A46" s="12"/>
      <c r="B46" s="13"/>
      <c r="C46" s="14"/>
      <c r="D46" s="12"/>
      <c r="E46" s="13"/>
      <c r="F46" s="13"/>
      <c r="G46" s="13"/>
      <c r="H46" s="13"/>
      <c r="I46" s="13"/>
      <c r="J46" s="13"/>
      <c r="K46" s="15"/>
      <c r="L46" s="15"/>
    </row>
    <row r="47" spans="1:29" x14ac:dyDescent="0.25">
      <c r="B47" s="16" t="s">
        <v>1</v>
      </c>
      <c r="C47" s="16"/>
      <c r="D47" s="16" t="s">
        <v>2</v>
      </c>
      <c r="F47" s="16" t="s">
        <v>3</v>
      </c>
      <c r="G47" s="13"/>
      <c r="H47" s="16" t="s">
        <v>4</v>
      </c>
      <c r="J47" s="16" t="s">
        <v>4</v>
      </c>
      <c r="K47"/>
      <c r="L47" s="16" t="s">
        <v>4</v>
      </c>
    </row>
    <row r="48" spans="1:29" x14ac:dyDescent="0.25">
      <c r="A48" s="17" t="s">
        <v>5</v>
      </c>
      <c r="B48" s="16" t="s">
        <v>6</v>
      </c>
      <c r="C48"/>
      <c r="D48" s="16" t="s">
        <v>7</v>
      </c>
      <c r="F48" s="16" t="s">
        <v>8</v>
      </c>
      <c r="G48" s="16"/>
      <c r="H48" s="16" t="s">
        <v>9</v>
      </c>
      <c r="I48" s="18"/>
      <c r="J48" s="16" t="s">
        <v>10</v>
      </c>
      <c r="K48"/>
      <c r="L48" s="16" t="s">
        <v>19</v>
      </c>
    </row>
    <row r="49" spans="1:12" x14ac:dyDescent="0.25">
      <c r="A49" s="19" t="s">
        <v>11</v>
      </c>
      <c r="B49" s="6">
        <v>1708</v>
      </c>
      <c r="C49" s="20" t="s">
        <v>12</v>
      </c>
      <c r="D49" s="21">
        <v>60.27</v>
      </c>
      <c r="E49" s="20" t="s">
        <v>12</v>
      </c>
      <c r="F49" s="3">
        <v>1</v>
      </c>
      <c r="G49" s="22" t="s">
        <v>13</v>
      </c>
      <c r="H49" s="4">
        <f>B49*D49/2</f>
        <v>51470.58</v>
      </c>
      <c r="I49" s="22" t="s">
        <v>13</v>
      </c>
      <c r="J49" s="23">
        <f>H49*0.9072/1000000</f>
        <v>4.6694110176000003E-2</v>
      </c>
      <c r="K49" s="22" t="s">
        <v>13</v>
      </c>
      <c r="L49" s="23">
        <f>J49*44/12</f>
        <v>0.17121173731200001</v>
      </c>
    </row>
    <row r="50" spans="1:12" x14ac:dyDescent="0.25">
      <c r="A50" s="19" t="s">
        <v>14</v>
      </c>
      <c r="B50" s="6">
        <v>130477</v>
      </c>
      <c r="C50" s="20" t="s">
        <v>12</v>
      </c>
      <c r="D50" s="21">
        <v>44.43</v>
      </c>
      <c r="E50" s="20" t="s">
        <v>12</v>
      </c>
      <c r="F50" s="3">
        <v>1</v>
      </c>
      <c r="G50" s="22" t="s">
        <v>13</v>
      </c>
      <c r="H50" s="4">
        <f t="shared" ref="H50:H53" si="29">B50*D50/2</f>
        <v>2898546.5550000002</v>
      </c>
      <c r="I50" s="22" t="s">
        <v>13</v>
      </c>
      <c r="J50" s="23">
        <f t="shared" ref="J50:J53" si="30">H50*0.9072/1000000</f>
        <v>2.6295614346959999</v>
      </c>
      <c r="K50" s="22" t="s">
        <v>13</v>
      </c>
      <c r="L50" s="23">
        <f t="shared" ref="L50:L53" si="31">J50*44/12</f>
        <v>9.6417252605519987</v>
      </c>
    </row>
    <row r="51" spans="1:12" x14ac:dyDescent="0.25">
      <c r="A51" s="19" t="s">
        <v>15</v>
      </c>
      <c r="B51" s="6">
        <v>11003</v>
      </c>
      <c r="C51" s="20" t="s">
        <v>12</v>
      </c>
      <c r="D51" s="21">
        <v>43.97</v>
      </c>
      <c r="E51" s="20" t="s">
        <v>12</v>
      </c>
      <c r="F51" s="3">
        <v>1</v>
      </c>
      <c r="G51" s="22" t="s">
        <v>13</v>
      </c>
      <c r="H51" s="4">
        <f t="shared" si="29"/>
        <v>241900.95499999999</v>
      </c>
      <c r="I51" s="22" t="s">
        <v>13</v>
      </c>
      <c r="J51" s="23">
        <f t="shared" si="30"/>
        <v>0.21945254637599998</v>
      </c>
      <c r="K51" s="22" t="s">
        <v>13</v>
      </c>
      <c r="L51" s="23">
        <f t="shared" si="31"/>
        <v>0.80465933671199996</v>
      </c>
    </row>
    <row r="52" spans="1:12" x14ac:dyDescent="0.25">
      <c r="A52" s="19" t="s">
        <v>16</v>
      </c>
      <c r="B52" s="6">
        <v>15836</v>
      </c>
      <c r="C52" s="20" t="s">
        <v>12</v>
      </c>
      <c r="D52" s="21">
        <v>37.128551869660818</v>
      </c>
      <c r="E52" s="20" t="s">
        <v>12</v>
      </c>
      <c r="F52" s="3">
        <v>1</v>
      </c>
      <c r="G52" s="22" t="s">
        <v>13</v>
      </c>
      <c r="H52" s="4">
        <f t="shared" si="29"/>
        <v>293983.87370397436</v>
      </c>
      <c r="I52" s="22" t="s">
        <v>13</v>
      </c>
      <c r="J52" s="23">
        <f t="shared" si="30"/>
        <v>0.26670217022424553</v>
      </c>
      <c r="K52" s="22" t="s">
        <v>13</v>
      </c>
      <c r="L52" s="23">
        <f t="shared" si="31"/>
        <v>0.97790795748890025</v>
      </c>
    </row>
    <row r="53" spans="1:12" x14ac:dyDescent="0.25">
      <c r="A53" s="19" t="s">
        <v>17</v>
      </c>
      <c r="B53" s="6">
        <v>257511</v>
      </c>
      <c r="C53" s="20" t="s">
        <v>12</v>
      </c>
      <c r="D53" s="21">
        <v>31.87</v>
      </c>
      <c r="E53" s="20" t="s">
        <v>12</v>
      </c>
      <c r="F53" s="3">
        <v>1</v>
      </c>
      <c r="G53" s="22" t="s">
        <v>13</v>
      </c>
      <c r="H53" s="4">
        <f t="shared" si="29"/>
        <v>4103437.7850000001</v>
      </c>
      <c r="I53" s="22" t="s">
        <v>13</v>
      </c>
      <c r="J53" s="23">
        <f t="shared" si="30"/>
        <v>3.7226387585520002</v>
      </c>
      <c r="K53" s="22" t="s">
        <v>13</v>
      </c>
      <c r="L53" s="23">
        <f t="shared" si="31"/>
        <v>13.649675448024</v>
      </c>
    </row>
    <row r="54" spans="1:12" x14ac:dyDescent="0.25">
      <c r="A54" s="19" t="s">
        <v>18</v>
      </c>
      <c r="B54" s="6">
        <v>0</v>
      </c>
      <c r="C54" s="20" t="s">
        <v>12</v>
      </c>
      <c r="D54" s="24"/>
      <c r="E54" s="20" t="s">
        <v>12</v>
      </c>
      <c r="F54" s="5"/>
      <c r="G54" s="22" t="s">
        <v>13</v>
      </c>
      <c r="H54" s="4">
        <v>0</v>
      </c>
      <c r="I54" s="22" t="s">
        <v>13</v>
      </c>
      <c r="J54" s="23">
        <v>0</v>
      </c>
      <c r="K54" s="22" t="s">
        <v>13</v>
      </c>
      <c r="L54" s="23">
        <v>0</v>
      </c>
    </row>
    <row r="55" spans="1:12" x14ac:dyDescent="0.25">
      <c r="A55" s="15"/>
      <c r="C55" s="15"/>
      <c r="D55" s="15"/>
      <c r="E55" s="15"/>
      <c r="F55" s="15"/>
      <c r="G55" s="15"/>
      <c r="H55" s="15"/>
      <c r="I55" s="15"/>
      <c r="J55" s="15"/>
      <c r="K55" s="15"/>
      <c r="L55" s="15"/>
    </row>
    <row r="56" spans="1:12" ht="21" x14ac:dyDescent="0.4">
      <c r="A56" s="10" t="s">
        <v>0</v>
      </c>
      <c r="B56" s="25"/>
      <c r="C56" s="10"/>
      <c r="D56" s="10">
        <v>2005</v>
      </c>
      <c r="E56" s="11"/>
      <c r="F56" s="11"/>
      <c r="G56" s="11"/>
      <c r="H56" s="11"/>
      <c r="I56" s="11"/>
      <c r="J56" s="11"/>
      <c r="K56" s="11"/>
      <c r="L56" s="11"/>
    </row>
    <row r="57" spans="1:12" x14ac:dyDescent="0.25">
      <c r="A57" s="12"/>
      <c r="B57" s="13"/>
      <c r="C57" s="14"/>
      <c r="D57" s="12"/>
      <c r="E57" s="13"/>
      <c r="F57" s="13"/>
      <c r="G57" s="13"/>
      <c r="H57" s="13"/>
      <c r="I57" s="13"/>
      <c r="J57" s="13"/>
      <c r="K57" s="15"/>
      <c r="L57" s="15"/>
    </row>
    <row r="58" spans="1:12" x14ac:dyDescent="0.25">
      <c r="B58" s="16" t="s">
        <v>1</v>
      </c>
      <c r="C58" s="16"/>
      <c r="D58" s="16" t="s">
        <v>2</v>
      </c>
      <c r="F58" s="16" t="s">
        <v>3</v>
      </c>
      <c r="G58" s="13"/>
      <c r="H58" s="16" t="s">
        <v>4</v>
      </c>
      <c r="J58" s="16" t="s">
        <v>4</v>
      </c>
      <c r="K58"/>
      <c r="L58" s="16" t="s">
        <v>4</v>
      </c>
    </row>
    <row r="59" spans="1:12" x14ac:dyDescent="0.25">
      <c r="A59" s="17" t="s">
        <v>5</v>
      </c>
      <c r="B59" s="16" t="s">
        <v>6</v>
      </c>
      <c r="C59"/>
      <c r="D59" s="16" t="s">
        <v>7</v>
      </c>
      <c r="F59" s="16" t="s">
        <v>8</v>
      </c>
      <c r="G59" s="16"/>
      <c r="H59" s="16" t="s">
        <v>9</v>
      </c>
      <c r="I59" s="18"/>
      <c r="J59" s="16" t="s">
        <v>10</v>
      </c>
      <c r="K59"/>
      <c r="L59" s="16" t="s">
        <v>19</v>
      </c>
    </row>
    <row r="60" spans="1:12" x14ac:dyDescent="0.25">
      <c r="A60" s="19" t="s">
        <v>11</v>
      </c>
      <c r="B60" s="6">
        <v>1253</v>
      </c>
      <c r="C60" s="20" t="s">
        <v>12</v>
      </c>
      <c r="D60" s="21">
        <v>60.27</v>
      </c>
      <c r="E60" s="20" t="s">
        <v>12</v>
      </c>
      <c r="F60" s="3">
        <v>1</v>
      </c>
      <c r="G60" s="22" t="s">
        <v>13</v>
      </c>
      <c r="H60" s="4">
        <f>B60*D60/2</f>
        <v>37759.154999999999</v>
      </c>
      <c r="I60" s="22" t="s">
        <v>13</v>
      </c>
      <c r="J60" s="23">
        <f>H60*0.9072/1000000</f>
        <v>3.4255105415999999E-2</v>
      </c>
      <c r="K60" s="22" t="s">
        <v>13</v>
      </c>
      <c r="L60" s="23">
        <f>J60*44/12</f>
        <v>0.12560205319199999</v>
      </c>
    </row>
    <row r="61" spans="1:12" x14ac:dyDescent="0.25">
      <c r="A61" s="19" t="s">
        <v>14</v>
      </c>
      <c r="B61" s="6">
        <v>115753</v>
      </c>
      <c r="C61" s="20" t="s">
        <v>12</v>
      </c>
      <c r="D61" s="21">
        <v>44.43</v>
      </c>
      <c r="E61" s="20" t="s">
        <v>12</v>
      </c>
      <c r="F61" s="3">
        <v>1</v>
      </c>
      <c r="G61" s="22" t="s">
        <v>13</v>
      </c>
      <c r="H61" s="4">
        <f t="shared" ref="H61:H64" si="32">B61*D61/2</f>
        <v>2571452.895</v>
      </c>
      <c r="I61" s="22" t="s">
        <v>13</v>
      </c>
      <c r="J61" s="23">
        <f t="shared" ref="J61:J64" si="33">H61*0.9072/1000000</f>
        <v>2.3328220663439998</v>
      </c>
      <c r="K61" s="22" t="s">
        <v>13</v>
      </c>
      <c r="L61" s="23">
        <f t="shared" ref="L61:L64" si="34">J61*44/12</f>
        <v>8.5536809099279996</v>
      </c>
    </row>
    <row r="62" spans="1:12" x14ac:dyDescent="0.25">
      <c r="A62" s="19" t="s">
        <v>15</v>
      </c>
      <c r="B62" s="6">
        <v>10330</v>
      </c>
      <c r="C62" s="20" t="s">
        <v>12</v>
      </c>
      <c r="D62" s="21">
        <v>43.97</v>
      </c>
      <c r="E62" s="20" t="s">
        <v>12</v>
      </c>
      <c r="F62" s="3">
        <v>1</v>
      </c>
      <c r="G62" s="22" t="s">
        <v>13</v>
      </c>
      <c r="H62" s="4">
        <f t="shared" si="32"/>
        <v>227105.05</v>
      </c>
      <c r="I62" s="22" t="s">
        <v>13</v>
      </c>
      <c r="J62" s="23">
        <f t="shared" si="33"/>
        <v>0.20602970135999998</v>
      </c>
      <c r="K62" s="22" t="s">
        <v>13</v>
      </c>
      <c r="L62" s="23">
        <f t="shared" si="34"/>
        <v>0.75544223832000001</v>
      </c>
    </row>
    <row r="63" spans="1:12" x14ac:dyDescent="0.25">
      <c r="A63" s="19" t="s">
        <v>16</v>
      </c>
      <c r="B63" s="6">
        <v>15102</v>
      </c>
      <c r="C63" s="20" t="s">
        <v>12</v>
      </c>
      <c r="D63" s="21">
        <v>37.121187720398858</v>
      </c>
      <c r="E63" s="20" t="s">
        <v>12</v>
      </c>
      <c r="F63" s="3">
        <v>1</v>
      </c>
      <c r="G63" s="22" t="s">
        <v>13</v>
      </c>
      <c r="H63" s="4">
        <f t="shared" si="32"/>
        <v>280302.08847673179</v>
      </c>
      <c r="I63" s="22" t="s">
        <v>13</v>
      </c>
      <c r="J63" s="23">
        <f t="shared" si="33"/>
        <v>0.25429005466609106</v>
      </c>
      <c r="K63" s="22" t="s">
        <v>13</v>
      </c>
      <c r="L63" s="23">
        <f t="shared" si="34"/>
        <v>0.93239686710900049</v>
      </c>
    </row>
    <row r="64" spans="1:12" x14ac:dyDescent="0.25">
      <c r="A64" s="19" t="s">
        <v>17</v>
      </c>
      <c r="B64" s="6">
        <v>255038</v>
      </c>
      <c r="C64" s="20" t="s">
        <v>12</v>
      </c>
      <c r="D64" s="21">
        <v>31.87</v>
      </c>
      <c r="E64" s="20" t="s">
        <v>12</v>
      </c>
      <c r="F64" s="3">
        <v>1</v>
      </c>
      <c r="G64" s="22" t="s">
        <v>13</v>
      </c>
      <c r="H64" s="4">
        <f t="shared" si="32"/>
        <v>4064030.5300000003</v>
      </c>
      <c r="I64" s="22" t="s">
        <v>13</v>
      </c>
      <c r="J64" s="23">
        <f t="shared" si="33"/>
        <v>3.6868884968160005</v>
      </c>
      <c r="K64" s="22" t="s">
        <v>13</v>
      </c>
      <c r="L64" s="23">
        <f t="shared" si="34"/>
        <v>13.518591154992002</v>
      </c>
    </row>
    <row r="65" spans="1:29" x14ac:dyDescent="0.25">
      <c r="A65" s="19" t="s">
        <v>18</v>
      </c>
      <c r="B65" s="6">
        <v>0</v>
      </c>
      <c r="C65" s="20" t="s">
        <v>12</v>
      </c>
      <c r="D65" s="24"/>
      <c r="E65" s="20" t="s">
        <v>12</v>
      </c>
      <c r="F65" s="5"/>
      <c r="G65" s="22" t="s">
        <v>13</v>
      </c>
      <c r="H65" s="4">
        <v>0</v>
      </c>
      <c r="I65" s="22" t="s">
        <v>13</v>
      </c>
      <c r="J65" s="23">
        <v>0</v>
      </c>
      <c r="K65" s="22" t="s">
        <v>13</v>
      </c>
      <c r="L65" s="23">
        <v>0</v>
      </c>
    </row>
    <row r="66" spans="1:29" x14ac:dyDescent="0.25">
      <c r="A66" s="15"/>
      <c r="B66"/>
      <c r="C66" s="15"/>
      <c r="D66" s="15"/>
      <c r="E66" s="15"/>
      <c r="F66" s="15"/>
      <c r="G66" s="15"/>
      <c r="H66" s="15"/>
      <c r="I66" s="15"/>
      <c r="J66" s="15"/>
      <c r="K66" s="15"/>
      <c r="L66" s="15"/>
    </row>
    <row r="67" spans="1:29" ht="21" x14ac:dyDescent="0.4">
      <c r="A67" s="10" t="s">
        <v>0</v>
      </c>
      <c r="B67" s="25"/>
      <c r="C67" s="10"/>
      <c r="D67" s="10">
        <v>2006</v>
      </c>
      <c r="E67" s="11"/>
      <c r="F67" s="11"/>
      <c r="G67" s="11"/>
      <c r="H67" s="11"/>
      <c r="I67" s="11"/>
      <c r="J67" s="11"/>
      <c r="K67" s="11"/>
      <c r="L67" s="11"/>
    </row>
    <row r="68" spans="1:29" x14ac:dyDescent="0.25">
      <c r="A68" s="12"/>
      <c r="B68" s="13"/>
      <c r="C68" s="14"/>
      <c r="D68" s="12"/>
      <c r="E68" s="13"/>
      <c r="F68" s="13"/>
      <c r="G68" s="13"/>
      <c r="H68" s="13"/>
      <c r="I68" s="13"/>
      <c r="J68" s="13"/>
      <c r="K68" s="15"/>
      <c r="L68" s="15"/>
      <c r="R68" s="9"/>
      <c r="T68" s="9"/>
      <c r="U68" s="9"/>
      <c r="W68" s="9"/>
      <c r="X68" s="9"/>
      <c r="Y68" s="9"/>
      <c r="Z68" s="9"/>
      <c r="AA68" s="9"/>
      <c r="AB68" s="9"/>
      <c r="AC68" s="9"/>
    </row>
    <row r="69" spans="1:29" x14ac:dyDescent="0.25">
      <c r="B69" s="16" t="s">
        <v>1</v>
      </c>
      <c r="C69" s="16"/>
      <c r="D69" s="16" t="s">
        <v>2</v>
      </c>
      <c r="F69" s="16" t="s">
        <v>3</v>
      </c>
      <c r="G69" s="13"/>
      <c r="H69" s="16" t="s">
        <v>4</v>
      </c>
      <c r="J69" s="16" t="s">
        <v>4</v>
      </c>
      <c r="K69"/>
      <c r="L69" s="16" t="s">
        <v>4</v>
      </c>
      <c r="R69" s="9"/>
      <c r="T69" s="9"/>
      <c r="U69" s="9"/>
      <c r="W69" s="9"/>
      <c r="X69" s="9"/>
      <c r="Y69" s="9"/>
      <c r="Z69" s="9"/>
      <c r="AA69" s="9"/>
      <c r="AB69" s="9"/>
      <c r="AC69" s="9"/>
    </row>
    <row r="70" spans="1:29" x14ac:dyDescent="0.25">
      <c r="A70" s="17" t="s">
        <v>5</v>
      </c>
      <c r="B70" s="16" t="s">
        <v>6</v>
      </c>
      <c r="C70"/>
      <c r="D70" s="16" t="s">
        <v>7</v>
      </c>
      <c r="F70" s="16" t="s">
        <v>8</v>
      </c>
      <c r="G70" s="16"/>
      <c r="H70" s="16" t="s">
        <v>9</v>
      </c>
      <c r="I70" s="18"/>
      <c r="J70" s="16" t="s">
        <v>10</v>
      </c>
      <c r="K70"/>
      <c r="L70" s="16" t="s">
        <v>19</v>
      </c>
    </row>
    <row r="71" spans="1:29" x14ac:dyDescent="0.25">
      <c r="A71" s="19" t="s">
        <v>11</v>
      </c>
      <c r="B71" s="6">
        <v>1411</v>
      </c>
      <c r="C71" s="20" t="s">
        <v>12</v>
      </c>
      <c r="D71" s="21">
        <v>60.27</v>
      </c>
      <c r="E71" s="20" t="s">
        <v>12</v>
      </c>
      <c r="F71" s="3">
        <v>1</v>
      </c>
      <c r="G71" s="22" t="s">
        <v>13</v>
      </c>
      <c r="H71" s="4">
        <f>B71*D71/2</f>
        <v>42520.485000000001</v>
      </c>
      <c r="I71" s="22" t="s">
        <v>13</v>
      </c>
      <c r="J71" s="23">
        <f>H71*0.9072/1000000</f>
        <v>3.8574583991999999E-2</v>
      </c>
      <c r="K71" s="22" t="s">
        <v>13</v>
      </c>
      <c r="L71" s="23">
        <f>J71*44/12</f>
        <v>0.14144014130399998</v>
      </c>
      <c r="P71" s="27"/>
    </row>
    <row r="72" spans="1:29" x14ac:dyDescent="0.25">
      <c r="A72" s="19" t="s">
        <v>14</v>
      </c>
      <c r="B72" s="6">
        <v>98083</v>
      </c>
      <c r="C72" s="20" t="s">
        <v>12</v>
      </c>
      <c r="D72" s="21">
        <v>44.43</v>
      </c>
      <c r="E72" s="20" t="s">
        <v>12</v>
      </c>
      <c r="F72" s="3">
        <v>1</v>
      </c>
      <c r="G72" s="22" t="s">
        <v>13</v>
      </c>
      <c r="H72" s="4">
        <f t="shared" ref="H72:H75" si="35">B72*D72/2</f>
        <v>2178913.8450000002</v>
      </c>
      <c r="I72" s="22" t="s">
        <v>13</v>
      </c>
      <c r="J72" s="23">
        <f t="shared" ref="J72:J75" si="36">H72*0.9072/1000000</f>
        <v>1.9767106401840002</v>
      </c>
      <c r="K72" s="22" t="s">
        <v>13</v>
      </c>
      <c r="L72" s="23">
        <f t="shared" ref="L72:L75" si="37">J72*44/12</f>
        <v>7.2479390140080007</v>
      </c>
    </row>
    <row r="73" spans="1:29" x14ac:dyDescent="0.25">
      <c r="A73" s="19" t="s">
        <v>15</v>
      </c>
      <c r="B73" s="6">
        <v>8050</v>
      </c>
      <c r="C73" s="20" t="s">
        <v>12</v>
      </c>
      <c r="D73" s="21">
        <v>43.97</v>
      </c>
      <c r="E73" s="20" t="s">
        <v>12</v>
      </c>
      <c r="F73" s="3">
        <v>1</v>
      </c>
      <c r="G73" s="22" t="s">
        <v>13</v>
      </c>
      <c r="H73" s="4">
        <f t="shared" si="35"/>
        <v>176979.25</v>
      </c>
      <c r="I73" s="22" t="s">
        <v>13</v>
      </c>
      <c r="J73" s="23">
        <f t="shared" si="36"/>
        <v>0.1605555756</v>
      </c>
      <c r="K73" s="22" t="s">
        <v>13</v>
      </c>
      <c r="L73" s="23">
        <f t="shared" si="37"/>
        <v>0.5887037772</v>
      </c>
    </row>
    <row r="74" spans="1:29" x14ac:dyDescent="0.25">
      <c r="A74" s="19" t="s">
        <v>16</v>
      </c>
      <c r="B74" s="6">
        <v>14950</v>
      </c>
      <c r="C74" s="20" t="s">
        <v>12</v>
      </c>
      <c r="D74" s="21">
        <v>37.117401619280237</v>
      </c>
      <c r="E74" s="20" t="s">
        <v>12</v>
      </c>
      <c r="F74" s="3">
        <v>1</v>
      </c>
      <c r="G74" s="22" t="s">
        <v>13</v>
      </c>
      <c r="H74" s="4">
        <f t="shared" si="35"/>
        <v>277452.57710411976</v>
      </c>
      <c r="I74" s="22" t="s">
        <v>13</v>
      </c>
      <c r="J74" s="23">
        <f t="shared" si="36"/>
        <v>0.25170497794885743</v>
      </c>
      <c r="K74" s="22" t="s">
        <v>13</v>
      </c>
      <c r="L74" s="23">
        <f t="shared" si="37"/>
        <v>0.92291825247914394</v>
      </c>
    </row>
    <row r="75" spans="1:29" x14ac:dyDescent="0.25">
      <c r="A75" s="19" t="s">
        <v>17</v>
      </c>
      <c r="B75" s="6">
        <v>213774</v>
      </c>
      <c r="C75" s="20" t="s">
        <v>12</v>
      </c>
      <c r="D75" s="21">
        <v>31.87</v>
      </c>
      <c r="E75" s="20" t="s">
        <v>12</v>
      </c>
      <c r="F75" s="3">
        <v>1</v>
      </c>
      <c r="G75" s="22" t="s">
        <v>13</v>
      </c>
      <c r="H75" s="4">
        <f t="shared" si="35"/>
        <v>3406488.69</v>
      </c>
      <c r="I75" s="22" t="s">
        <v>13</v>
      </c>
      <c r="J75" s="23">
        <f t="shared" si="36"/>
        <v>3.090366539568</v>
      </c>
      <c r="K75" s="22" t="s">
        <v>13</v>
      </c>
      <c r="L75" s="23">
        <f t="shared" si="37"/>
        <v>11.331343978416001</v>
      </c>
    </row>
    <row r="76" spans="1:29" x14ac:dyDescent="0.25">
      <c r="A76" s="19" t="s">
        <v>18</v>
      </c>
      <c r="B76" s="6">
        <v>0</v>
      </c>
      <c r="C76" s="20" t="s">
        <v>12</v>
      </c>
      <c r="D76" s="24"/>
      <c r="E76" s="20" t="s">
        <v>12</v>
      </c>
      <c r="F76" s="5"/>
      <c r="G76" s="22" t="s">
        <v>13</v>
      </c>
      <c r="H76" s="4">
        <v>0</v>
      </c>
      <c r="I76" s="22" t="s">
        <v>13</v>
      </c>
      <c r="J76" s="23">
        <v>0</v>
      </c>
      <c r="K76" s="22" t="s">
        <v>13</v>
      </c>
      <c r="L76" s="23">
        <v>0</v>
      </c>
    </row>
    <row r="77" spans="1:29" x14ac:dyDescent="0.25">
      <c r="A77" s="15"/>
      <c r="B77"/>
      <c r="C77" s="15"/>
      <c r="D77" s="15"/>
      <c r="E77" s="15"/>
      <c r="F77" s="15"/>
      <c r="G77" s="15"/>
      <c r="H77" s="15"/>
      <c r="I77" s="15"/>
      <c r="J77" s="15"/>
      <c r="K77" s="15"/>
      <c r="L77" s="15"/>
    </row>
    <row r="78" spans="1:29" ht="21" x14ac:dyDescent="0.4">
      <c r="A78" s="10" t="s">
        <v>0</v>
      </c>
      <c r="B78" s="25"/>
      <c r="C78" s="10"/>
      <c r="D78" s="10">
        <v>2007</v>
      </c>
      <c r="E78" s="11"/>
      <c r="F78" s="11"/>
      <c r="G78" s="11"/>
      <c r="H78" s="11"/>
      <c r="I78" s="11"/>
      <c r="J78" s="11"/>
      <c r="K78" s="11"/>
      <c r="L78" s="11"/>
    </row>
    <row r="79" spans="1:29" x14ac:dyDescent="0.25">
      <c r="A79" s="12"/>
      <c r="B79" s="13"/>
      <c r="C79" s="14"/>
      <c r="D79" s="12"/>
      <c r="E79" s="13"/>
      <c r="F79" s="13"/>
      <c r="G79" s="13"/>
      <c r="H79" s="13"/>
      <c r="I79" s="13"/>
      <c r="J79" s="13"/>
      <c r="K79" s="15"/>
      <c r="L79" s="15"/>
    </row>
    <row r="80" spans="1:29" x14ac:dyDescent="0.25">
      <c r="B80" s="16" t="s">
        <v>1</v>
      </c>
      <c r="C80" s="16"/>
      <c r="D80" s="16" t="s">
        <v>2</v>
      </c>
      <c r="F80" s="16" t="s">
        <v>3</v>
      </c>
      <c r="G80" s="13"/>
      <c r="H80" s="16" t="s">
        <v>4</v>
      </c>
      <c r="J80" s="16" t="s">
        <v>4</v>
      </c>
      <c r="K80"/>
      <c r="L80" s="16" t="s">
        <v>4</v>
      </c>
    </row>
    <row r="81" spans="1:12" x14ac:dyDescent="0.25">
      <c r="A81" s="17" t="s">
        <v>5</v>
      </c>
      <c r="B81" s="16" t="s">
        <v>6</v>
      </c>
      <c r="C81"/>
      <c r="D81" s="16" t="s">
        <v>7</v>
      </c>
      <c r="F81" s="16" t="s">
        <v>8</v>
      </c>
      <c r="G81" s="16"/>
      <c r="H81" s="16" t="s">
        <v>9</v>
      </c>
      <c r="I81" s="18"/>
      <c r="J81" s="16" t="s">
        <v>10</v>
      </c>
      <c r="K81"/>
      <c r="L81" s="16" t="s">
        <v>19</v>
      </c>
    </row>
    <row r="82" spans="1:12" x14ac:dyDescent="0.25">
      <c r="A82" s="19" t="s">
        <v>11</v>
      </c>
      <c r="B82" s="6">
        <v>1801</v>
      </c>
      <c r="C82" s="20" t="s">
        <v>12</v>
      </c>
      <c r="D82" s="21">
        <v>60.27</v>
      </c>
      <c r="E82" s="20" t="s">
        <v>12</v>
      </c>
      <c r="F82" s="3">
        <v>1</v>
      </c>
      <c r="G82" s="22" t="s">
        <v>13</v>
      </c>
      <c r="H82" s="4">
        <f>B82*D82/2</f>
        <v>54273.135000000002</v>
      </c>
      <c r="I82" s="22" t="s">
        <v>13</v>
      </c>
      <c r="J82" s="23">
        <f>H82*0.9072/1000000</f>
        <v>4.9236588072000001E-2</v>
      </c>
      <c r="K82" s="22" t="s">
        <v>13</v>
      </c>
      <c r="L82" s="23">
        <f>J82*44/12</f>
        <v>0.18053415626400002</v>
      </c>
    </row>
    <row r="83" spans="1:12" x14ac:dyDescent="0.25">
      <c r="A83" s="19" t="s">
        <v>14</v>
      </c>
      <c r="B83" s="6">
        <v>99148</v>
      </c>
      <c r="C83" s="20" t="s">
        <v>12</v>
      </c>
      <c r="D83" s="21">
        <v>44.43</v>
      </c>
      <c r="E83" s="20" t="s">
        <v>12</v>
      </c>
      <c r="F83" s="3">
        <v>1</v>
      </c>
      <c r="G83" s="22" t="s">
        <v>13</v>
      </c>
      <c r="H83" s="4">
        <f t="shared" ref="H83:H86" si="38">B83*D83/2</f>
        <v>2202572.8199999998</v>
      </c>
      <c r="I83" s="22" t="s">
        <v>13</v>
      </c>
      <c r="J83" s="23">
        <f t="shared" ref="J83:J86" si="39">H83*0.9072/1000000</f>
        <v>1.9981740623039999</v>
      </c>
      <c r="K83" s="22" t="s">
        <v>13</v>
      </c>
      <c r="L83" s="23">
        <f t="shared" ref="L83:L86" si="40">J83*44/12</f>
        <v>7.3266382284480001</v>
      </c>
    </row>
    <row r="84" spans="1:12" x14ac:dyDescent="0.25">
      <c r="A84" s="19" t="s">
        <v>15</v>
      </c>
      <c r="B84" s="6">
        <v>5360</v>
      </c>
      <c r="C84" s="20" t="s">
        <v>12</v>
      </c>
      <c r="D84" s="21">
        <v>43.97</v>
      </c>
      <c r="E84" s="20" t="s">
        <v>12</v>
      </c>
      <c r="F84" s="3">
        <v>1</v>
      </c>
      <c r="G84" s="22" t="s">
        <v>13</v>
      </c>
      <c r="H84" s="4">
        <f t="shared" si="38"/>
        <v>117839.59999999999</v>
      </c>
      <c r="I84" s="22" t="s">
        <v>13</v>
      </c>
      <c r="J84" s="23">
        <f t="shared" si="39"/>
        <v>0.10690408511999999</v>
      </c>
      <c r="K84" s="22" t="s">
        <v>13</v>
      </c>
      <c r="L84" s="23">
        <f t="shared" si="40"/>
        <v>0.39198164543999997</v>
      </c>
    </row>
    <row r="85" spans="1:12" x14ac:dyDescent="0.25">
      <c r="A85" s="19" t="s">
        <v>16</v>
      </c>
      <c r="B85" s="6">
        <v>17295</v>
      </c>
      <c r="C85" s="20" t="s">
        <v>12</v>
      </c>
      <c r="D85" s="21">
        <v>37.097764119076807</v>
      </c>
      <c r="E85" s="20" t="s">
        <v>12</v>
      </c>
      <c r="F85" s="3">
        <v>1</v>
      </c>
      <c r="G85" s="22" t="s">
        <v>13</v>
      </c>
      <c r="H85" s="4">
        <f t="shared" si="38"/>
        <v>320802.91521971667</v>
      </c>
      <c r="I85" s="22" t="s">
        <v>13</v>
      </c>
      <c r="J85" s="23">
        <f t="shared" si="39"/>
        <v>0.291032404687327</v>
      </c>
      <c r="K85" s="22" t="s">
        <v>13</v>
      </c>
      <c r="L85" s="23">
        <f t="shared" si="40"/>
        <v>1.0671188171868657</v>
      </c>
    </row>
    <row r="86" spans="1:12" x14ac:dyDescent="0.25">
      <c r="A86" s="19" t="s">
        <v>17</v>
      </c>
      <c r="B86" s="6">
        <v>240231</v>
      </c>
      <c r="C86" s="20" t="s">
        <v>12</v>
      </c>
      <c r="D86" s="21">
        <v>31.87</v>
      </c>
      <c r="E86" s="20" t="s">
        <v>12</v>
      </c>
      <c r="F86" s="3">
        <v>1</v>
      </c>
      <c r="G86" s="22" t="s">
        <v>13</v>
      </c>
      <c r="H86" s="4">
        <f t="shared" si="38"/>
        <v>3828080.9850000003</v>
      </c>
      <c r="I86" s="22" t="s">
        <v>13</v>
      </c>
      <c r="J86" s="23">
        <f t="shared" si="39"/>
        <v>3.4728350695920005</v>
      </c>
      <c r="K86" s="22" t="s">
        <v>13</v>
      </c>
      <c r="L86" s="23">
        <f t="shared" si="40"/>
        <v>12.733728588504002</v>
      </c>
    </row>
    <row r="87" spans="1:12" x14ac:dyDescent="0.25">
      <c r="A87" s="19" t="s">
        <v>18</v>
      </c>
      <c r="B87" s="6">
        <v>0</v>
      </c>
      <c r="C87" s="20" t="s">
        <v>12</v>
      </c>
      <c r="D87" s="24"/>
      <c r="E87" s="20" t="s">
        <v>12</v>
      </c>
      <c r="F87" s="5"/>
      <c r="G87" s="22" t="s">
        <v>13</v>
      </c>
      <c r="H87" s="4">
        <v>0</v>
      </c>
      <c r="I87" s="22" t="s">
        <v>13</v>
      </c>
      <c r="J87" s="23">
        <v>0</v>
      </c>
      <c r="K87" s="22" t="s">
        <v>13</v>
      </c>
      <c r="L87" s="23">
        <v>0</v>
      </c>
    </row>
    <row r="88" spans="1:12" x14ac:dyDescent="0.25">
      <c r="A88" s="15"/>
      <c r="B88" s="15"/>
      <c r="C88" s="15"/>
      <c r="D88" s="15"/>
      <c r="E88" s="15"/>
      <c r="F88" s="15"/>
      <c r="G88" s="15"/>
      <c r="H88" s="15"/>
      <c r="I88" s="15"/>
      <c r="J88" s="15"/>
      <c r="K88" s="15"/>
      <c r="L88" s="15"/>
    </row>
    <row r="89" spans="1:12" ht="21" x14ac:dyDescent="0.4">
      <c r="A89" s="10" t="s">
        <v>0</v>
      </c>
      <c r="B89" s="11"/>
      <c r="C89" s="10"/>
      <c r="D89" s="10">
        <v>2008</v>
      </c>
      <c r="E89" s="11"/>
      <c r="F89" s="11"/>
      <c r="G89" s="11"/>
      <c r="H89" s="11"/>
      <c r="I89" s="11"/>
      <c r="J89" s="11"/>
      <c r="K89" s="11"/>
      <c r="L89" s="11"/>
    </row>
    <row r="90" spans="1:12" x14ac:dyDescent="0.25">
      <c r="A90" s="12"/>
      <c r="B90" s="13"/>
      <c r="C90" s="14"/>
      <c r="D90" s="12"/>
      <c r="E90" s="13"/>
      <c r="F90" s="13"/>
      <c r="G90" s="13"/>
      <c r="H90" s="13"/>
      <c r="I90" s="13"/>
      <c r="J90" s="13"/>
      <c r="K90" s="15"/>
      <c r="L90" s="15"/>
    </row>
    <row r="91" spans="1:12" x14ac:dyDescent="0.25">
      <c r="B91" s="16" t="s">
        <v>1</v>
      </c>
      <c r="C91" s="16"/>
      <c r="D91" s="16" t="s">
        <v>2</v>
      </c>
      <c r="F91" s="16" t="s">
        <v>3</v>
      </c>
      <c r="G91" s="13"/>
      <c r="H91" s="16" t="s">
        <v>4</v>
      </c>
      <c r="J91" s="16" t="s">
        <v>4</v>
      </c>
      <c r="K91"/>
      <c r="L91" s="16" t="s">
        <v>4</v>
      </c>
    </row>
    <row r="92" spans="1:12" x14ac:dyDescent="0.25">
      <c r="A92" s="17" t="s">
        <v>5</v>
      </c>
      <c r="B92" s="16" t="s">
        <v>6</v>
      </c>
      <c r="C92"/>
      <c r="D92" s="16" t="s">
        <v>7</v>
      </c>
      <c r="F92" s="16" t="s">
        <v>8</v>
      </c>
      <c r="G92" s="16"/>
      <c r="H92" s="16" t="s">
        <v>9</v>
      </c>
      <c r="I92" s="18"/>
      <c r="J92" s="16" t="s">
        <v>10</v>
      </c>
      <c r="K92"/>
      <c r="L92" s="16" t="s">
        <v>19</v>
      </c>
    </row>
    <row r="93" spans="1:12" x14ac:dyDescent="0.25">
      <c r="A93" s="19" t="s">
        <v>11</v>
      </c>
      <c r="B93" s="6">
        <v>0</v>
      </c>
      <c r="C93" s="20" t="s">
        <v>12</v>
      </c>
      <c r="D93" s="21">
        <v>60.27</v>
      </c>
      <c r="E93" s="20" t="s">
        <v>12</v>
      </c>
      <c r="F93" s="3">
        <v>1</v>
      </c>
      <c r="G93" s="22" t="s">
        <v>13</v>
      </c>
      <c r="H93" s="4">
        <v>0</v>
      </c>
      <c r="I93" s="22" t="s">
        <v>13</v>
      </c>
      <c r="J93" s="23">
        <f>H93*0.9072/1000000</f>
        <v>0</v>
      </c>
      <c r="K93" s="22" t="s">
        <v>13</v>
      </c>
      <c r="L93" s="23">
        <f>J93*44/12</f>
        <v>0</v>
      </c>
    </row>
    <row r="94" spans="1:12" x14ac:dyDescent="0.25">
      <c r="A94" s="19" t="s">
        <v>14</v>
      </c>
      <c r="B94" s="6">
        <v>153354</v>
      </c>
      <c r="C94" s="20" t="s">
        <v>12</v>
      </c>
      <c r="D94" s="21">
        <v>44.43</v>
      </c>
      <c r="E94" s="20" t="s">
        <v>12</v>
      </c>
      <c r="F94" s="3">
        <v>1</v>
      </c>
      <c r="G94" s="22" t="s">
        <v>13</v>
      </c>
      <c r="H94" s="4">
        <f>B94*D94/2</f>
        <v>3406759.11</v>
      </c>
      <c r="I94" s="22" t="s">
        <v>13</v>
      </c>
      <c r="J94" s="23">
        <f t="shared" ref="J94:J97" si="41">H94*0.9072/1000000</f>
        <v>3.0906118645919998</v>
      </c>
      <c r="K94" s="22" t="s">
        <v>13</v>
      </c>
      <c r="L94" s="23">
        <f t="shared" ref="L94:L97" si="42">J94*44/12</f>
        <v>11.332243503503998</v>
      </c>
    </row>
    <row r="95" spans="1:12" x14ac:dyDescent="0.25">
      <c r="A95" s="19" t="s">
        <v>15</v>
      </c>
      <c r="B95" s="6">
        <v>2791</v>
      </c>
      <c r="C95" s="20" t="s">
        <v>12</v>
      </c>
      <c r="D95" s="21">
        <v>43.97</v>
      </c>
      <c r="E95" s="20" t="s">
        <v>12</v>
      </c>
      <c r="F95" s="3">
        <v>1</v>
      </c>
      <c r="G95" s="22" t="s">
        <v>13</v>
      </c>
      <c r="H95" s="4">
        <f t="shared" ref="H95:H97" si="43">B95*D95/2</f>
        <v>61360.135000000002</v>
      </c>
      <c r="I95" s="22" t="s">
        <v>13</v>
      </c>
      <c r="J95" s="23">
        <f t="shared" si="41"/>
        <v>5.5665914472000005E-2</v>
      </c>
      <c r="K95" s="22" t="s">
        <v>13</v>
      </c>
      <c r="L95" s="23">
        <f t="shared" si="42"/>
        <v>0.20410835306400002</v>
      </c>
    </row>
    <row r="96" spans="1:12" x14ac:dyDescent="0.25">
      <c r="A96" s="19" t="s">
        <v>16</v>
      </c>
      <c r="B96" s="6">
        <v>19873</v>
      </c>
      <c r="C96" s="20" t="s">
        <v>12</v>
      </c>
      <c r="D96" s="21">
        <v>37.110283550140529</v>
      </c>
      <c r="E96" s="20" t="s">
        <v>12</v>
      </c>
      <c r="F96" s="3">
        <v>1</v>
      </c>
      <c r="G96" s="22" t="s">
        <v>13</v>
      </c>
      <c r="H96" s="4">
        <f t="shared" si="43"/>
        <v>368746.33249597135</v>
      </c>
      <c r="I96" s="22" t="s">
        <v>13</v>
      </c>
      <c r="J96" s="23">
        <f t="shared" si="41"/>
        <v>0.33452667284034521</v>
      </c>
      <c r="K96" s="22" t="s">
        <v>13</v>
      </c>
      <c r="L96" s="23">
        <f t="shared" si="42"/>
        <v>1.2265978004145992</v>
      </c>
    </row>
    <row r="97" spans="1:29" x14ac:dyDescent="0.25">
      <c r="A97" s="19" t="s">
        <v>17</v>
      </c>
      <c r="B97" s="6">
        <v>238193</v>
      </c>
      <c r="C97" s="20" t="s">
        <v>12</v>
      </c>
      <c r="D97" s="21">
        <v>31.87</v>
      </c>
      <c r="E97" s="20" t="s">
        <v>12</v>
      </c>
      <c r="F97" s="3">
        <v>1</v>
      </c>
      <c r="G97" s="22" t="s">
        <v>13</v>
      </c>
      <c r="H97" s="4">
        <f t="shared" si="43"/>
        <v>3795605.4550000001</v>
      </c>
      <c r="I97" s="22" t="s">
        <v>13</v>
      </c>
      <c r="J97" s="23">
        <f t="shared" si="41"/>
        <v>3.4433732687759999</v>
      </c>
      <c r="K97" s="22" t="s">
        <v>13</v>
      </c>
      <c r="L97" s="23">
        <f t="shared" si="42"/>
        <v>12.625701985512</v>
      </c>
    </row>
    <row r="98" spans="1:29" x14ac:dyDescent="0.25">
      <c r="A98" s="19" t="s">
        <v>18</v>
      </c>
      <c r="B98" s="6">
        <v>0</v>
      </c>
      <c r="C98" s="20" t="s">
        <v>12</v>
      </c>
      <c r="D98" s="24"/>
      <c r="E98" s="20" t="s">
        <v>12</v>
      </c>
      <c r="F98" s="5"/>
      <c r="G98" s="22" t="s">
        <v>13</v>
      </c>
      <c r="H98" s="4">
        <v>0</v>
      </c>
      <c r="I98" s="22" t="s">
        <v>13</v>
      </c>
      <c r="J98" s="23" t="e">
        <f t="shared" ref="J98:J153" si="44">H98/S98</f>
        <v>#DIV/0!</v>
      </c>
      <c r="K98" s="22" t="s">
        <v>13</v>
      </c>
      <c r="L98" s="23" t="e">
        <f t="shared" ref="L98:L153" si="45">J98*V98</f>
        <v>#DIV/0!</v>
      </c>
    </row>
    <row r="99" spans="1:29" x14ac:dyDescent="0.25">
      <c r="A99" s="15"/>
      <c r="C99" s="15"/>
      <c r="D99" s="15"/>
      <c r="E99" s="15"/>
      <c r="F99" s="15"/>
      <c r="G99" s="15"/>
      <c r="H99" s="15"/>
      <c r="I99" s="15"/>
      <c r="J99" s="15"/>
      <c r="K99" s="15"/>
      <c r="L99" s="15"/>
    </row>
    <row r="100" spans="1:29" ht="21" x14ac:dyDescent="0.4">
      <c r="A100" s="10" t="s">
        <v>0</v>
      </c>
      <c r="B100" s="25"/>
      <c r="C100" s="10"/>
      <c r="D100" s="10">
        <v>2009</v>
      </c>
      <c r="E100" s="11"/>
      <c r="F100" s="11"/>
      <c r="G100" s="11"/>
      <c r="H100" s="11"/>
      <c r="I100" s="11"/>
      <c r="J100" s="11"/>
      <c r="K100" s="11"/>
      <c r="L100" s="11"/>
    </row>
    <row r="101" spans="1:29" x14ac:dyDescent="0.25">
      <c r="A101" s="12"/>
      <c r="B101" s="13"/>
      <c r="C101" s="14"/>
      <c r="D101" s="12"/>
      <c r="E101" s="13"/>
      <c r="F101" s="13"/>
      <c r="G101" s="13"/>
      <c r="H101" s="13"/>
      <c r="I101" s="13"/>
      <c r="J101" s="13"/>
      <c r="K101" s="13"/>
      <c r="L101" s="13"/>
    </row>
    <row r="102" spans="1:29" x14ac:dyDescent="0.25">
      <c r="B102" s="16" t="s">
        <v>1</v>
      </c>
      <c r="C102" s="16"/>
      <c r="D102" s="16" t="s">
        <v>2</v>
      </c>
      <c r="F102" s="16" t="s">
        <v>3</v>
      </c>
      <c r="G102" s="13"/>
      <c r="H102" s="16" t="s">
        <v>4</v>
      </c>
      <c r="J102" s="16" t="s">
        <v>4</v>
      </c>
      <c r="K102"/>
      <c r="L102" s="16" t="s">
        <v>4</v>
      </c>
    </row>
    <row r="103" spans="1:29" x14ac:dyDescent="0.25">
      <c r="A103" s="17" t="s">
        <v>5</v>
      </c>
      <c r="B103" s="16" t="s">
        <v>6</v>
      </c>
      <c r="C103"/>
      <c r="D103" s="16" t="s">
        <v>7</v>
      </c>
      <c r="F103" s="16" t="s">
        <v>8</v>
      </c>
      <c r="G103" s="16"/>
      <c r="H103" s="16" t="s">
        <v>9</v>
      </c>
      <c r="I103" s="18"/>
      <c r="J103" s="16" t="s">
        <v>10</v>
      </c>
      <c r="K103"/>
      <c r="L103" s="16" t="s">
        <v>19</v>
      </c>
      <c r="R103" s="9"/>
      <c r="T103" s="9"/>
      <c r="U103" s="9"/>
      <c r="W103" s="9"/>
      <c r="X103" s="9"/>
      <c r="Y103" s="9"/>
      <c r="Z103" s="9"/>
      <c r="AA103" s="9"/>
      <c r="AB103" s="9"/>
      <c r="AC103" s="9"/>
    </row>
    <row r="104" spans="1:29" x14ac:dyDescent="0.25">
      <c r="A104" s="19" t="s">
        <v>11</v>
      </c>
      <c r="B104" s="6">
        <v>0</v>
      </c>
      <c r="C104" s="20" t="s">
        <v>12</v>
      </c>
      <c r="D104" s="21">
        <v>60.27</v>
      </c>
      <c r="E104" s="20" t="s">
        <v>12</v>
      </c>
      <c r="F104" s="3">
        <v>1</v>
      </c>
      <c r="G104" s="22" t="s">
        <v>13</v>
      </c>
      <c r="H104" s="4">
        <v>0</v>
      </c>
      <c r="I104" s="22" t="s">
        <v>13</v>
      </c>
      <c r="J104" s="23">
        <f>H104*0.9072/1000000</f>
        <v>0</v>
      </c>
      <c r="K104" s="22" t="s">
        <v>13</v>
      </c>
      <c r="L104" s="23">
        <f>J104*44/12</f>
        <v>0</v>
      </c>
      <c r="R104" s="9"/>
      <c r="T104" s="9"/>
      <c r="U104" s="9"/>
      <c r="W104" s="9"/>
      <c r="X104" s="9"/>
      <c r="Y104" s="9"/>
      <c r="Z104" s="9"/>
      <c r="AA104" s="9"/>
      <c r="AB104" s="9"/>
      <c r="AC104" s="9"/>
    </row>
    <row r="105" spans="1:29" x14ac:dyDescent="0.25">
      <c r="A105" s="19" t="s">
        <v>14</v>
      </c>
      <c r="B105" s="6">
        <v>76916</v>
      </c>
      <c r="C105" s="20" t="s">
        <v>12</v>
      </c>
      <c r="D105" s="21">
        <v>44.43</v>
      </c>
      <c r="E105" s="20" t="s">
        <v>12</v>
      </c>
      <c r="F105" s="3">
        <v>1</v>
      </c>
      <c r="G105" s="22" t="s">
        <v>13</v>
      </c>
      <c r="H105" s="4">
        <f>B105*D105/2</f>
        <v>1708688.94</v>
      </c>
      <c r="I105" s="22" t="s">
        <v>13</v>
      </c>
      <c r="J105" s="23">
        <f t="shared" ref="J105:J108" si="46">H105*0.9072/1000000</f>
        <v>1.5501226063679998</v>
      </c>
      <c r="K105" s="22" t="s">
        <v>13</v>
      </c>
      <c r="L105" s="23">
        <f t="shared" ref="L105:L108" si="47">J105*44/12</f>
        <v>5.6837828900159986</v>
      </c>
    </row>
    <row r="106" spans="1:29" x14ac:dyDescent="0.25">
      <c r="A106" s="19" t="s">
        <v>15</v>
      </c>
      <c r="B106" s="6">
        <v>3887</v>
      </c>
      <c r="C106" s="20" t="s">
        <v>12</v>
      </c>
      <c r="D106" s="21">
        <v>43.97</v>
      </c>
      <c r="E106" s="20" t="s">
        <v>12</v>
      </c>
      <c r="F106" s="3">
        <v>1</v>
      </c>
      <c r="G106" s="22" t="s">
        <v>13</v>
      </c>
      <c r="H106" s="4">
        <f t="shared" ref="H106:H108" si="48">B106*D106/2</f>
        <v>85455.694999999992</v>
      </c>
      <c r="I106" s="22" t="s">
        <v>13</v>
      </c>
      <c r="J106" s="23">
        <f t="shared" si="46"/>
        <v>7.7525406504E-2</v>
      </c>
      <c r="K106" s="22" t="s">
        <v>13</v>
      </c>
      <c r="L106" s="23">
        <f t="shared" si="47"/>
        <v>0.28425982384800003</v>
      </c>
    </row>
    <row r="107" spans="1:29" x14ac:dyDescent="0.25">
      <c r="A107" s="19" t="s">
        <v>16</v>
      </c>
      <c r="B107" s="6">
        <v>21547</v>
      </c>
      <c r="C107" s="20" t="s">
        <v>12</v>
      </c>
      <c r="D107" s="21">
        <v>37.110283550140529</v>
      </c>
      <c r="E107" s="20" t="s">
        <v>12</v>
      </c>
      <c r="F107" s="3">
        <v>1</v>
      </c>
      <c r="G107" s="22" t="s">
        <v>13</v>
      </c>
      <c r="H107" s="4">
        <f t="shared" si="48"/>
        <v>399807.63982743898</v>
      </c>
      <c r="I107" s="22" t="s">
        <v>13</v>
      </c>
      <c r="J107" s="23">
        <f t="shared" si="46"/>
        <v>0.36270549085145265</v>
      </c>
      <c r="K107" s="22" t="s">
        <v>13</v>
      </c>
      <c r="L107" s="23">
        <f t="shared" si="47"/>
        <v>1.329920133121993</v>
      </c>
    </row>
    <row r="108" spans="1:29" x14ac:dyDescent="0.25">
      <c r="A108" s="19" t="s">
        <v>17</v>
      </c>
      <c r="B108" s="6">
        <v>236782</v>
      </c>
      <c r="C108" s="20" t="s">
        <v>12</v>
      </c>
      <c r="D108" s="21">
        <v>31.87</v>
      </c>
      <c r="E108" s="20" t="s">
        <v>12</v>
      </c>
      <c r="F108" s="3">
        <v>1</v>
      </c>
      <c r="G108" s="22" t="s">
        <v>13</v>
      </c>
      <c r="H108" s="4">
        <f t="shared" si="48"/>
        <v>3773121.17</v>
      </c>
      <c r="I108" s="22" t="s">
        <v>13</v>
      </c>
      <c r="J108" s="23">
        <f t="shared" si="46"/>
        <v>3.422975525424</v>
      </c>
      <c r="K108" s="22" t="s">
        <v>13</v>
      </c>
      <c r="L108" s="23">
        <f t="shared" si="47"/>
        <v>12.550910259887999</v>
      </c>
    </row>
    <row r="109" spans="1:29" x14ac:dyDescent="0.25">
      <c r="A109" s="19" t="s">
        <v>18</v>
      </c>
      <c r="B109" s="6">
        <v>0</v>
      </c>
      <c r="C109" s="20" t="s">
        <v>12</v>
      </c>
      <c r="D109" s="24"/>
      <c r="E109" s="20" t="s">
        <v>12</v>
      </c>
      <c r="F109" s="5"/>
      <c r="G109" s="22" t="s">
        <v>13</v>
      </c>
      <c r="H109" s="4">
        <v>0</v>
      </c>
      <c r="I109" s="22" t="s">
        <v>13</v>
      </c>
      <c r="J109" s="23" t="e">
        <f t="shared" si="44"/>
        <v>#DIV/0!</v>
      </c>
      <c r="K109" s="22" t="s">
        <v>13</v>
      </c>
      <c r="L109" s="23" t="e">
        <f t="shared" si="45"/>
        <v>#DIV/0!</v>
      </c>
    </row>
    <row r="110" spans="1:29" x14ac:dyDescent="0.25">
      <c r="A110" s="15"/>
      <c r="B110"/>
      <c r="C110" s="15"/>
      <c r="D110" s="15"/>
      <c r="E110" s="15"/>
      <c r="F110" s="15"/>
      <c r="G110" s="15"/>
      <c r="H110" s="15"/>
      <c r="I110" s="15"/>
      <c r="J110" s="15"/>
      <c r="K110" s="15"/>
      <c r="L110" s="15"/>
    </row>
    <row r="111" spans="1:29" ht="21" x14ac:dyDescent="0.4">
      <c r="A111" s="10" t="s">
        <v>0</v>
      </c>
      <c r="B111" s="25"/>
      <c r="C111" s="10"/>
      <c r="D111" s="10">
        <v>2010</v>
      </c>
      <c r="E111" s="11"/>
      <c r="F111" s="11"/>
      <c r="G111" s="11"/>
      <c r="H111" s="11"/>
      <c r="I111" s="11"/>
      <c r="J111" s="11"/>
      <c r="K111" s="11"/>
      <c r="L111" s="11"/>
    </row>
    <row r="112" spans="1:29" x14ac:dyDescent="0.25">
      <c r="A112" s="12"/>
      <c r="B112" s="13"/>
      <c r="C112" s="14"/>
      <c r="D112" s="12"/>
      <c r="E112" s="13"/>
      <c r="F112" s="13"/>
      <c r="G112" s="13"/>
      <c r="H112" s="13"/>
      <c r="I112" s="13"/>
      <c r="J112" s="13"/>
      <c r="K112" s="13"/>
      <c r="L112" s="13"/>
    </row>
    <row r="113" spans="1:12" x14ac:dyDescent="0.25">
      <c r="B113" s="16" t="s">
        <v>1</v>
      </c>
      <c r="C113" s="16"/>
      <c r="D113" s="16" t="s">
        <v>2</v>
      </c>
      <c r="F113" s="16" t="s">
        <v>3</v>
      </c>
      <c r="G113" s="13"/>
      <c r="H113" s="16" t="s">
        <v>4</v>
      </c>
      <c r="J113" s="16" t="s">
        <v>4</v>
      </c>
      <c r="K113"/>
      <c r="L113" s="16" t="s">
        <v>4</v>
      </c>
    </row>
    <row r="114" spans="1:12" x14ac:dyDescent="0.25">
      <c r="A114" s="17" t="s">
        <v>5</v>
      </c>
      <c r="B114" s="16" t="s">
        <v>6</v>
      </c>
      <c r="C114"/>
      <c r="D114" s="16" t="s">
        <v>7</v>
      </c>
      <c r="F114" s="16" t="s">
        <v>8</v>
      </c>
      <c r="G114" s="16"/>
      <c r="H114" s="16" t="s">
        <v>9</v>
      </c>
      <c r="I114" s="18"/>
      <c r="J114" s="16" t="s">
        <v>10</v>
      </c>
      <c r="K114"/>
      <c r="L114" s="16" t="s">
        <v>19</v>
      </c>
    </row>
    <row r="115" spans="1:12" x14ac:dyDescent="0.25">
      <c r="A115" s="19" t="s">
        <v>11</v>
      </c>
      <c r="B115" s="6">
        <v>0</v>
      </c>
      <c r="C115" s="20" t="s">
        <v>12</v>
      </c>
      <c r="D115" s="21">
        <v>60.27</v>
      </c>
      <c r="E115" s="20" t="s">
        <v>12</v>
      </c>
      <c r="F115" s="3">
        <v>1</v>
      </c>
      <c r="G115" s="22" t="s">
        <v>13</v>
      </c>
      <c r="H115" s="4">
        <v>0</v>
      </c>
      <c r="I115" s="22" t="s">
        <v>13</v>
      </c>
      <c r="J115" s="23">
        <f>H115*0.9072/1000000</f>
        <v>0</v>
      </c>
      <c r="K115" s="22" t="s">
        <v>13</v>
      </c>
      <c r="L115" s="23">
        <f>J115*44/12</f>
        <v>0</v>
      </c>
    </row>
    <row r="116" spans="1:12" x14ac:dyDescent="0.25">
      <c r="A116" s="19" t="s">
        <v>14</v>
      </c>
      <c r="B116" s="6">
        <v>85476</v>
      </c>
      <c r="C116" s="20" t="s">
        <v>12</v>
      </c>
      <c r="D116" s="21">
        <v>44.43</v>
      </c>
      <c r="E116" s="20" t="s">
        <v>12</v>
      </c>
      <c r="F116" s="3">
        <v>1</v>
      </c>
      <c r="G116" s="22" t="s">
        <v>13</v>
      </c>
      <c r="H116" s="4">
        <f>B116*D116/2</f>
        <v>1898849.34</v>
      </c>
      <c r="I116" s="22" t="s">
        <v>13</v>
      </c>
      <c r="J116" s="23">
        <f t="shared" ref="J116:J119" si="49">H116*0.9072/1000000</f>
        <v>1.7226361212480001</v>
      </c>
      <c r="K116" s="22" t="s">
        <v>13</v>
      </c>
      <c r="L116" s="23">
        <f t="shared" ref="L116:L119" si="50">J116*44/12</f>
        <v>6.316332444576001</v>
      </c>
    </row>
    <row r="117" spans="1:12" x14ac:dyDescent="0.25">
      <c r="A117" s="19" t="s">
        <v>15</v>
      </c>
      <c r="B117" s="6">
        <v>4211</v>
      </c>
      <c r="C117" s="20" t="s">
        <v>12</v>
      </c>
      <c r="D117" s="21">
        <v>43.97</v>
      </c>
      <c r="E117" s="20" t="s">
        <v>12</v>
      </c>
      <c r="F117" s="3">
        <v>1</v>
      </c>
      <c r="G117" s="22" t="s">
        <v>13</v>
      </c>
      <c r="H117" s="4">
        <f t="shared" ref="H117:H119" si="51">B117*D117/2</f>
        <v>92578.834999999992</v>
      </c>
      <c r="I117" s="22" t="s">
        <v>13</v>
      </c>
      <c r="J117" s="23">
        <f t="shared" si="49"/>
        <v>8.3987519111999989E-2</v>
      </c>
      <c r="K117" s="22" t="s">
        <v>13</v>
      </c>
      <c r="L117" s="23">
        <f t="shared" si="50"/>
        <v>0.30795423674399997</v>
      </c>
    </row>
    <row r="118" spans="1:12" x14ac:dyDescent="0.25">
      <c r="A118" s="19" t="s">
        <v>16</v>
      </c>
      <c r="B118" s="6">
        <v>20815</v>
      </c>
      <c r="C118" s="20" t="s">
        <v>12</v>
      </c>
      <c r="D118" s="21">
        <v>37.110283550140529</v>
      </c>
      <c r="E118" s="20" t="s">
        <v>12</v>
      </c>
      <c r="F118" s="3">
        <v>1</v>
      </c>
      <c r="G118" s="22" t="s">
        <v>13</v>
      </c>
      <c r="H118" s="4">
        <f t="shared" si="51"/>
        <v>386225.27604808757</v>
      </c>
      <c r="I118" s="22" t="s">
        <v>13</v>
      </c>
      <c r="J118" s="23">
        <f t="shared" si="49"/>
        <v>0.35038357043082508</v>
      </c>
      <c r="K118" s="22" t="s">
        <v>13</v>
      </c>
      <c r="L118" s="23">
        <f t="shared" si="50"/>
        <v>1.2847397582463587</v>
      </c>
    </row>
    <row r="119" spans="1:12" x14ac:dyDescent="0.25">
      <c r="A119" s="19" t="s">
        <v>17</v>
      </c>
      <c r="B119" s="6">
        <v>231854</v>
      </c>
      <c r="C119" s="20" t="s">
        <v>12</v>
      </c>
      <c r="D119" s="21">
        <v>31.87</v>
      </c>
      <c r="E119" s="20" t="s">
        <v>12</v>
      </c>
      <c r="F119" s="3">
        <v>1</v>
      </c>
      <c r="G119" s="22" t="s">
        <v>13</v>
      </c>
      <c r="H119" s="4">
        <f t="shared" si="51"/>
        <v>3694593.49</v>
      </c>
      <c r="I119" s="22" t="s">
        <v>13</v>
      </c>
      <c r="J119" s="23">
        <f t="shared" si="49"/>
        <v>3.3517352141280004</v>
      </c>
      <c r="K119" s="22" t="s">
        <v>13</v>
      </c>
      <c r="L119" s="23">
        <f t="shared" si="50"/>
        <v>12.289695785136002</v>
      </c>
    </row>
    <row r="120" spans="1:12" x14ac:dyDescent="0.25">
      <c r="A120" s="19" t="s">
        <v>18</v>
      </c>
      <c r="B120" s="6">
        <v>0</v>
      </c>
      <c r="C120" s="20" t="s">
        <v>12</v>
      </c>
      <c r="D120" s="24"/>
      <c r="E120" s="20" t="s">
        <v>12</v>
      </c>
      <c r="F120" s="5"/>
      <c r="G120" s="22" t="s">
        <v>13</v>
      </c>
      <c r="H120" s="4">
        <v>0</v>
      </c>
      <c r="I120" s="22" t="s">
        <v>13</v>
      </c>
      <c r="J120" s="23" t="e">
        <f t="shared" si="44"/>
        <v>#DIV/0!</v>
      </c>
      <c r="K120" s="22" t="s">
        <v>13</v>
      </c>
      <c r="L120" s="23" t="e">
        <f t="shared" si="45"/>
        <v>#DIV/0!</v>
      </c>
    </row>
    <row r="121" spans="1:12" x14ac:dyDescent="0.25">
      <c r="A121" s="15"/>
      <c r="B121"/>
      <c r="C121" s="15"/>
      <c r="D121" s="15"/>
      <c r="E121" s="15"/>
      <c r="F121" s="15"/>
      <c r="G121" s="15"/>
      <c r="H121" s="15"/>
      <c r="I121" s="15"/>
      <c r="J121" s="15"/>
      <c r="K121" s="15"/>
      <c r="L121" s="15"/>
    </row>
    <row r="122" spans="1:12" ht="21" x14ac:dyDescent="0.4">
      <c r="A122" s="10" t="s">
        <v>0</v>
      </c>
      <c r="B122" s="25"/>
      <c r="C122" s="10"/>
      <c r="D122" s="10">
        <v>2011</v>
      </c>
      <c r="E122" s="11"/>
      <c r="F122" s="11"/>
      <c r="G122" s="11"/>
      <c r="H122" s="11"/>
      <c r="I122" s="11"/>
      <c r="J122" s="11"/>
      <c r="K122" s="11"/>
      <c r="L122" s="11"/>
    </row>
    <row r="123" spans="1:12" x14ac:dyDescent="0.25">
      <c r="A123" s="12"/>
      <c r="B123" s="13"/>
      <c r="C123" s="14"/>
      <c r="D123" s="12"/>
      <c r="E123" s="13"/>
      <c r="F123" s="13"/>
      <c r="G123" s="13"/>
      <c r="H123" s="13"/>
      <c r="I123" s="13"/>
      <c r="J123" s="13"/>
      <c r="K123" s="13"/>
      <c r="L123" s="13"/>
    </row>
    <row r="124" spans="1:12" x14ac:dyDescent="0.25">
      <c r="B124" s="16" t="s">
        <v>1</v>
      </c>
      <c r="C124" s="16"/>
      <c r="D124" s="16" t="s">
        <v>2</v>
      </c>
      <c r="F124" s="16" t="s">
        <v>3</v>
      </c>
      <c r="G124" s="13"/>
      <c r="H124" s="16" t="s">
        <v>4</v>
      </c>
      <c r="J124" s="16" t="s">
        <v>4</v>
      </c>
      <c r="K124"/>
      <c r="L124" s="16" t="s">
        <v>4</v>
      </c>
    </row>
    <row r="125" spans="1:12" x14ac:dyDescent="0.25">
      <c r="A125" s="17" t="s">
        <v>5</v>
      </c>
      <c r="B125" s="16" t="s">
        <v>6</v>
      </c>
      <c r="C125"/>
      <c r="D125" s="16" t="s">
        <v>7</v>
      </c>
      <c r="F125" s="16" t="s">
        <v>8</v>
      </c>
      <c r="G125" s="16"/>
      <c r="H125" s="16" t="s">
        <v>9</v>
      </c>
      <c r="I125" s="18"/>
      <c r="J125" s="16" t="s">
        <v>10</v>
      </c>
      <c r="K125"/>
      <c r="L125" s="16" t="s">
        <v>19</v>
      </c>
    </row>
    <row r="126" spans="1:12" x14ac:dyDescent="0.25">
      <c r="A126" s="19" t="s">
        <v>11</v>
      </c>
      <c r="B126" s="6">
        <v>0</v>
      </c>
      <c r="C126" s="20" t="s">
        <v>12</v>
      </c>
      <c r="D126" s="21">
        <v>60.27</v>
      </c>
      <c r="E126" s="20" t="s">
        <v>12</v>
      </c>
      <c r="F126" s="3">
        <v>1</v>
      </c>
      <c r="G126" s="22" t="s">
        <v>13</v>
      </c>
      <c r="H126" s="4">
        <v>0</v>
      </c>
      <c r="I126" s="22" t="s">
        <v>13</v>
      </c>
      <c r="J126" s="23">
        <f>H126*0.9072/1000000</f>
        <v>0</v>
      </c>
      <c r="K126" s="22" t="s">
        <v>13</v>
      </c>
      <c r="L126" s="23">
        <f>J126*44/12</f>
        <v>0</v>
      </c>
    </row>
    <row r="127" spans="1:12" x14ac:dyDescent="0.25">
      <c r="A127" s="19" t="s">
        <v>14</v>
      </c>
      <c r="B127" s="6">
        <v>80652</v>
      </c>
      <c r="C127" s="20" t="s">
        <v>12</v>
      </c>
      <c r="D127" s="21">
        <v>44.43</v>
      </c>
      <c r="E127" s="20" t="s">
        <v>12</v>
      </c>
      <c r="F127" s="3">
        <v>1</v>
      </c>
      <c r="G127" s="22" t="s">
        <v>13</v>
      </c>
      <c r="H127" s="4">
        <f>B127*D127/2</f>
        <v>1791684.18</v>
      </c>
      <c r="I127" s="22" t="s">
        <v>13</v>
      </c>
      <c r="J127" s="23">
        <f t="shared" ref="J127:J130" si="52">H127*0.9072/1000000</f>
        <v>1.6254158880960001</v>
      </c>
      <c r="K127" s="22" t="s">
        <v>13</v>
      </c>
      <c r="L127" s="23">
        <f t="shared" ref="L127:L130" si="53">J127*44/12</f>
        <v>5.9598582563520006</v>
      </c>
    </row>
    <row r="128" spans="1:12" x14ac:dyDescent="0.25">
      <c r="A128" s="19" t="s">
        <v>15</v>
      </c>
      <c r="B128" s="6">
        <v>2572</v>
      </c>
      <c r="C128" s="20" t="s">
        <v>12</v>
      </c>
      <c r="D128" s="21">
        <v>43.97</v>
      </c>
      <c r="E128" s="20" t="s">
        <v>12</v>
      </c>
      <c r="F128" s="3">
        <v>1</v>
      </c>
      <c r="G128" s="22" t="s">
        <v>13</v>
      </c>
      <c r="H128" s="4">
        <f t="shared" ref="H128:H130" si="54">B128*D128/2</f>
        <v>56545.42</v>
      </c>
      <c r="I128" s="22" t="s">
        <v>13</v>
      </c>
      <c r="J128" s="23">
        <f t="shared" si="52"/>
        <v>5.1298005023999997E-2</v>
      </c>
      <c r="K128" s="22" t="s">
        <v>13</v>
      </c>
      <c r="L128" s="23">
        <f t="shared" si="53"/>
        <v>0.18809268508800001</v>
      </c>
    </row>
    <row r="129" spans="1:29" x14ac:dyDescent="0.25">
      <c r="A129" s="19" t="s">
        <v>16</v>
      </c>
      <c r="B129" s="6">
        <v>19264</v>
      </c>
      <c r="C129" s="20" t="s">
        <v>12</v>
      </c>
      <c r="D129" s="21">
        <v>37.110283550140529</v>
      </c>
      <c r="E129" s="20" t="s">
        <v>12</v>
      </c>
      <c r="F129" s="3">
        <v>1</v>
      </c>
      <c r="G129" s="22" t="s">
        <v>13</v>
      </c>
      <c r="H129" s="4">
        <f t="shared" si="54"/>
        <v>357446.25115495356</v>
      </c>
      <c r="I129" s="22" t="s">
        <v>13</v>
      </c>
      <c r="J129" s="23">
        <f t="shared" si="52"/>
        <v>0.32427523904777389</v>
      </c>
      <c r="K129" s="22" t="s">
        <v>13</v>
      </c>
      <c r="L129" s="23">
        <f t="shared" si="53"/>
        <v>1.1890092098418377</v>
      </c>
    </row>
    <row r="130" spans="1:29" x14ac:dyDescent="0.25">
      <c r="A130" s="19" t="s">
        <v>17</v>
      </c>
      <c r="B130" s="6">
        <v>228119</v>
      </c>
      <c r="C130" s="20" t="s">
        <v>12</v>
      </c>
      <c r="D130" s="21">
        <v>31.87</v>
      </c>
      <c r="E130" s="20" t="s">
        <v>12</v>
      </c>
      <c r="F130" s="3">
        <v>1</v>
      </c>
      <c r="G130" s="22" t="s">
        <v>13</v>
      </c>
      <c r="H130" s="4">
        <f t="shared" si="54"/>
        <v>3635076.2650000001</v>
      </c>
      <c r="I130" s="22" t="s">
        <v>13</v>
      </c>
      <c r="J130" s="23">
        <f t="shared" si="52"/>
        <v>3.2977411876080005</v>
      </c>
      <c r="K130" s="22" t="s">
        <v>13</v>
      </c>
      <c r="L130" s="23">
        <f t="shared" si="53"/>
        <v>12.091717687896002</v>
      </c>
    </row>
    <row r="131" spans="1:29" x14ac:dyDescent="0.25">
      <c r="A131" s="19" t="s">
        <v>18</v>
      </c>
      <c r="B131" s="6">
        <v>0</v>
      </c>
      <c r="C131" s="20" t="s">
        <v>12</v>
      </c>
      <c r="D131" s="24"/>
      <c r="E131" s="20" t="s">
        <v>12</v>
      </c>
      <c r="F131" s="5"/>
      <c r="G131" s="22" t="s">
        <v>13</v>
      </c>
      <c r="H131" s="4">
        <v>0</v>
      </c>
      <c r="I131" s="22" t="s">
        <v>13</v>
      </c>
      <c r="J131" s="23" t="e">
        <f t="shared" si="44"/>
        <v>#DIV/0!</v>
      </c>
      <c r="K131" s="22" t="s">
        <v>13</v>
      </c>
      <c r="L131" s="23" t="e">
        <f t="shared" si="45"/>
        <v>#DIV/0!</v>
      </c>
    </row>
    <row r="132" spans="1:29" x14ac:dyDescent="0.25">
      <c r="A132" s="15"/>
      <c r="B132" s="15"/>
      <c r="C132" s="15"/>
      <c r="D132" s="15"/>
      <c r="E132" s="15"/>
      <c r="F132" s="15"/>
      <c r="G132" s="15"/>
      <c r="H132" s="15"/>
      <c r="I132" s="15"/>
      <c r="J132" s="15"/>
      <c r="K132" s="15"/>
      <c r="L132" s="15"/>
    </row>
    <row r="133" spans="1:29" ht="21" x14ac:dyDescent="0.4">
      <c r="A133" s="10" t="s">
        <v>0</v>
      </c>
      <c r="B133" s="11"/>
      <c r="C133" s="10"/>
      <c r="D133" s="10">
        <v>2012</v>
      </c>
      <c r="E133" s="11"/>
      <c r="F133" s="11"/>
      <c r="G133" s="11"/>
      <c r="H133" s="11"/>
      <c r="I133" s="11"/>
      <c r="J133" s="11"/>
      <c r="K133" s="11"/>
      <c r="L133" s="11"/>
    </row>
    <row r="134" spans="1:29" x14ac:dyDescent="0.25">
      <c r="A134" s="12"/>
      <c r="B134" s="13"/>
      <c r="C134" s="14"/>
      <c r="D134" s="12"/>
      <c r="E134" s="13"/>
      <c r="F134" s="13"/>
      <c r="G134" s="13"/>
      <c r="H134" s="13"/>
      <c r="I134" s="13"/>
      <c r="J134" s="13"/>
      <c r="K134" s="13"/>
      <c r="L134" s="13"/>
    </row>
    <row r="135" spans="1:29" x14ac:dyDescent="0.25">
      <c r="B135" s="16" t="s">
        <v>1</v>
      </c>
      <c r="C135" s="16"/>
      <c r="D135" s="16" t="s">
        <v>2</v>
      </c>
      <c r="F135" s="16" t="s">
        <v>3</v>
      </c>
      <c r="G135" s="13"/>
      <c r="H135" s="16" t="s">
        <v>4</v>
      </c>
      <c r="J135" s="16" t="s">
        <v>4</v>
      </c>
      <c r="K135"/>
      <c r="L135" s="16" t="s">
        <v>4</v>
      </c>
    </row>
    <row r="136" spans="1:29" x14ac:dyDescent="0.25">
      <c r="A136" s="17" t="s">
        <v>5</v>
      </c>
      <c r="B136" s="16" t="s">
        <v>6</v>
      </c>
      <c r="C136"/>
      <c r="D136" s="16" t="s">
        <v>7</v>
      </c>
      <c r="F136" s="16" t="s">
        <v>8</v>
      </c>
      <c r="G136" s="16"/>
      <c r="H136" s="16" t="s">
        <v>9</v>
      </c>
      <c r="I136" s="18"/>
      <c r="J136" s="16" t="s">
        <v>10</v>
      </c>
      <c r="K136"/>
      <c r="L136" s="16" t="s">
        <v>19</v>
      </c>
      <c r="R136" s="9"/>
      <c r="T136" s="9"/>
      <c r="U136" s="9"/>
      <c r="W136" s="9"/>
      <c r="X136" s="9"/>
      <c r="Y136" s="9"/>
      <c r="Z136" s="9"/>
      <c r="AA136" s="9"/>
      <c r="AB136" s="9"/>
      <c r="AC136" s="9"/>
    </row>
    <row r="137" spans="1:29" x14ac:dyDescent="0.25">
      <c r="A137" s="19" t="s">
        <v>11</v>
      </c>
      <c r="B137" s="6">
        <v>0</v>
      </c>
      <c r="C137" s="20" t="s">
        <v>12</v>
      </c>
      <c r="D137" s="21">
        <v>60.27</v>
      </c>
      <c r="E137" s="20" t="s">
        <v>12</v>
      </c>
      <c r="F137" s="3">
        <v>1</v>
      </c>
      <c r="G137" s="22" t="s">
        <v>13</v>
      </c>
      <c r="H137" s="4">
        <v>0</v>
      </c>
      <c r="I137" s="22" t="s">
        <v>13</v>
      </c>
      <c r="J137" s="23">
        <f>H137*0.9072/1000000</f>
        <v>0</v>
      </c>
      <c r="K137" s="22" t="s">
        <v>13</v>
      </c>
      <c r="L137" s="23">
        <f>J137*44/12</f>
        <v>0</v>
      </c>
      <c r="R137" s="9"/>
      <c r="T137" s="9"/>
      <c r="U137" s="9"/>
      <c r="W137" s="9"/>
      <c r="X137" s="9"/>
      <c r="Y137" s="9"/>
      <c r="Z137" s="9"/>
      <c r="AA137" s="9"/>
      <c r="AB137" s="9"/>
      <c r="AC137" s="9"/>
    </row>
    <row r="138" spans="1:29" x14ac:dyDescent="0.25">
      <c r="A138" s="19" t="s">
        <v>14</v>
      </c>
      <c r="B138" s="6">
        <v>70867</v>
      </c>
      <c r="C138" s="20" t="s">
        <v>12</v>
      </c>
      <c r="D138" s="21">
        <v>44.43</v>
      </c>
      <c r="E138" s="20" t="s">
        <v>12</v>
      </c>
      <c r="F138" s="3">
        <v>1</v>
      </c>
      <c r="G138" s="22" t="s">
        <v>13</v>
      </c>
      <c r="H138" s="4">
        <f>B138*D138/2</f>
        <v>1574310.405</v>
      </c>
      <c r="I138" s="22" t="s">
        <v>13</v>
      </c>
      <c r="J138" s="23">
        <f t="shared" ref="J138:J141" si="55">H138*0.9072/1000000</f>
        <v>1.4282143994160001</v>
      </c>
      <c r="K138" s="22" t="s">
        <v>13</v>
      </c>
      <c r="L138" s="23">
        <f t="shared" ref="L138:L141" si="56">J138*44/12</f>
        <v>5.2367861311920008</v>
      </c>
    </row>
    <row r="139" spans="1:29" x14ac:dyDescent="0.25">
      <c r="A139" s="19" t="s">
        <v>15</v>
      </c>
      <c r="B139" s="6">
        <v>1076</v>
      </c>
      <c r="C139" s="20" t="s">
        <v>12</v>
      </c>
      <c r="D139" s="21">
        <v>43.97</v>
      </c>
      <c r="E139" s="20" t="s">
        <v>12</v>
      </c>
      <c r="F139" s="3">
        <v>1</v>
      </c>
      <c r="G139" s="22" t="s">
        <v>13</v>
      </c>
      <c r="H139" s="4">
        <f t="shared" ref="H139:H141" si="57">B139*D139/2</f>
        <v>23655.86</v>
      </c>
      <c r="I139" s="22" t="s">
        <v>13</v>
      </c>
      <c r="J139" s="23">
        <f t="shared" si="55"/>
        <v>2.1460596192000001E-2</v>
      </c>
      <c r="K139" s="22" t="s">
        <v>13</v>
      </c>
      <c r="L139" s="23">
        <f t="shared" si="56"/>
        <v>7.8688852704000001E-2</v>
      </c>
    </row>
    <row r="140" spans="1:29" x14ac:dyDescent="0.25">
      <c r="A140" s="19" t="s">
        <v>16</v>
      </c>
      <c r="B140" s="6">
        <v>16902</v>
      </c>
      <c r="C140" s="20" t="s">
        <v>12</v>
      </c>
      <c r="D140" s="21">
        <v>37.110283550140529</v>
      </c>
      <c r="E140" s="20" t="s">
        <v>12</v>
      </c>
      <c r="F140" s="3">
        <v>1</v>
      </c>
      <c r="G140" s="22" t="s">
        <v>13</v>
      </c>
      <c r="H140" s="4">
        <f t="shared" si="57"/>
        <v>313619.00628223759</v>
      </c>
      <c r="I140" s="22" t="s">
        <v>13</v>
      </c>
      <c r="J140" s="23">
        <f t="shared" si="55"/>
        <v>0.28451516249924597</v>
      </c>
      <c r="K140" s="22" t="s">
        <v>13</v>
      </c>
      <c r="L140" s="23">
        <f t="shared" si="56"/>
        <v>1.0432222624972352</v>
      </c>
    </row>
    <row r="141" spans="1:29" x14ac:dyDescent="0.25">
      <c r="A141" s="19" t="s">
        <v>17</v>
      </c>
      <c r="B141" s="6">
        <v>205991</v>
      </c>
      <c r="C141" s="20" t="s">
        <v>12</v>
      </c>
      <c r="D141" s="21">
        <v>31.87</v>
      </c>
      <c r="E141" s="20" t="s">
        <v>12</v>
      </c>
      <c r="F141" s="3">
        <v>1</v>
      </c>
      <c r="G141" s="22" t="s">
        <v>13</v>
      </c>
      <c r="H141" s="4">
        <f t="shared" si="57"/>
        <v>3282466.585</v>
      </c>
      <c r="I141" s="22" t="s">
        <v>13</v>
      </c>
      <c r="J141" s="23">
        <f t="shared" si="55"/>
        <v>2.9778536859120002</v>
      </c>
      <c r="K141" s="22" t="s">
        <v>13</v>
      </c>
      <c r="L141" s="23">
        <f t="shared" si="56"/>
        <v>10.918796848344002</v>
      </c>
    </row>
    <row r="142" spans="1:29" x14ac:dyDescent="0.25">
      <c r="A142" s="19" t="s">
        <v>18</v>
      </c>
      <c r="B142" s="6">
        <v>0</v>
      </c>
      <c r="C142" s="20" t="s">
        <v>12</v>
      </c>
      <c r="D142" s="24"/>
      <c r="E142" s="20" t="s">
        <v>12</v>
      </c>
      <c r="F142" s="5"/>
      <c r="G142" s="22" t="s">
        <v>13</v>
      </c>
      <c r="H142" s="4">
        <v>0</v>
      </c>
      <c r="I142" s="22" t="s">
        <v>13</v>
      </c>
      <c r="J142" s="23" t="e">
        <f t="shared" si="44"/>
        <v>#DIV/0!</v>
      </c>
      <c r="K142" s="22" t="s">
        <v>13</v>
      </c>
      <c r="L142" s="23" t="e">
        <f t="shared" si="45"/>
        <v>#DIV/0!</v>
      </c>
    </row>
    <row r="143" spans="1:29" x14ac:dyDescent="0.25">
      <c r="A143" s="15"/>
      <c r="C143" s="15"/>
      <c r="D143" s="15"/>
      <c r="E143" s="15"/>
      <c r="F143" s="15"/>
      <c r="G143" s="15"/>
      <c r="H143" s="15"/>
      <c r="I143" s="15"/>
      <c r="J143" s="15"/>
      <c r="K143" s="15"/>
      <c r="L143" s="15"/>
    </row>
    <row r="144" spans="1:29" ht="21" x14ac:dyDescent="0.4">
      <c r="A144" s="10" t="s">
        <v>0</v>
      </c>
      <c r="B144" s="25"/>
      <c r="C144" s="10"/>
      <c r="D144" s="10">
        <v>2013</v>
      </c>
      <c r="E144" s="11"/>
      <c r="F144" s="11"/>
      <c r="G144" s="11"/>
      <c r="H144" s="11"/>
      <c r="I144" s="11"/>
      <c r="J144" s="11"/>
      <c r="K144" s="11"/>
      <c r="L144" s="11"/>
    </row>
    <row r="145" spans="1:12" x14ac:dyDescent="0.25">
      <c r="A145" s="12"/>
      <c r="B145" s="13"/>
      <c r="C145" s="14"/>
      <c r="D145" s="12"/>
      <c r="E145" s="13"/>
      <c r="F145" s="13"/>
      <c r="G145" s="13"/>
      <c r="H145" s="13"/>
      <c r="I145" s="13"/>
      <c r="J145" s="13"/>
      <c r="K145" s="13"/>
      <c r="L145" s="13"/>
    </row>
    <row r="146" spans="1:12" x14ac:dyDescent="0.25">
      <c r="B146" s="16" t="s">
        <v>1</v>
      </c>
      <c r="C146" s="16"/>
      <c r="D146" s="16" t="s">
        <v>2</v>
      </c>
      <c r="F146" s="16" t="s">
        <v>3</v>
      </c>
      <c r="G146" s="13"/>
      <c r="H146" s="16" t="s">
        <v>4</v>
      </c>
      <c r="J146" s="16" t="s">
        <v>4</v>
      </c>
      <c r="K146"/>
      <c r="L146" s="16" t="s">
        <v>4</v>
      </c>
    </row>
    <row r="147" spans="1:12" x14ac:dyDescent="0.25">
      <c r="A147" s="17" t="s">
        <v>5</v>
      </c>
      <c r="B147" s="16" t="s">
        <v>6</v>
      </c>
      <c r="C147"/>
      <c r="D147" s="16" t="s">
        <v>7</v>
      </c>
      <c r="F147" s="16" t="s">
        <v>8</v>
      </c>
      <c r="G147" s="16"/>
      <c r="H147" s="16" t="s">
        <v>9</v>
      </c>
      <c r="I147" s="18"/>
      <c r="J147" s="16" t="s">
        <v>10</v>
      </c>
      <c r="K147"/>
      <c r="L147" s="16" t="s">
        <v>19</v>
      </c>
    </row>
    <row r="148" spans="1:12" x14ac:dyDescent="0.25">
      <c r="A148" s="19" t="s">
        <v>11</v>
      </c>
      <c r="B148" s="6">
        <v>0</v>
      </c>
      <c r="C148" s="20" t="s">
        <v>12</v>
      </c>
      <c r="D148" s="21">
        <v>60.27</v>
      </c>
      <c r="E148" s="20" t="s">
        <v>12</v>
      </c>
      <c r="F148" s="3">
        <v>1</v>
      </c>
      <c r="G148" s="22" t="s">
        <v>13</v>
      </c>
      <c r="H148" s="4">
        <v>0</v>
      </c>
      <c r="I148" s="22" t="s">
        <v>13</v>
      </c>
      <c r="J148" s="23">
        <f>H148*0.9072/1000000</f>
        <v>0</v>
      </c>
      <c r="K148" s="22" t="s">
        <v>13</v>
      </c>
      <c r="L148" s="23">
        <f>J148*44/12</f>
        <v>0</v>
      </c>
    </row>
    <row r="149" spans="1:12" x14ac:dyDescent="0.25">
      <c r="A149" s="19" t="s">
        <v>14</v>
      </c>
      <c r="B149" s="6">
        <v>79446</v>
      </c>
      <c r="C149" s="20" t="s">
        <v>12</v>
      </c>
      <c r="D149" s="21">
        <v>44.43</v>
      </c>
      <c r="E149" s="20" t="s">
        <v>12</v>
      </c>
      <c r="F149" s="3">
        <v>1</v>
      </c>
      <c r="G149" s="22" t="s">
        <v>13</v>
      </c>
      <c r="H149" s="4">
        <f>B149*D149/2</f>
        <v>1764892.89</v>
      </c>
      <c r="I149" s="22" t="s">
        <v>13</v>
      </c>
      <c r="J149" s="23">
        <f t="shared" ref="J149:J152" si="58">H149*0.9072/1000000</f>
        <v>1.6011108298079999</v>
      </c>
      <c r="K149" s="22" t="s">
        <v>13</v>
      </c>
      <c r="L149" s="23">
        <f t="shared" ref="L149:L152" si="59">J149*44/12</f>
        <v>5.8707397092960001</v>
      </c>
    </row>
    <row r="150" spans="1:12" x14ac:dyDescent="0.25">
      <c r="A150" s="19" t="s">
        <v>15</v>
      </c>
      <c r="B150" s="6">
        <v>1152</v>
      </c>
      <c r="C150" s="20" t="s">
        <v>12</v>
      </c>
      <c r="D150" s="21">
        <v>43.97</v>
      </c>
      <c r="E150" s="20" t="s">
        <v>12</v>
      </c>
      <c r="F150" s="3">
        <v>1</v>
      </c>
      <c r="G150" s="22" t="s">
        <v>13</v>
      </c>
      <c r="H150" s="4">
        <f t="shared" ref="H150:H152" si="60">B150*D150/2</f>
        <v>25326.720000000001</v>
      </c>
      <c r="I150" s="22" t="s">
        <v>13</v>
      </c>
      <c r="J150" s="23">
        <f t="shared" si="58"/>
        <v>2.2976400383999999E-2</v>
      </c>
      <c r="K150" s="22" t="s">
        <v>13</v>
      </c>
      <c r="L150" s="23">
        <f t="shared" si="59"/>
        <v>8.4246801408000005E-2</v>
      </c>
    </row>
    <row r="151" spans="1:12" x14ac:dyDescent="0.25">
      <c r="A151" s="19" t="s">
        <v>16</v>
      </c>
      <c r="B151" s="6">
        <v>18976</v>
      </c>
      <c r="C151" s="20" t="s">
        <v>12</v>
      </c>
      <c r="D151" s="21">
        <v>37.110283550140529</v>
      </c>
      <c r="E151" s="20" t="s">
        <v>12</v>
      </c>
      <c r="F151" s="3">
        <v>1</v>
      </c>
      <c r="G151" s="22" t="s">
        <v>13</v>
      </c>
      <c r="H151" s="4">
        <f t="shared" si="60"/>
        <v>352102.37032373337</v>
      </c>
      <c r="I151" s="22" t="s">
        <v>13</v>
      </c>
      <c r="J151" s="23">
        <f t="shared" si="58"/>
        <v>0.31942727035769092</v>
      </c>
      <c r="K151" s="22" t="s">
        <v>13</v>
      </c>
      <c r="L151" s="23">
        <f t="shared" si="59"/>
        <v>1.1712333246448667</v>
      </c>
    </row>
    <row r="152" spans="1:12" x14ac:dyDescent="0.25">
      <c r="A152" s="19" t="s">
        <v>17</v>
      </c>
      <c r="B152" s="6">
        <v>243384</v>
      </c>
      <c r="C152" s="20" t="s">
        <v>12</v>
      </c>
      <c r="D152" s="21">
        <v>31.87</v>
      </c>
      <c r="E152" s="20" t="s">
        <v>12</v>
      </c>
      <c r="F152" s="3">
        <v>1</v>
      </c>
      <c r="G152" s="22" t="s">
        <v>13</v>
      </c>
      <c r="H152" s="4">
        <f t="shared" si="60"/>
        <v>3878324.04</v>
      </c>
      <c r="I152" s="22" t="s">
        <v>13</v>
      </c>
      <c r="J152" s="23">
        <f t="shared" si="58"/>
        <v>3.5184155690879999</v>
      </c>
      <c r="K152" s="22" t="s">
        <v>13</v>
      </c>
      <c r="L152" s="23">
        <f t="shared" si="59"/>
        <v>12.900857086655998</v>
      </c>
    </row>
    <row r="153" spans="1:12" x14ac:dyDescent="0.25">
      <c r="A153" s="19" t="s">
        <v>18</v>
      </c>
      <c r="B153" s="6">
        <v>0</v>
      </c>
      <c r="C153" s="20" t="s">
        <v>12</v>
      </c>
      <c r="D153" s="24"/>
      <c r="E153" s="20" t="s">
        <v>12</v>
      </c>
      <c r="F153" s="5"/>
      <c r="G153" s="22" t="s">
        <v>13</v>
      </c>
      <c r="H153" s="4">
        <v>0</v>
      </c>
      <c r="I153" s="22" t="s">
        <v>13</v>
      </c>
      <c r="J153" s="23" t="e">
        <f t="shared" si="44"/>
        <v>#DIV/0!</v>
      </c>
      <c r="K153" s="22" t="s">
        <v>13</v>
      </c>
      <c r="L153" s="23" t="e">
        <f t="shared" si="45"/>
        <v>#DIV/0!</v>
      </c>
    </row>
    <row r="154" spans="1:12" x14ac:dyDescent="0.25">
      <c r="A154" s="15"/>
      <c r="B154"/>
      <c r="C154" s="15"/>
      <c r="D154" s="15"/>
      <c r="E154" s="15"/>
      <c r="F154" s="15"/>
      <c r="G154" s="15"/>
      <c r="H154" s="15"/>
      <c r="I154" s="15"/>
      <c r="J154" s="15"/>
      <c r="K154" s="15"/>
      <c r="L154" s="15"/>
    </row>
    <row r="155" spans="1:12" ht="21" x14ac:dyDescent="0.4">
      <c r="A155" s="10" t="s">
        <v>0</v>
      </c>
      <c r="B155" s="25"/>
      <c r="C155" s="10"/>
      <c r="D155" s="10">
        <v>2014</v>
      </c>
      <c r="E155" s="11"/>
      <c r="F155" s="11"/>
      <c r="G155" s="11"/>
      <c r="H155" s="11"/>
      <c r="I155" s="11"/>
      <c r="J155" s="11"/>
      <c r="K155" s="11"/>
      <c r="L155" s="11"/>
    </row>
    <row r="156" spans="1:12" x14ac:dyDescent="0.25">
      <c r="A156" s="12"/>
      <c r="B156" s="13"/>
      <c r="C156" s="14"/>
      <c r="D156" s="12"/>
      <c r="E156" s="13"/>
      <c r="F156" s="13"/>
      <c r="G156" s="13"/>
      <c r="H156" s="13"/>
      <c r="I156" s="13"/>
      <c r="J156" s="13"/>
      <c r="K156" s="13"/>
      <c r="L156" s="13"/>
    </row>
    <row r="157" spans="1:12" x14ac:dyDescent="0.25">
      <c r="B157" s="16" t="s">
        <v>1</v>
      </c>
      <c r="C157" s="16"/>
      <c r="D157" s="16" t="s">
        <v>2</v>
      </c>
      <c r="F157" s="16" t="s">
        <v>3</v>
      </c>
      <c r="G157" s="13"/>
      <c r="H157" s="16" t="s">
        <v>4</v>
      </c>
      <c r="J157" s="16" t="s">
        <v>4</v>
      </c>
      <c r="K157"/>
      <c r="L157" s="16" t="s">
        <v>4</v>
      </c>
    </row>
    <row r="158" spans="1:12" x14ac:dyDescent="0.25">
      <c r="A158" s="17" t="s">
        <v>5</v>
      </c>
      <c r="B158" s="16" t="s">
        <v>6</v>
      </c>
      <c r="C158"/>
      <c r="D158" s="16" t="s">
        <v>7</v>
      </c>
      <c r="F158" s="16" t="s">
        <v>8</v>
      </c>
      <c r="G158" s="16"/>
      <c r="H158" s="16" t="s">
        <v>9</v>
      </c>
      <c r="I158" s="18"/>
      <c r="J158" s="16" t="s">
        <v>10</v>
      </c>
      <c r="K158"/>
      <c r="L158" s="16" t="s">
        <v>19</v>
      </c>
    </row>
    <row r="159" spans="1:12" x14ac:dyDescent="0.25">
      <c r="A159" s="19" t="s">
        <v>11</v>
      </c>
      <c r="B159" s="6">
        <v>0</v>
      </c>
      <c r="C159" s="20" t="s">
        <v>12</v>
      </c>
      <c r="D159" s="21">
        <v>60.27</v>
      </c>
      <c r="E159" s="20" t="s">
        <v>12</v>
      </c>
      <c r="F159" s="3">
        <v>1</v>
      </c>
      <c r="G159" s="22" t="s">
        <v>13</v>
      </c>
      <c r="H159" s="4">
        <v>0</v>
      </c>
      <c r="I159" s="22" t="s">
        <v>13</v>
      </c>
      <c r="J159" s="23">
        <f>H159*0.9072/1000000</f>
        <v>0</v>
      </c>
      <c r="K159" s="22" t="s">
        <v>13</v>
      </c>
      <c r="L159" s="23">
        <f>J159*44/12</f>
        <v>0</v>
      </c>
    </row>
    <row r="160" spans="1:12" x14ac:dyDescent="0.25">
      <c r="A160" s="19" t="s">
        <v>14</v>
      </c>
      <c r="B160" s="6">
        <v>91219</v>
      </c>
      <c r="C160" s="20" t="s">
        <v>12</v>
      </c>
      <c r="D160" s="21">
        <v>44.43</v>
      </c>
      <c r="E160" s="20" t="s">
        <v>12</v>
      </c>
      <c r="F160" s="3">
        <v>1</v>
      </c>
      <c r="G160" s="22" t="s">
        <v>13</v>
      </c>
      <c r="H160" s="4">
        <f>B160*D160/2</f>
        <v>2026430.085</v>
      </c>
      <c r="I160" s="22" t="s">
        <v>13</v>
      </c>
      <c r="J160" s="23">
        <f t="shared" ref="J160:J163" si="61">H160*0.9072/1000000</f>
        <v>1.8383773731120001</v>
      </c>
      <c r="K160" s="22" t="s">
        <v>13</v>
      </c>
      <c r="L160" s="23">
        <f t="shared" ref="L160:L163" si="62">J160*44/12</f>
        <v>6.7407170347440006</v>
      </c>
    </row>
    <row r="161" spans="1:12" x14ac:dyDescent="0.25">
      <c r="A161" s="19" t="s">
        <v>15</v>
      </c>
      <c r="B161" s="6">
        <v>2030</v>
      </c>
      <c r="C161" s="20" t="s">
        <v>12</v>
      </c>
      <c r="D161" s="21">
        <v>43.97</v>
      </c>
      <c r="E161" s="20" t="s">
        <v>12</v>
      </c>
      <c r="F161" s="3">
        <v>1</v>
      </c>
      <c r="G161" s="22" t="s">
        <v>13</v>
      </c>
      <c r="H161" s="4">
        <f t="shared" ref="H161:H163" si="63">B161*D161/2</f>
        <v>44629.549999999996</v>
      </c>
      <c r="I161" s="22" t="s">
        <v>13</v>
      </c>
      <c r="J161" s="23">
        <f t="shared" si="61"/>
        <v>4.048792776E-2</v>
      </c>
      <c r="K161" s="22" t="s">
        <v>13</v>
      </c>
      <c r="L161" s="23">
        <f t="shared" si="62"/>
        <v>0.14845573512000002</v>
      </c>
    </row>
    <row r="162" spans="1:12" x14ac:dyDescent="0.25">
      <c r="A162" s="19" t="s">
        <v>16</v>
      </c>
      <c r="B162" s="6">
        <v>18832</v>
      </c>
      <c r="C162" s="20" t="s">
        <v>12</v>
      </c>
      <c r="D162" s="21">
        <v>37.110283550140529</v>
      </c>
      <c r="E162" s="20" t="s">
        <v>12</v>
      </c>
      <c r="F162" s="3">
        <v>1</v>
      </c>
      <c r="G162" s="22" t="s">
        <v>13</v>
      </c>
      <c r="H162" s="4">
        <f t="shared" si="63"/>
        <v>349430.42990812322</v>
      </c>
      <c r="I162" s="22" t="s">
        <v>13</v>
      </c>
      <c r="J162" s="23">
        <f t="shared" si="61"/>
        <v>0.31700328601264938</v>
      </c>
      <c r="K162" s="22" t="s">
        <v>13</v>
      </c>
      <c r="L162" s="23">
        <f t="shared" si="62"/>
        <v>1.1623453820463812</v>
      </c>
    </row>
    <row r="163" spans="1:12" x14ac:dyDescent="0.25">
      <c r="A163" s="19" t="s">
        <v>17</v>
      </c>
      <c r="B163" s="6">
        <v>267409</v>
      </c>
      <c r="C163" s="20" t="s">
        <v>12</v>
      </c>
      <c r="D163" s="21">
        <v>31.87</v>
      </c>
      <c r="E163" s="20" t="s">
        <v>12</v>
      </c>
      <c r="F163" s="3">
        <v>1</v>
      </c>
      <c r="G163" s="22" t="s">
        <v>13</v>
      </c>
      <c r="H163" s="4">
        <f t="shared" si="63"/>
        <v>4261162.415</v>
      </c>
      <c r="I163" s="22" t="s">
        <v>13</v>
      </c>
      <c r="J163" s="23">
        <f t="shared" si="61"/>
        <v>3.8657265428880003</v>
      </c>
      <c r="K163" s="22" t="s">
        <v>13</v>
      </c>
      <c r="L163" s="23">
        <f t="shared" si="62"/>
        <v>14.174330657256</v>
      </c>
    </row>
    <row r="164" spans="1:12" x14ac:dyDescent="0.25">
      <c r="A164" s="19" t="s">
        <v>18</v>
      </c>
      <c r="B164" s="6">
        <v>0</v>
      </c>
      <c r="C164" s="20" t="s">
        <v>12</v>
      </c>
      <c r="D164" s="24"/>
      <c r="E164" s="20" t="s">
        <v>12</v>
      </c>
      <c r="F164" s="5"/>
      <c r="G164" s="22" t="s">
        <v>13</v>
      </c>
      <c r="H164" s="4">
        <v>0</v>
      </c>
      <c r="I164" s="22" t="s">
        <v>13</v>
      </c>
      <c r="J164" s="23" t="e">
        <f t="shared" ref="J164" si="64">H164/S164</f>
        <v>#DIV/0!</v>
      </c>
      <c r="K164" s="22" t="s">
        <v>13</v>
      </c>
      <c r="L164" s="23" t="e">
        <f t="shared" ref="L164" si="65">J164*V164</f>
        <v>#DIV/0!</v>
      </c>
    </row>
    <row r="165" spans="1:12" x14ac:dyDescent="0.25">
      <c r="A165" s="15"/>
      <c r="B165"/>
      <c r="C165" s="15"/>
      <c r="D165" s="15"/>
      <c r="E165" s="15"/>
      <c r="F165" s="15"/>
      <c r="G165" s="15"/>
      <c r="H165" s="15"/>
      <c r="I165" s="15"/>
      <c r="J165" s="15"/>
      <c r="K165" s="15"/>
      <c r="L165" s="15"/>
    </row>
  </sheetData>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E195"/>
  <sheetViews>
    <sheetView topLeftCell="K1" zoomScale="110" zoomScaleNormal="110" workbookViewId="0">
      <selection activeCell="N8" sqref="N8:AC17"/>
    </sheetView>
  </sheetViews>
  <sheetFormatPr defaultRowHeight="15" x14ac:dyDescent="0.25"/>
  <cols>
    <col min="1" max="1" width="14" customWidth="1"/>
    <col min="14" max="14" width="19.7109375" customWidth="1"/>
  </cols>
  <sheetData>
    <row r="1" spans="1:29" ht="21" x14ac:dyDescent="0.4">
      <c r="A1" s="30" t="s">
        <v>20</v>
      </c>
      <c r="B1" s="31"/>
      <c r="C1" s="30"/>
      <c r="D1" s="30">
        <v>2000</v>
      </c>
      <c r="E1" s="31"/>
      <c r="F1" s="31"/>
      <c r="G1" s="31"/>
      <c r="H1" s="31"/>
      <c r="I1" s="31"/>
      <c r="J1" s="31"/>
      <c r="K1" s="31"/>
      <c r="L1" s="31"/>
    </row>
    <row r="2" spans="1:29" x14ac:dyDescent="0.25">
      <c r="A2" s="15"/>
      <c r="B2" s="15"/>
      <c r="C2" s="15"/>
      <c r="D2" s="15"/>
      <c r="E2" s="15"/>
      <c r="F2" s="15"/>
      <c r="G2" s="15"/>
      <c r="H2" s="15"/>
      <c r="I2" s="15"/>
      <c r="J2" s="15"/>
      <c r="K2" s="32"/>
      <c r="L2" s="18"/>
    </row>
    <row r="3" spans="1:29" x14ac:dyDescent="0.25">
      <c r="A3" s="13"/>
      <c r="B3" s="16" t="s">
        <v>1</v>
      </c>
      <c r="C3" s="16"/>
      <c r="D3" s="16" t="s">
        <v>2</v>
      </c>
      <c r="E3" s="13"/>
      <c r="F3" s="16" t="s">
        <v>3</v>
      </c>
      <c r="G3" s="13"/>
      <c r="H3" s="16" t="s">
        <v>4</v>
      </c>
      <c r="I3" s="15"/>
      <c r="J3" s="16" t="s">
        <v>4</v>
      </c>
      <c r="K3" s="15"/>
      <c r="L3" s="16" t="s">
        <v>4</v>
      </c>
    </row>
    <row r="4" spans="1:29" x14ac:dyDescent="0.25">
      <c r="A4" s="17" t="s">
        <v>5</v>
      </c>
      <c r="B4" s="16" t="s">
        <v>6</v>
      </c>
      <c r="C4" s="15"/>
      <c r="D4" s="16" t="s">
        <v>7</v>
      </c>
      <c r="E4" s="13"/>
      <c r="F4" s="16" t="s">
        <v>8</v>
      </c>
      <c r="G4" s="16"/>
      <c r="H4" s="16" t="s">
        <v>9</v>
      </c>
      <c r="I4" s="15"/>
      <c r="J4" s="16" t="s">
        <v>10</v>
      </c>
      <c r="K4" s="15"/>
      <c r="L4" s="16" t="s">
        <v>19</v>
      </c>
    </row>
    <row r="5" spans="1:29" x14ac:dyDescent="0.25">
      <c r="A5" s="19" t="s">
        <v>11</v>
      </c>
      <c r="B5" s="33">
        <v>17427</v>
      </c>
      <c r="C5" s="20" t="s">
        <v>12</v>
      </c>
      <c r="D5" s="21">
        <v>60.27</v>
      </c>
      <c r="E5" s="20" t="s">
        <v>12</v>
      </c>
      <c r="F5" s="34">
        <v>1</v>
      </c>
      <c r="G5" s="22" t="s">
        <v>13</v>
      </c>
      <c r="H5" s="35">
        <f>B5*D5/2</f>
        <v>525162.64500000002</v>
      </c>
      <c r="I5" s="22" t="s">
        <v>13</v>
      </c>
      <c r="J5" s="23">
        <f>H5*0.9072/1000000</f>
        <v>0.47642755154400007</v>
      </c>
      <c r="K5" s="22" t="s">
        <v>13</v>
      </c>
      <c r="L5" s="23">
        <f>J5*44/12</f>
        <v>1.7469010223280002</v>
      </c>
      <c r="O5" s="89">
        <v>2000</v>
      </c>
      <c r="P5" s="89">
        <f>O5+1</f>
        <v>2001</v>
      </c>
      <c r="Q5" s="89">
        <f t="shared" ref="Q5:AC5" si="0">P5+1</f>
        <v>2002</v>
      </c>
      <c r="R5" s="89">
        <f t="shared" si="0"/>
        <v>2003</v>
      </c>
      <c r="S5" s="89">
        <f t="shared" si="0"/>
        <v>2004</v>
      </c>
      <c r="T5" s="89">
        <f t="shared" si="0"/>
        <v>2005</v>
      </c>
      <c r="U5" s="89">
        <f t="shared" si="0"/>
        <v>2006</v>
      </c>
      <c r="V5" s="89">
        <f t="shared" si="0"/>
        <v>2007</v>
      </c>
      <c r="W5" s="89">
        <f t="shared" si="0"/>
        <v>2008</v>
      </c>
      <c r="X5" s="89">
        <f t="shared" si="0"/>
        <v>2009</v>
      </c>
      <c r="Y5" s="89">
        <f t="shared" si="0"/>
        <v>2010</v>
      </c>
      <c r="Z5" s="89">
        <f t="shared" si="0"/>
        <v>2011</v>
      </c>
      <c r="AA5" s="89">
        <f t="shared" si="0"/>
        <v>2012</v>
      </c>
      <c r="AB5" s="89">
        <f t="shared" si="0"/>
        <v>2013</v>
      </c>
      <c r="AC5" s="89">
        <f t="shared" si="0"/>
        <v>2014</v>
      </c>
    </row>
    <row r="6" spans="1:29" x14ac:dyDescent="0.25">
      <c r="A6" s="19" t="s">
        <v>14</v>
      </c>
      <c r="B6" s="33">
        <v>31978</v>
      </c>
      <c r="C6" s="20" t="s">
        <v>12</v>
      </c>
      <c r="D6" s="21">
        <v>44.43</v>
      </c>
      <c r="E6" s="20" t="s">
        <v>12</v>
      </c>
      <c r="F6" s="34">
        <v>1</v>
      </c>
      <c r="G6" s="22" t="s">
        <v>13</v>
      </c>
      <c r="H6" s="35">
        <f>B6*D6/2</f>
        <v>710391.27</v>
      </c>
      <c r="I6" s="22" t="s">
        <v>13</v>
      </c>
      <c r="J6" s="23">
        <f>H6*0.9072/1000000</f>
        <v>0.64446696014399996</v>
      </c>
      <c r="K6" s="22" t="s">
        <v>13</v>
      </c>
      <c r="L6" s="23">
        <f>J6*44/12</f>
        <v>2.3630455205279999</v>
      </c>
      <c r="O6" s="90">
        <f>L5+L6+L7+L8+L9+L10+L11</f>
        <v>12.949484714786754</v>
      </c>
      <c r="P6" s="90">
        <f>L18+L19+L20+L21+L22+L23+L24</f>
        <v>12.725006715703485</v>
      </c>
      <c r="Q6" s="90">
        <f>L31+L32+L33+L34+L35+L36+L37</f>
        <v>12.700929184811406</v>
      </c>
      <c r="R6" s="91">
        <f>L44+L45+L46+L47+L48+L49+L50</f>
        <v>13.421080346220931</v>
      </c>
      <c r="S6" s="91">
        <f>L57+L58+L59+L60+L61+L62+L63</f>
        <v>12.980269054130559</v>
      </c>
      <c r="T6" s="91">
        <f>L70+L71+L72+L73+L74+L75+L76</f>
        <v>12.930187101748318</v>
      </c>
      <c r="U6" s="91">
        <f>L83+L84+L86+L85+L87+L88+L89</f>
        <v>11.769326979453414</v>
      </c>
      <c r="V6" s="91">
        <f>L96+L97+L98+L99+L100+L101+L102</f>
        <v>12.462737190335819</v>
      </c>
      <c r="W6" s="91">
        <f>L109+L110+L111+L112+L113+L114+L115</f>
        <v>11.685227409107036</v>
      </c>
      <c r="X6" s="91">
        <f>L122+L123+L124+L125+L126+L127+L128</f>
        <v>10.83103032189862</v>
      </c>
      <c r="Y6" s="91">
        <f>L135+L136+L137+L138+L139+L140+L141</f>
        <v>10.561886479301986</v>
      </c>
      <c r="Z6" s="91">
        <f>L148+L149+L150+L151+L152+L153+L154</f>
        <v>10.324689367604424</v>
      </c>
      <c r="AA6" s="91">
        <f>L161+L162+L163+L164+L165+L166+L167</f>
        <v>9.0705313846429654</v>
      </c>
      <c r="AB6" s="91">
        <f>L174+L175+L176+L177+L178+L179+L180</f>
        <v>10.509872869176114</v>
      </c>
      <c r="AC6" s="91">
        <f>L187+L188+L189+L190+L191+L192+L193</f>
        <v>11.190923926835652</v>
      </c>
    </row>
    <row r="7" spans="1:29" x14ac:dyDescent="0.25">
      <c r="A7" s="19" t="s">
        <v>15</v>
      </c>
      <c r="B7" s="33">
        <v>2307</v>
      </c>
      <c r="C7" s="20" t="s">
        <v>12</v>
      </c>
      <c r="D7" s="21">
        <v>43.97</v>
      </c>
      <c r="E7" s="20" t="s">
        <v>12</v>
      </c>
      <c r="F7" s="34">
        <v>1</v>
      </c>
      <c r="G7" s="22" t="s">
        <v>13</v>
      </c>
      <c r="H7" s="35">
        <f t="shared" ref="H7:H70" si="1">B7*D7/2</f>
        <v>50719.394999999997</v>
      </c>
      <c r="I7" s="22" t="s">
        <v>13</v>
      </c>
      <c r="J7" s="23">
        <f t="shared" ref="J7:J70" si="2">H7*0.9072/1000000</f>
        <v>4.6012635144000003E-2</v>
      </c>
      <c r="K7" s="22" t="s">
        <v>13</v>
      </c>
      <c r="L7" s="23">
        <f t="shared" ref="L7:L70" si="3">J7*44/12</f>
        <v>0.16871299552800001</v>
      </c>
    </row>
    <row r="8" spans="1:29" ht="14.45" x14ac:dyDescent="0.3">
      <c r="A8" s="19" t="s">
        <v>16</v>
      </c>
      <c r="B8" s="33">
        <v>5571</v>
      </c>
      <c r="C8" s="20" t="s">
        <v>12</v>
      </c>
      <c r="D8" s="21">
        <v>37.252132941641626</v>
      </c>
      <c r="E8" s="20" t="s">
        <v>12</v>
      </c>
      <c r="F8" s="34">
        <v>1</v>
      </c>
      <c r="G8" s="22" t="s">
        <v>13</v>
      </c>
      <c r="H8" s="35">
        <f t="shared" si="1"/>
        <v>103765.81630894275</v>
      </c>
      <c r="I8" s="22" t="s">
        <v>13</v>
      </c>
      <c r="J8" s="23">
        <f t="shared" si="2"/>
        <v>9.4136348555472871E-2</v>
      </c>
      <c r="K8" s="22" t="s">
        <v>13</v>
      </c>
      <c r="L8" s="23">
        <f t="shared" si="3"/>
        <v>0.34516661137006716</v>
      </c>
      <c r="N8" s="19" t="s">
        <v>11</v>
      </c>
      <c r="O8" s="95">
        <f>L5</f>
        <v>1.7469010223280002</v>
      </c>
      <c r="P8" s="95">
        <f>L18</f>
        <v>1.7599323606480002</v>
      </c>
      <c r="Q8" s="95">
        <f>L31</f>
        <v>1.2992244305040002</v>
      </c>
      <c r="R8" s="95">
        <f>L44</f>
        <v>1.5330868328160001</v>
      </c>
      <c r="S8" s="95">
        <f>L57</f>
        <v>1.5413066000640001</v>
      </c>
      <c r="T8" s="95">
        <f>L70</f>
        <v>1.4441730090480001</v>
      </c>
      <c r="U8" s="95">
        <f>L83</f>
        <v>1.430339742216</v>
      </c>
      <c r="V8" s="95">
        <f>L96</f>
        <v>1.6249076474399999</v>
      </c>
      <c r="W8" s="95">
        <f>L109</f>
        <v>0.52365931833599999</v>
      </c>
      <c r="X8" s="95">
        <f>L122</f>
        <v>0.50381158766400003</v>
      </c>
      <c r="Y8" s="95">
        <f>L135</f>
        <v>0.47403999165600003</v>
      </c>
      <c r="Z8" s="95">
        <f>L148</f>
        <v>0.43534694095200005</v>
      </c>
      <c r="AA8" s="95">
        <f>L161</f>
        <v>0.32939213630399994</v>
      </c>
      <c r="AB8" s="95">
        <f>L174</f>
        <v>0.30804078967200005</v>
      </c>
      <c r="AC8" s="95">
        <f>L187</f>
        <v>0.30894295924800003</v>
      </c>
    </row>
    <row r="9" spans="1:29" ht="14.45" x14ac:dyDescent="0.3">
      <c r="A9" s="19" t="s">
        <v>21</v>
      </c>
      <c r="B9" s="33">
        <v>762</v>
      </c>
      <c r="C9" s="20" t="s">
        <v>12</v>
      </c>
      <c r="D9" s="21">
        <v>42.62095542404434</v>
      </c>
      <c r="E9" s="20" t="s">
        <v>12</v>
      </c>
      <c r="F9" s="34">
        <v>1</v>
      </c>
      <c r="G9" s="22" t="s">
        <v>13</v>
      </c>
      <c r="H9" s="35">
        <f t="shared" si="1"/>
        <v>16238.584016560893</v>
      </c>
      <c r="I9" s="22" t="s">
        <v>13</v>
      </c>
      <c r="J9" s="23">
        <f t="shared" si="2"/>
        <v>1.4731643419824043E-2</v>
      </c>
      <c r="K9" s="22" t="s">
        <v>13</v>
      </c>
      <c r="L9" s="23">
        <f t="shared" si="3"/>
        <v>5.401602587268816E-2</v>
      </c>
      <c r="N9" s="19" t="s">
        <v>14</v>
      </c>
      <c r="O9" s="95">
        <f t="shared" ref="O9:O15" si="4">L6</f>
        <v>2.3630455205279999</v>
      </c>
      <c r="P9" s="95">
        <f t="shared" ref="P9:P15" si="5">L19</f>
        <v>2.5774916428799997</v>
      </c>
      <c r="Q9" s="95">
        <f t="shared" ref="Q9:Q15" si="6">L32</f>
        <v>3.2052379590000002</v>
      </c>
      <c r="R9" s="95">
        <f t="shared" ref="R9:R15" si="7">L45</f>
        <v>2.7773802579599995</v>
      </c>
      <c r="S9" s="95">
        <f t="shared" ref="S9:S15" si="8">L58</f>
        <v>2.6725218680160001</v>
      </c>
      <c r="T9" s="95">
        <f t="shared" ref="T9:T15" si="9">L71</f>
        <v>2.6330614168319997</v>
      </c>
      <c r="U9" s="95">
        <f t="shared" ref="U9:U15" si="10">L84</f>
        <v>2.445513429744</v>
      </c>
      <c r="V9" s="95">
        <f t="shared" ref="V9:V15" si="11">L97</f>
        <v>2.1031533729360001</v>
      </c>
      <c r="W9" s="95">
        <f t="shared" ref="W9:W15" si="12">L110</f>
        <v>2.6288493462</v>
      </c>
      <c r="X9" s="95">
        <f t="shared" ref="X9:X15" si="13">L123</f>
        <v>1.7771982228000001</v>
      </c>
      <c r="Y9" s="95">
        <f t="shared" ref="Y9:Y15" si="14">L136</f>
        <v>1.7467530806880001</v>
      </c>
      <c r="Z9" s="95">
        <f t="shared" ref="Z9:Z15" si="15">L149</f>
        <v>1.5564709424879999</v>
      </c>
      <c r="AA9" s="95">
        <f t="shared" ref="AA9:AA15" si="16">L162</f>
        <v>1.263842877528</v>
      </c>
      <c r="AB9" s="95">
        <f t="shared" ref="AB9:AB15" si="17">L175</f>
        <v>1.371287626632</v>
      </c>
      <c r="AC9" s="95">
        <f t="shared" ref="AC9:AC15" si="18">L188</f>
        <v>1.4688303149519999</v>
      </c>
    </row>
    <row r="10" spans="1:29" ht="14.45" x14ac:dyDescent="0.3">
      <c r="A10" s="19" t="s">
        <v>22</v>
      </c>
      <c r="B10" s="33">
        <v>3985</v>
      </c>
      <c r="C10" s="20" t="s">
        <v>12</v>
      </c>
      <c r="D10" s="21">
        <v>45.11</v>
      </c>
      <c r="E10" s="20" t="s">
        <v>12</v>
      </c>
      <c r="F10" s="34">
        <v>1</v>
      </c>
      <c r="G10" s="22" t="s">
        <v>13</v>
      </c>
      <c r="H10" s="35">
        <f t="shared" si="1"/>
        <v>89881.675000000003</v>
      </c>
      <c r="I10" s="22" t="s">
        <v>13</v>
      </c>
      <c r="J10" s="23">
        <f t="shared" si="2"/>
        <v>8.1540655559999994E-2</v>
      </c>
      <c r="K10" s="22" t="s">
        <v>13</v>
      </c>
      <c r="L10" s="23">
        <f t="shared" si="3"/>
        <v>0.29898240372000001</v>
      </c>
      <c r="N10" s="19" t="s">
        <v>15</v>
      </c>
      <c r="O10" s="95">
        <f t="shared" si="4"/>
        <v>0.16871299552800001</v>
      </c>
      <c r="P10" s="95">
        <f t="shared" si="5"/>
        <v>0.20791116007199997</v>
      </c>
      <c r="Q10" s="95">
        <f t="shared" si="6"/>
        <v>0.160814857896</v>
      </c>
      <c r="R10" s="95">
        <f t="shared" si="7"/>
        <v>0.16352070134400001</v>
      </c>
      <c r="S10" s="95">
        <f t="shared" si="8"/>
        <v>0.16966369728</v>
      </c>
      <c r="T10" s="95">
        <f t="shared" si="9"/>
        <v>0.19087165943999998</v>
      </c>
      <c r="U10" s="95">
        <f t="shared" si="10"/>
        <v>0.17397842061599997</v>
      </c>
      <c r="V10" s="95">
        <f t="shared" si="11"/>
        <v>7.7153103719999991E-2</v>
      </c>
      <c r="W10" s="95">
        <f t="shared" si="12"/>
        <v>2.3913805608000004E-2</v>
      </c>
      <c r="X10" s="95">
        <f t="shared" si="13"/>
        <v>3.7150499231999999E-2</v>
      </c>
      <c r="Y10" s="95">
        <f t="shared" si="14"/>
        <v>5.5213832519999999E-2</v>
      </c>
      <c r="Z10" s="95">
        <f t="shared" si="15"/>
        <v>1.4479918991999999E-2</v>
      </c>
      <c r="AA10" s="95">
        <f t="shared" si="16"/>
        <v>4.8997705679999998E-3</v>
      </c>
      <c r="AB10" s="95">
        <f t="shared" si="17"/>
        <v>4.2415924319999998E-3</v>
      </c>
      <c r="AC10" s="95">
        <f t="shared" si="18"/>
        <v>1.5503751647999999E-2</v>
      </c>
    </row>
    <row r="11" spans="1:29" ht="14.45" x14ac:dyDescent="0.3">
      <c r="A11" s="19" t="s">
        <v>17</v>
      </c>
      <c r="B11" s="33">
        <v>150410</v>
      </c>
      <c r="C11" s="20" t="s">
        <v>12</v>
      </c>
      <c r="D11" s="21">
        <v>31.87</v>
      </c>
      <c r="E11" s="20" t="s">
        <v>12</v>
      </c>
      <c r="F11" s="34">
        <v>1</v>
      </c>
      <c r="G11" s="22" t="s">
        <v>13</v>
      </c>
      <c r="H11" s="35">
        <f t="shared" si="1"/>
        <v>2396783.35</v>
      </c>
      <c r="I11" s="22" t="s">
        <v>13</v>
      </c>
      <c r="J11" s="23">
        <f t="shared" si="2"/>
        <v>2.1743618551199999</v>
      </c>
      <c r="K11" s="22" t="s">
        <v>13</v>
      </c>
      <c r="L11" s="23">
        <f t="shared" si="3"/>
        <v>7.9726601354399991</v>
      </c>
      <c r="N11" s="19" t="s">
        <v>16</v>
      </c>
      <c r="O11" s="95">
        <f t="shared" si="4"/>
        <v>0.34516661137006716</v>
      </c>
      <c r="P11" s="95">
        <f t="shared" si="5"/>
        <v>0.2671383359645782</v>
      </c>
      <c r="Q11" s="95">
        <f t="shared" si="6"/>
        <v>0.30790157721295935</v>
      </c>
      <c r="R11" s="95">
        <f t="shared" si="7"/>
        <v>0.38343912335184632</v>
      </c>
      <c r="S11" s="95">
        <f t="shared" si="8"/>
        <v>0.41312226797175694</v>
      </c>
      <c r="T11" s="95">
        <f t="shared" si="9"/>
        <v>0.33790279788687322</v>
      </c>
      <c r="U11" s="95">
        <f t="shared" si="10"/>
        <v>0.37515546624185675</v>
      </c>
      <c r="V11" s="95">
        <f t="shared" si="11"/>
        <v>0.41086696754248847</v>
      </c>
      <c r="W11" s="95">
        <f t="shared" si="12"/>
        <v>0.39804404040022895</v>
      </c>
      <c r="X11" s="95">
        <f t="shared" si="13"/>
        <v>0.42230071707526223</v>
      </c>
      <c r="Y11" s="95">
        <f t="shared" si="14"/>
        <v>0.423720319018076</v>
      </c>
      <c r="Z11" s="95">
        <f t="shared" si="15"/>
        <v>0.48803445920989463</v>
      </c>
      <c r="AA11" s="95">
        <f t="shared" si="16"/>
        <v>0.40366072634788291</v>
      </c>
      <c r="AB11" s="95">
        <f t="shared" si="17"/>
        <v>0.47606042543137939</v>
      </c>
      <c r="AC11" s="95">
        <f t="shared" si="18"/>
        <v>0.47939340390581148</v>
      </c>
    </row>
    <row r="12" spans="1:29" ht="14.45" x14ac:dyDescent="0.3">
      <c r="A12" s="19" t="s">
        <v>18</v>
      </c>
      <c r="B12" s="33">
        <v>0</v>
      </c>
      <c r="C12" s="20" t="s">
        <v>12</v>
      </c>
      <c r="D12" s="36"/>
      <c r="E12" s="20" t="s">
        <v>12</v>
      </c>
      <c r="F12" s="37"/>
      <c r="G12" s="22" t="s">
        <v>13</v>
      </c>
      <c r="H12" s="35">
        <f t="shared" si="1"/>
        <v>0</v>
      </c>
      <c r="I12" s="22" t="s">
        <v>13</v>
      </c>
      <c r="J12" s="23">
        <f t="shared" si="2"/>
        <v>0</v>
      </c>
      <c r="K12" s="22" t="s">
        <v>13</v>
      </c>
      <c r="L12" s="23">
        <f t="shared" si="3"/>
        <v>0</v>
      </c>
      <c r="N12" s="19" t="s">
        <v>21</v>
      </c>
      <c r="O12" s="95">
        <f t="shared" si="4"/>
        <v>5.401602587268816E-2</v>
      </c>
      <c r="P12" s="95">
        <f t="shared" si="5"/>
        <v>4.6885347906906412E-2</v>
      </c>
      <c r="Q12" s="95">
        <f t="shared" si="6"/>
        <v>5.8417572158446868E-2</v>
      </c>
      <c r="R12" s="95">
        <f t="shared" si="7"/>
        <v>5.8286667933085547E-2</v>
      </c>
      <c r="S12" s="95">
        <f t="shared" si="8"/>
        <v>4.0873008910802693E-2</v>
      </c>
      <c r="T12" s="95">
        <f t="shared" si="9"/>
        <v>3.3092339157444813E-2</v>
      </c>
      <c r="U12" s="95">
        <f t="shared" si="10"/>
        <v>3.3747231235555682E-2</v>
      </c>
      <c r="V12" s="95">
        <f t="shared" si="11"/>
        <v>3.3785442553329645E-2</v>
      </c>
      <c r="W12" s="95">
        <f t="shared" si="12"/>
        <v>3.339297593880633E-2</v>
      </c>
      <c r="X12" s="95">
        <f t="shared" si="13"/>
        <v>3.3036213375357538E-2</v>
      </c>
      <c r="Y12" s="95">
        <f t="shared" si="14"/>
        <v>3.2679450811908754E-2</v>
      </c>
      <c r="Z12" s="95">
        <f t="shared" si="15"/>
        <v>3.2536745786529236E-2</v>
      </c>
      <c r="AA12" s="95">
        <f t="shared" si="16"/>
        <v>3.2179983223080452E-2</v>
      </c>
      <c r="AB12" s="95">
        <f t="shared" si="17"/>
        <v>3.3178918400737056E-2</v>
      </c>
      <c r="AC12" s="95">
        <f t="shared" si="18"/>
        <v>3.2465393273839488E-2</v>
      </c>
    </row>
    <row r="13" spans="1:29" ht="14.45" x14ac:dyDescent="0.3">
      <c r="A13" s="15"/>
      <c r="B13" s="15"/>
      <c r="C13" s="15"/>
      <c r="D13" s="15"/>
      <c r="E13" s="15"/>
      <c r="F13" s="15"/>
      <c r="G13" s="15"/>
      <c r="H13" s="15"/>
      <c r="I13" s="15"/>
      <c r="J13" s="15"/>
      <c r="K13" s="15"/>
      <c r="L13" s="15"/>
      <c r="N13" s="19" t="s">
        <v>22</v>
      </c>
      <c r="O13" s="95">
        <f t="shared" si="4"/>
        <v>0.29898240372000001</v>
      </c>
      <c r="P13" s="95">
        <f t="shared" si="5"/>
        <v>0.23588473708800003</v>
      </c>
      <c r="Q13" s="95">
        <f t="shared" si="6"/>
        <v>0.17743874148000002</v>
      </c>
      <c r="R13" s="95">
        <f t="shared" si="7"/>
        <v>0.26582049093600008</v>
      </c>
      <c r="S13" s="95">
        <f t="shared" si="8"/>
        <v>0.28705311835199998</v>
      </c>
      <c r="T13" s="95">
        <f t="shared" si="9"/>
        <v>0.29515602916799999</v>
      </c>
      <c r="U13" s="95">
        <f t="shared" si="10"/>
        <v>0.13519856750399997</v>
      </c>
      <c r="V13" s="95">
        <f t="shared" si="11"/>
        <v>0.18344089764000002</v>
      </c>
      <c r="W13" s="95">
        <f t="shared" si="12"/>
        <v>0.11366583227999999</v>
      </c>
      <c r="X13" s="95">
        <f t="shared" si="13"/>
        <v>0.11561653303199999</v>
      </c>
      <c r="Y13" s="95">
        <f t="shared" si="14"/>
        <v>4.2765362639999999E-2</v>
      </c>
      <c r="Z13" s="95">
        <f t="shared" si="15"/>
        <v>1.9056845808000003E-2</v>
      </c>
      <c r="AA13" s="95">
        <f t="shared" si="16"/>
        <v>1.2229393175999999E-2</v>
      </c>
      <c r="AB13" s="95">
        <f t="shared" si="17"/>
        <v>4.9517788320000006E-3</v>
      </c>
      <c r="AC13" s="95">
        <f t="shared" si="18"/>
        <v>5.9271292079999998E-3</v>
      </c>
    </row>
    <row r="14" spans="1:29" ht="19.899999999999999" x14ac:dyDescent="0.45">
      <c r="A14" s="30" t="s">
        <v>20</v>
      </c>
      <c r="B14" s="31"/>
      <c r="C14" s="30"/>
      <c r="D14" s="30">
        <v>2001</v>
      </c>
      <c r="E14" s="31"/>
      <c r="F14" s="31"/>
      <c r="G14" s="31"/>
      <c r="H14" s="31"/>
      <c r="I14" s="31"/>
      <c r="J14" s="31"/>
      <c r="K14" s="31"/>
      <c r="L14" s="31"/>
      <c r="N14" s="19" t="s">
        <v>17</v>
      </c>
      <c r="O14" s="95">
        <f t="shared" si="4"/>
        <v>7.9726601354399991</v>
      </c>
      <c r="P14" s="95">
        <f t="shared" si="5"/>
        <v>7.6297631311440002</v>
      </c>
      <c r="Q14" s="95">
        <f t="shared" si="6"/>
        <v>7.4918940465599988</v>
      </c>
      <c r="R14" s="95">
        <f t="shared" si="7"/>
        <v>8.2395462718800001</v>
      </c>
      <c r="S14" s="95">
        <f t="shared" si="8"/>
        <v>7.8557284935360014</v>
      </c>
      <c r="T14" s="95">
        <f t="shared" si="9"/>
        <v>7.9959298502160001</v>
      </c>
      <c r="U14" s="95">
        <f t="shared" si="10"/>
        <v>7.1753941218960007</v>
      </c>
      <c r="V14" s="95">
        <f t="shared" si="11"/>
        <v>8.0294297585039995</v>
      </c>
      <c r="W14" s="95">
        <f t="shared" si="12"/>
        <v>7.9637020903440003</v>
      </c>
      <c r="X14" s="95">
        <f t="shared" si="13"/>
        <v>7.941916548720001</v>
      </c>
      <c r="Y14" s="95">
        <f t="shared" si="14"/>
        <v>7.7867144419680017</v>
      </c>
      <c r="Z14" s="95">
        <f t="shared" si="15"/>
        <v>7.7787635143679994</v>
      </c>
      <c r="AA14" s="95">
        <f t="shared" si="16"/>
        <v>7.0243264974960011</v>
      </c>
      <c r="AB14" s="95">
        <f t="shared" si="17"/>
        <v>8.3121117377759983</v>
      </c>
      <c r="AC14" s="95">
        <f t="shared" si="18"/>
        <v>8.8798609746000015</v>
      </c>
    </row>
    <row r="15" spans="1:29" ht="14.45" x14ac:dyDescent="0.3">
      <c r="A15" s="15"/>
      <c r="B15" s="15"/>
      <c r="C15" s="15"/>
      <c r="D15" s="15"/>
      <c r="E15" s="15"/>
      <c r="F15" s="15"/>
      <c r="G15" s="15"/>
      <c r="H15" s="15"/>
      <c r="I15" s="15"/>
      <c r="J15" s="15"/>
      <c r="K15" s="15"/>
      <c r="L15" s="15"/>
      <c r="N15" s="19" t="s">
        <v>18</v>
      </c>
      <c r="O15" s="95">
        <f t="shared" si="4"/>
        <v>0</v>
      </c>
      <c r="P15" s="95">
        <f t="shared" si="5"/>
        <v>0</v>
      </c>
      <c r="Q15" s="95">
        <f t="shared" si="6"/>
        <v>0</v>
      </c>
      <c r="R15" s="95">
        <f t="shared" si="7"/>
        <v>0</v>
      </c>
      <c r="S15" s="95">
        <f t="shared" si="8"/>
        <v>0</v>
      </c>
      <c r="T15" s="95">
        <f t="shared" si="9"/>
        <v>0</v>
      </c>
      <c r="U15" s="95">
        <f t="shared" si="10"/>
        <v>0</v>
      </c>
      <c r="V15" s="95">
        <f t="shared" si="11"/>
        <v>0</v>
      </c>
      <c r="W15" s="95">
        <f t="shared" si="12"/>
        <v>0</v>
      </c>
      <c r="X15" s="95">
        <f t="shared" si="13"/>
        <v>0</v>
      </c>
      <c r="Y15" s="95">
        <f t="shared" si="14"/>
        <v>0</v>
      </c>
      <c r="Z15" s="95">
        <f t="shared" si="15"/>
        <v>0</v>
      </c>
      <c r="AA15" s="95">
        <f t="shared" si="16"/>
        <v>0</v>
      </c>
      <c r="AB15" s="95">
        <f t="shared" si="17"/>
        <v>0</v>
      </c>
      <c r="AC15" s="95">
        <f t="shared" si="18"/>
        <v>0</v>
      </c>
    </row>
    <row r="16" spans="1:29" x14ac:dyDescent="0.25">
      <c r="A16" s="13"/>
      <c r="B16" s="16" t="s">
        <v>1</v>
      </c>
      <c r="C16" s="16"/>
      <c r="D16" s="16" t="s">
        <v>2</v>
      </c>
      <c r="E16" s="13"/>
      <c r="F16" s="16" t="s">
        <v>3</v>
      </c>
      <c r="G16" s="13"/>
      <c r="H16" s="16" t="s">
        <v>4</v>
      </c>
      <c r="I16" s="15"/>
      <c r="J16" s="16" t="s">
        <v>4</v>
      </c>
      <c r="K16" s="15"/>
      <c r="L16" s="16" t="s">
        <v>4</v>
      </c>
    </row>
    <row r="17" spans="1:29" ht="14.45" x14ac:dyDescent="0.3">
      <c r="A17" s="17" t="s">
        <v>5</v>
      </c>
      <c r="B17" s="16" t="s">
        <v>6</v>
      </c>
      <c r="C17" s="15"/>
      <c r="D17" s="16" t="s">
        <v>7</v>
      </c>
      <c r="E17" s="13"/>
      <c r="F17" s="16" t="s">
        <v>8</v>
      </c>
      <c r="G17" s="16"/>
      <c r="H17" s="16" t="s">
        <v>9</v>
      </c>
      <c r="I17" s="15"/>
      <c r="J17" s="16" t="s">
        <v>10</v>
      </c>
      <c r="K17" s="15"/>
      <c r="L17" s="16" t="s">
        <v>19</v>
      </c>
      <c r="N17" s="19" t="s">
        <v>64</v>
      </c>
      <c r="O17" s="101">
        <f>SUM(O8:O15)</f>
        <v>12.949484714786754</v>
      </c>
      <c r="P17" s="101">
        <f t="shared" ref="P17:AC17" si="19">SUM(P8:P15)</f>
        <v>12.725006715703485</v>
      </c>
      <c r="Q17" s="101">
        <f t="shared" si="19"/>
        <v>12.700929184811406</v>
      </c>
      <c r="R17" s="101">
        <f t="shared" si="19"/>
        <v>13.421080346220931</v>
      </c>
      <c r="S17" s="101">
        <f t="shared" si="19"/>
        <v>12.980269054130559</v>
      </c>
      <c r="T17" s="101">
        <f t="shared" si="19"/>
        <v>12.930187101748318</v>
      </c>
      <c r="U17" s="101">
        <f t="shared" si="19"/>
        <v>11.769326979453414</v>
      </c>
      <c r="V17" s="101">
        <f t="shared" si="19"/>
        <v>12.462737190335819</v>
      </c>
      <c r="W17" s="101">
        <f t="shared" si="19"/>
        <v>11.685227409107036</v>
      </c>
      <c r="X17" s="101">
        <f t="shared" si="19"/>
        <v>10.83103032189862</v>
      </c>
      <c r="Y17" s="101">
        <f t="shared" si="19"/>
        <v>10.561886479301986</v>
      </c>
      <c r="Z17" s="101">
        <f t="shared" si="19"/>
        <v>10.324689367604424</v>
      </c>
      <c r="AA17" s="101">
        <f t="shared" si="19"/>
        <v>9.0705313846429654</v>
      </c>
      <c r="AB17" s="101">
        <f t="shared" si="19"/>
        <v>10.509872869176114</v>
      </c>
      <c r="AC17" s="101">
        <f t="shared" si="19"/>
        <v>11.190923926835652</v>
      </c>
    </row>
    <row r="18" spans="1:29" x14ac:dyDescent="0.25">
      <c r="A18" s="19" t="s">
        <v>11</v>
      </c>
      <c r="B18" s="33">
        <v>17557</v>
      </c>
      <c r="C18" s="20" t="s">
        <v>12</v>
      </c>
      <c r="D18" s="21">
        <v>60.27</v>
      </c>
      <c r="E18" s="20" t="s">
        <v>12</v>
      </c>
      <c r="F18" s="34">
        <v>1</v>
      </c>
      <c r="G18" s="22" t="s">
        <v>13</v>
      </c>
      <c r="H18" s="35">
        <f t="shared" si="1"/>
        <v>529080.19500000007</v>
      </c>
      <c r="I18" s="22" t="s">
        <v>13</v>
      </c>
      <c r="J18" s="23">
        <f t="shared" si="2"/>
        <v>0.47998155290400002</v>
      </c>
      <c r="K18" s="22" t="s">
        <v>13</v>
      </c>
      <c r="L18" s="23">
        <f t="shared" si="3"/>
        <v>1.7599323606480002</v>
      </c>
    </row>
    <row r="19" spans="1:29" x14ac:dyDescent="0.25">
      <c r="A19" s="19" t="s">
        <v>14</v>
      </c>
      <c r="B19" s="33">
        <v>34880</v>
      </c>
      <c r="C19" s="20" t="s">
        <v>12</v>
      </c>
      <c r="D19" s="21">
        <v>44.43</v>
      </c>
      <c r="E19" s="20" t="s">
        <v>12</v>
      </c>
      <c r="F19" s="34">
        <v>1</v>
      </c>
      <c r="G19" s="22" t="s">
        <v>13</v>
      </c>
      <c r="H19" s="35">
        <f t="shared" si="1"/>
        <v>774859.2</v>
      </c>
      <c r="I19" s="22" t="s">
        <v>13</v>
      </c>
      <c r="J19" s="23">
        <f t="shared" si="2"/>
        <v>0.70295226623999996</v>
      </c>
      <c r="K19" s="22" t="s">
        <v>13</v>
      </c>
      <c r="L19" s="23">
        <f t="shared" si="3"/>
        <v>2.5774916428799997</v>
      </c>
    </row>
    <row r="20" spans="1:29" x14ac:dyDescent="0.25">
      <c r="A20" s="19" t="s">
        <v>15</v>
      </c>
      <c r="B20" s="33">
        <v>2843</v>
      </c>
      <c r="C20" s="20" t="s">
        <v>12</v>
      </c>
      <c r="D20" s="21">
        <v>43.97</v>
      </c>
      <c r="E20" s="20" t="s">
        <v>12</v>
      </c>
      <c r="F20" s="34">
        <v>1</v>
      </c>
      <c r="G20" s="22" t="s">
        <v>13</v>
      </c>
      <c r="H20" s="35">
        <f t="shared" si="1"/>
        <v>62503.354999999996</v>
      </c>
      <c r="I20" s="22" t="s">
        <v>13</v>
      </c>
      <c r="J20" s="23">
        <f t="shared" si="2"/>
        <v>5.6703043655999992E-2</v>
      </c>
      <c r="K20" s="22" t="s">
        <v>13</v>
      </c>
      <c r="L20" s="23">
        <f t="shared" si="3"/>
        <v>0.20791116007199997</v>
      </c>
    </row>
    <row r="21" spans="1:29" x14ac:dyDescent="0.25">
      <c r="A21" s="19" t="s">
        <v>16</v>
      </c>
      <c r="B21" s="33">
        <v>4319</v>
      </c>
      <c r="C21" s="20" t="s">
        <v>12</v>
      </c>
      <c r="D21" s="21">
        <v>37.188489260427822</v>
      </c>
      <c r="E21" s="20" t="s">
        <v>12</v>
      </c>
      <c r="F21" s="34">
        <v>1</v>
      </c>
      <c r="G21" s="22" t="s">
        <v>13</v>
      </c>
      <c r="H21" s="35">
        <f t="shared" si="1"/>
        <v>80308.542557893888</v>
      </c>
      <c r="I21" s="22" t="s">
        <v>13</v>
      </c>
      <c r="J21" s="23">
        <f t="shared" si="2"/>
        <v>7.285590980852133E-2</v>
      </c>
      <c r="K21" s="22" t="s">
        <v>13</v>
      </c>
      <c r="L21" s="23">
        <f t="shared" si="3"/>
        <v>0.2671383359645782</v>
      </c>
    </row>
    <row r="22" spans="1:29" x14ac:dyDescent="0.25">
      <c r="A22" s="19" t="s">
        <v>21</v>
      </c>
      <c r="B22" s="33">
        <v>661</v>
      </c>
      <c r="C22" s="20" t="s">
        <v>12</v>
      </c>
      <c r="D22" s="21">
        <v>42.647267199502423</v>
      </c>
      <c r="E22" s="20" t="s">
        <v>12</v>
      </c>
      <c r="F22" s="34">
        <v>1</v>
      </c>
      <c r="G22" s="22" t="s">
        <v>13</v>
      </c>
      <c r="H22" s="35">
        <f t="shared" si="1"/>
        <v>14094.921809435551</v>
      </c>
      <c r="I22" s="22" t="s">
        <v>13</v>
      </c>
      <c r="J22" s="23">
        <f t="shared" si="2"/>
        <v>1.2786913065519932E-2</v>
      </c>
      <c r="K22" s="22" t="s">
        <v>13</v>
      </c>
      <c r="L22" s="23">
        <f t="shared" si="3"/>
        <v>4.6885347906906412E-2</v>
      </c>
    </row>
    <row r="23" spans="1:29" x14ac:dyDescent="0.25">
      <c r="A23" s="19" t="s">
        <v>22</v>
      </c>
      <c r="B23" s="33">
        <v>3144</v>
      </c>
      <c r="C23" s="20" t="s">
        <v>12</v>
      </c>
      <c r="D23" s="21">
        <v>45.11</v>
      </c>
      <c r="E23" s="20" t="s">
        <v>12</v>
      </c>
      <c r="F23" s="34">
        <v>1</v>
      </c>
      <c r="G23" s="22" t="s">
        <v>13</v>
      </c>
      <c r="H23" s="35">
        <f t="shared" si="1"/>
        <v>70912.92</v>
      </c>
      <c r="I23" s="22" t="s">
        <v>13</v>
      </c>
      <c r="J23" s="23">
        <f t="shared" si="2"/>
        <v>6.4332201024000002E-2</v>
      </c>
      <c r="K23" s="22" t="s">
        <v>13</v>
      </c>
      <c r="L23" s="23">
        <f t="shared" si="3"/>
        <v>0.23588473708800003</v>
      </c>
    </row>
    <row r="24" spans="1:29" x14ac:dyDescent="0.25">
      <c r="A24" s="19" t="s">
        <v>17</v>
      </c>
      <c r="B24" s="33">
        <v>143941</v>
      </c>
      <c r="C24" s="20" t="s">
        <v>12</v>
      </c>
      <c r="D24" s="21">
        <v>31.87</v>
      </c>
      <c r="E24" s="20" t="s">
        <v>12</v>
      </c>
      <c r="F24" s="34">
        <v>1</v>
      </c>
      <c r="G24" s="22" t="s">
        <v>13</v>
      </c>
      <c r="H24" s="35">
        <f t="shared" si="1"/>
        <v>2293699.835</v>
      </c>
      <c r="I24" s="22" t="s">
        <v>13</v>
      </c>
      <c r="J24" s="23">
        <f t="shared" si="2"/>
        <v>2.0808444903120003</v>
      </c>
      <c r="K24" s="22" t="s">
        <v>13</v>
      </c>
      <c r="L24" s="23">
        <f t="shared" si="3"/>
        <v>7.6297631311440002</v>
      </c>
    </row>
    <row r="25" spans="1:29" x14ac:dyDescent="0.25">
      <c r="A25" s="19" t="s">
        <v>18</v>
      </c>
      <c r="B25" s="33">
        <v>0</v>
      </c>
      <c r="C25" s="20" t="s">
        <v>12</v>
      </c>
      <c r="D25" s="36"/>
      <c r="E25" s="20" t="s">
        <v>12</v>
      </c>
      <c r="F25" s="37"/>
      <c r="G25" s="22" t="s">
        <v>13</v>
      </c>
      <c r="H25" s="35">
        <f t="shared" si="1"/>
        <v>0</v>
      </c>
      <c r="I25" s="22" t="s">
        <v>13</v>
      </c>
      <c r="J25" s="23">
        <f t="shared" si="2"/>
        <v>0</v>
      </c>
      <c r="K25" s="22" t="s">
        <v>13</v>
      </c>
      <c r="L25" s="23">
        <f t="shared" si="3"/>
        <v>0</v>
      </c>
    </row>
    <row r="26" spans="1:29" x14ac:dyDescent="0.25">
      <c r="A26" s="15"/>
      <c r="B26" s="15"/>
      <c r="C26" s="15"/>
      <c r="D26" s="15"/>
      <c r="E26" s="15"/>
      <c r="F26" s="15"/>
      <c r="G26" s="15"/>
      <c r="H26" s="15"/>
      <c r="I26" s="15"/>
      <c r="J26" s="15"/>
      <c r="K26" s="15"/>
      <c r="L26" s="15"/>
    </row>
    <row r="27" spans="1:29" ht="21" x14ac:dyDescent="0.4">
      <c r="A27" s="30" t="s">
        <v>20</v>
      </c>
      <c r="B27" s="31"/>
      <c r="C27" s="30"/>
      <c r="D27" s="30">
        <v>2002</v>
      </c>
      <c r="E27" s="31"/>
      <c r="F27" s="31"/>
      <c r="G27" s="31"/>
      <c r="H27" s="31"/>
      <c r="I27" s="31"/>
      <c r="J27" s="31"/>
      <c r="K27" s="31"/>
      <c r="L27" s="31"/>
    </row>
    <row r="28" spans="1:29" ht="14.45" x14ac:dyDescent="0.3">
      <c r="A28" s="15"/>
      <c r="B28" s="15"/>
      <c r="C28" s="15"/>
      <c r="D28" s="15"/>
      <c r="E28" s="15"/>
      <c r="F28" s="15"/>
      <c r="G28" s="15"/>
      <c r="H28" s="15"/>
      <c r="I28" s="15"/>
      <c r="J28" s="15"/>
      <c r="K28" s="15"/>
      <c r="L28" s="15"/>
    </row>
    <row r="29" spans="1:29" ht="14.45" x14ac:dyDescent="0.3">
      <c r="A29" s="13"/>
      <c r="B29" s="16" t="s">
        <v>1</v>
      </c>
      <c r="C29" s="16"/>
      <c r="D29" s="16" t="s">
        <v>2</v>
      </c>
      <c r="E29" s="13"/>
      <c r="F29" s="16" t="s">
        <v>3</v>
      </c>
      <c r="G29" s="13"/>
      <c r="H29" s="16" t="s">
        <v>4</v>
      </c>
      <c r="I29" s="15"/>
      <c r="J29" s="16" t="s">
        <v>4</v>
      </c>
      <c r="K29" s="15"/>
      <c r="L29" s="16" t="s">
        <v>4</v>
      </c>
    </row>
    <row r="30" spans="1:29" ht="14.45" x14ac:dyDescent="0.3">
      <c r="A30" s="17" t="s">
        <v>5</v>
      </c>
      <c r="B30" s="16" t="s">
        <v>6</v>
      </c>
      <c r="C30" s="15"/>
      <c r="D30" s="16" t="s">
        <v>7</v>
      </c>
      <c r="E30" s="13"/>
      <c r="F30" s="16" t="s">
        <v>8</v>
      </c>
      <c r="G30" s="16"/>
      <c r="H30" s="16" t="s">
        <v>9</v>
      </c>
      <c r="I30" s="15"/>
      <c r="J30" s="16" t="s">
        <v>10</v>
      </c>
      <c r="K30" s="15"/>
      <c r="L30" s="16" t="s">
        <v>19</v>
      </c>
    </row>
    <row r="31" spans="1:29" ht="14.45" x14ac:dyDescent="0.3">
      <c r="A31" s="19" t="s">
        <v>11</v>
      </c>
      <c r="B31" s="33">
        <v>12961</v>
      </c>
      <c r="C31" s="20" t="s">
        <v>12</v>
      </c>
      <c r="D31" s="21">
        <v>60.27</v>
      </c>
      <c r="E31" s="20" t="s">
        <v>12</v>
      </c>
      <c r="F31" s="34">
        <v>1</v>
      </c>
      <c r="G31" s="22" t="s">
        <v>13</v>
      </c>
      <c r="H31" s="35">
        <f t="shared" si="1"/>
        <v>390579.73500000004</v>
      </c>
      <c r="I31" s="22" t="s">
        <v>13</v>
      </c>
      <c r="J31" s="23">
        <f t="shared" si="2"/>
        <v>0.35433393559200005</v>
      </c>
      <c r="K31" s="22" t="s">
        <v>13</v>
      </c>
      <c r="L31" s="23">
        <f t="shared" si="3"/>
        <v>1.2992244305040002</v>
      </c>
    </row>
    <row r="32" spans="1:29" ht="14.45" x14ac:dyDescent="0.3">
      <c r="A32" s="19" t="s">
        <v>14</v>
      </c>
      <c r="B32" s="33">
        <v>43375</v>
      </c>
      <c r="C32" s="20" t="s">
        <v>12</v>
      </c>
      <c r="D32" s="21">
        <v>44.43</v>
      </c>
      <c r="E32" s="20" t="s">
        <v>12</v>
      </c>
      <c r="F32" s="34">
        <v>1</v>
      </c>
      <c r="G32" s="22" t="s">
        <v>13</v>
      </c>
      <c r="H32" s="35">
        <f t="shared" si="1"/>
        <v>963575.625</v>
      </c>
      <c r="I32" s="22" t="s">
        <v>13</v>
      </c>
      <c r="J32" s="23">
        <f t="shared" si="2"/>
        <v>0.87415580700000006</v>
      </c>
      <c r="K32" s="22" t="s">
        <v>13</v>
      </c>
      <c r="L32" s="23">
        <f t="shared" si="3"/>
        <v>3.2052379590000002</v>
      </c>
    </row>
    <row r="33" spans="1:12" ht="14.45" x14ac:dyDescent="0.3">
      <c r="A33" s="19" t="s">
        <v>15</v>
      </c>
      <c r="B33" s="33">
        <v>2199</v>
      </c>
      <c r="C33" s="20" t="s">
        <v>12</v>
      </c>
      <c r="D33" s="21">
        <v>43.97</v>
      </c>
      <c r="E33" s="20" t="s">
        <v>12</v>
      </c>
      <c r="F33" s="34">
        <v>1</v>
      </c>
      <c r="G33" s="22" t="s">
        <v>13</v>
      </c>
      <c r="H33" s="35">
        <f t="shared" si="1"/>
        <v>48345.014999999999</v>
      </c>
      <c r="I33" s="22" t="s">
        <v>13</v>
      </c>
      <c r="J33" s="23">
        <f t="shared" si="2"/>
        <v>4.3858597607999997E-2</v>
      </c>
      <c r="K33" s="22" t="s">
        <v>13</v>
      </c>
      <c r="L33" s="23">
        <f t="shared" si="3"/>
        <v>0.160814857896</v>
      </c>
    </row>
    <row r="34" spans="1:12" ht="14.45" x14ac:dyDescent="0.3">
      <c r="A34" s="19" t="s">
        <v>16</v>
      </c>
      <c r="B34" s="33">
        <v>4982</v>
      </c>
      <c r="C34" s="20" t="s">
        <v>12</v>
      </c>
      <c r="D34" s="21">
        <v>37.158973991429185</v>
      </c>
      <c r="E34" s="20" t="s">
        <v>12</v>
      </c>
      <c r="F34" s="34">
        <v>1</v>
      </c>
      <c r="G34" s="22" t="s">
        <v>13</v>
      </c>
      <c r="H34" s="35">
        <f t="shared" si="1"/>
        <v>92563.004212650107</v>
      </c>
      <c r="I34" s="22" t="s">
        <v>13</v>
      </c>
      <c r="J34" s="23">
        <f t="shared" si="2"/>
        <v>8.3973157421716182E-2</v>
      </c>
      <c r="K34" s="22" t="s">
        <v>13</v>
      </c>
      <c r="L34" s="23">
        <f t="shared" si="3"/>
        <v>0.30790157721295935</v>
      </c>
    </row>
    <row r="35" spans="1:12" ht="14.45" x14ac:dyDescent="0.3">
      <c r="A35" s="19" t="s">
        <v>21</v>
      </c>
      <c r="B35" s="33">
        <v>822</v>
      </c>
      <c r="C35" s="20" t="s">
        <v>12</v>
      </c>
      <c r="D35" s="21">
        <v>42.72944085628535</v>
      </c>
      <c r="E35" s="20" t="s">
        <v>12</v>
      </c>
      <c r="F35" s="34">
        <v>1</v>
      </c>
      <c r="G35" s="22" t="s">
        <v>13</v>
      </c>
      <c r="H35" s="35">
        <f t="shared" si="1"/>
        <v>17561.800191933278</v>
      </c>
      <c r="I35" s="22" t="s">
        <v>13</v>
      </c>
      <c r="J35" s="23">
        <f t="shared" si="2"/>
        <v>1.5932065134121872E-2</v>
      </c>
      <c r="K35" s="22" t="s">
        <v>13</v>
      </c>
      <c r="L35" s="23">
        <f t="shared" si="3"/>
        <v>5.8417572158446868E-2</v>
      </c>
    </row>
    <row r="36" spans="1:12" ht="14.45" x14ac:dyDescent="0.3">
      <c r="A36" s="19" t="s">
        <v>22</v>
      </c>
      <c r="B36" s="33">
        <v>2365</v>
      </c>
      <c r="C36" s="20" t="s">
        <v>12</v>
      </c>
      <c r="D36" s="21">
        <v>45.11</v>
      </c>
      <c r="E36" s="20" t="s">
        <v>12</v>
      </c>
      <c r="F36" s="34">
        <v>1</v>
      </c>
      <c r="G36" s="22" t="s">
        <v>13</v>
      </c>
      <c r="H36" s="35">
        <f t="shared" si="1"/>
        <v>53342.574999999997</v>
      </c>
      <c r="I36" s="22" t="s">
        <v>13</v>
      </c>
      <c r="J36" s="23">
        <f t="shared" si="2"/>
        <v>4.839238404E-2</v>
      </c>
      <c r="K36" s="22" t="s">
        <v>13</v>
      </c>
      <c r="L36" s="23">
        <f t="shared" si="3"/>
        <v>0.17743874148000002</v>
      </c>
    </row>
    <row r="37" spans="1:12" ht="14.45" x14ac:dyDescent="0.3">
      <c r="A37" s="19" t="s">
        <v>17</v>
      </c>
      <c r="B37" s="33">
        <v>141340</v>
      </c>
      <c r="C37" s="20" t="s">
        <v>12</v>
      </c>
      <c r="D37" s="21">
        <v>31.87</v>
      </c>
      <c r="E37" s="20" t="s">
        <v>12</v>
      </c>
      <c r="F37" s="34">
        <v>1</v>
      </c>
      <c r="G37" s="22" t="s">
        <v>13</v>
      </c>
      <c r="H37" s="35">
        <f t="shared" si="1"/>
        <v>2252252.9</v>
      </c>
      <c r="I37" s="22" t="s">
        <v>13</v>
      </c>
      <c r="J37" s="23">
        <f t="shared" si="2"/>
        <v>2.0432438308799998</v>
      </c>
      <c r="K37" s="22" t="s">
        <v>13</v>
      </c>
      <c r="L37" s="23">
        <f t="shared" si="3"/>
        <v>7.4918940465599988</v>
      </c>
    </row>
    <row r="38" spans="1:12" x14ac:dyDescent="0.25">
      <c r="A38" s="19" t="s">
        <v>18</v>
      </c>
      <c r="B38" s="33">
        <v>0</v>
      </c>
      <c r="C38" s="20" t="s">
        <v>12</v>
      </c>
      <c r="D38" s="36"/>
      <c r="E38" s="20" t="s">
        <v>12</v>
      </c>
      <c r="F38" s="37"/>
      <c r="G38" s="22" t="s">
        <v>13</v>
      </c>
      <c r="H38" s="35">
        <f t="shared" si="1"/>
        <v>0</v>
      </c>
      <c r="I38" s="22" t="s">
        <v>13</v>
      </c>
      <c r="J38" s="23">
        <f t="shared" si="2"/>
        <v>0</v>
      </c>
      <c r="K38" s="22" t="s">
        <v>13</v>
      </c>
      <c r="L38" s="23">
        <f t="shared" si="3"/>
        <v>0</v>
      </c>
    </row>
    <row r="39" spans="1:12" x14ac:dyDescent="0.25">
      <c r="A39" s="15"/>
      <c r="B39" s="15"/>
      <c r="C39" s="15"/>
      <c r="D39" s="15"/>
      <c r="E39" s="15"/>
      <c r="F39" s="15"/>
      <c r="G39" s="15"/>
      <c r="H39" s="15"/>
      <c r="I39" s="15"/>
      <c r="J39" s="15"/>
      <c r="K39" s="15"/>
      <c r="L39" s="15"/>
    </row>
    <row r="40" spans="1:12" ht="21" x14ac:dyDescent="0.4">
      <c r="A40" s="30" t="s">
        <v>20</v>
      </c>
      <c r="B40" s="31"/>
      <c r="C40" s="30"/>
      <c r="D40" s="30">
        <v>2003</v>
      </c>
      <c r="E40" s="31"/>
      <c r="F40" s="31"/>
      <c r="G40" s="31"/>
      <c r="H40" s="31"/>
      <c r="I40" s="31"/>
      <c r="J40" s="31"/>
      <c r="K40" s="31"/>
      <c r="L40" s="31"/>
    </row>
    <row r="41" spans="1:12" x14ac:dyDescent="0.25">
      <c r="A41" s="15"/>
      <c r="B41" s="15"/>
      <c r="C41" s="15"/>
      <c r="D41" s="15"/>
      <c r="E41" s="15"/>
      <c r="F41" s="15"/>
      <c r="G41" s="15"/>
      <c r="H41" s="15"/>
      <c r="I41" s="15"/>
      <c r="J41" s="15"/>
      <c r="K41" s="15"/>
      <c r="L41" s="15"/>
    </row>
    <row r="42" spans="1:12" x14ac:dyDescent="0.25">
      <c r="A42" s="13"/>
      <c r="B42" s="16" t="s">
        <v>1</v>
      </c>
      <c r="C42" s="16"/>
      <c r="D42" s="16" t="s">
        <v>2</v>
      </c>
      <c r="E42" s="13"/>
      <c r="F42" s="16" t="s">
        <v>3</v>
      </c>
      <c r="G42" s="13"/>
      <c r="H42" s="16" t="s">
        <v>4</v>
      </c>
      <c r="I42" s="15"/>
      <c r="J42" s="16" t="s">
        <v>4</v>
      </c>
      <c r="K42" s="15"/>
      <c r="L42" s="16" t="s">
        <v>4</v>
      </c>
    </row>
    <row r="43" spans="1:12" x14ac:dyDescent="0.25">
      <c r="A43" s="17" t="s">
        <v>5</v>
      </c>
      <c r="B43" s="16" t="s">
        <v>6</v>
      </c>
      <c r="C43" s="15"/>
      <c r="D43" s="16" t="s">
        <v>7</v>
      </c>
      <c r="E43" s="13"/>
      <c r="F43" s="16" t="s">
        <v>8</v>
      </c>
      <c r="G43" s="16"/>
      <c r="H43" s="16" t="s">
        <v>9</v>
      </c>
      <c r="I43" s="15"/>
      <c r="J43" s="16" t="s">
        <v>10</v>
      </c>
      <c r="K43" s="15"/>
      <c r="L43" s="16" t="s">
        <v>19</v>
      </c>
    </row>
    <row r="44" spans="1:12" x14ac:dyDescent="0.25">
      <c r="A44" s="19" t="s">
        <v>11</v>
      </c>
      <c r="B44" s="33">
        <v>15294</v>
      </c>
      <c r="C44" s="20" t="s">
        <v>12</v>
      </c>
      <c r="D44" s="21">
        <v>60.27</v>
      </c>
      <c r="E44" s="20" t="s">
        <v>12</v>
      </c>
      <c r="F44" s="34">
        <v>1</v>
      </c>
      <c r="G44" s="22" t="s">
        <v>13</v>
      </c>
      <c r="H44" s="35">
        <f t="shared" si="1"/>
        <v>460884.69</v>
      </c>
      <c r="I44" s="22" t="s">
        <v>13</v>
      </c>
      <c r="J44" s="23">
        <f t="shared" si="2"/>
        <v>0.41811459076800001</v>
      </c>
      <c r="K44" s="22" t="s">
        <v>13</v>
      </c>
      <c r="L44" s="23">
        <f t="shared" si="3"/>
        <v>1.5330868328160001</v>
      </c>
    </row>
    <row r="45" spans="1:12" x14ac:dyDescent="0.25">
      <c r="A45" s="19" t="s">
        <v>14</v>
      </c>
      <c r="B45" s="33">
        <v>37585</v>
      </c>
      <c r="C45" s="20" t="s">
        <v>12</v>
      </c>
      <c r="D45" s="21">
        <v>44.43</v>
      </c>
      <c r="E45" s="20" t="s">
        <v>12</v>
      </c>
      <c r="F45" s="34">
        <v>1</v>
      </c>
      <c r="G45" s="22" t="s">
        <v>13</v>
      </c>
      <c r="H45" s="35">
        <f t="shared" si="1"/>
        <v>834950.77500000002</v>
      </c>
      <c r="I45" s="22" t="s">
        <v>13</v>
      </c>
      <c r="J45" s="23">
        <f t="shared" si="2"/>
        <v>0.75746734307999997</v>
      </c>
      <c r="K45" s="22" t="s">
        <v>13</v>
      </c>
      <c r="L45" s="23">
        <f t="shared" si="3"/>
        <v>2.7773802579599995</v>
      </c>
    </row>
    <row r="46" spans="1:12" x14ac:dyDescent="0.25">
      <c r="A46" s="19" t="s">
        <v>15</v>
      </c>
      <c r="B46" s="33">
        <v>2236</v>
      </c>
      <c r="C46" s="20" t="s">
        <v>12</v>
      </c>
      <c r="D46" s="21">
        <v>43.97</v>
      </c>
      <c r="E46" s="20" t="s">
        <v>12</v>
      </c>
      <c r="F46" s="34">
        <v>1</v>
      </c>
      <c r="G46" s="22" t="s">
        <v>13</v>
      </c>
      <c r="H46" s="35">
        <f t="shared" si="1"/>
        <v>49158.46</v>
      </c>
      <c r="I46" s="22" t="s">
        <v>13</v>
      </c>
      <c r="J46" s="23">
        <f t="shared" si="2"/>
        <v>4.4596554912E-2</v>
      </c>
      <c r="K46" s="22" t="s">
        <v>13</v>
      </c>
      <c r="L46" s="23">
        <f t="shared" si="3"/>
        <v>0.16352070134400001</v>
      </c>
    </row>
    <row r="47" spans="1:12" x14ac:dyDescent="0.25">
      <c r="A47" s="19" t="s">
        <v>16</v>
      </c>
      <c r="B47" s="33">
        <v>6203</v>
      </c>
      <c r="C47" s="20" t="s">
        <v>12</v>
      </c>
      <c r="D47" s="21">
        <v>37.166371668273584</v>
      </c>
      <c r="E47" s="20" t="s">
        <v>12</v>
      </c>
      <c r="F47" s="34">
        <v>1</v>
      </c>
      <c r="G47" s="22" t="s">
        <v>13</v>
      </c>
      <c r="H47" s="35">
        <f t="shared" si="1"/>
        <v>115271.50172915052</v>
      </c>
      <c r="I47" s="22" t="s">
        <v>13</v>
      </c>
      <c r="J47" s="23">
        <f t="shared" si="2"/>
        <v>0.10457430636868535</v>
      </c>
      <c r="K47" s="22" t="s">
        <v>13</v>
      </c>
      <c r="L47" s="23">
        <f t="shared" si="3"/>
        <v>0.38343912335184632</v>
      </c>
    </row>
    <row r="48" spans="1:12" x14ac:dyDescent="0.25">
      <c r="A48" s="19" t="s">
        <v>21</v>
      </c>
      <c r="B48" s="33">
        <v>821</v>
      </c>
      <c r="C48" s="20" t="s">
        <v>12</v>
      </c>
      <c r="D48" s="21">
        <v>42.685620145751308</v>
      </c>
      <c r="E48" s="20" t="s">
        <v>12</v>
      </c>
      <c r="F48" s="34">
        <v>1</v>
      </c>
      <c r="G48" s="22" t="s">
        <v>13</v>
      </c>
      <c r="H48" s="35">
        <f t="shared" si="1"/>
        <v>17522.447069830912</v>
      </c>
      <c r="I48" s="22" t="s">
        <v>13</v>
      </c>
      <c r="J48" s="23">
        <f t="shared" si="2"/>
        <v>1.5896363981750605E-2</v>
      </c>
      <c r="K48" s="22" t="s">
        <v>13</v>
      </c>
      <c r="L48" s="23">
        <f t="shared" si="3"/>
        <v>5.8286667933085547E-2</v>
      </c>
    </row>
    <row r="49" spans="1:12" x14ac:dyDescent="0.25">
      <c r="A49" s="19" t="s">
        <v>22</v>
      </c>
      <c r="B49" s="33">
        <v>3543</v>
      </c>
      <c r="C49" s="20" t="s">
        <v>12</v>
      </c>
      <c r="D49" s="21">
        <v>45.11</v>
      </c>
      <c r="E49" s="20" t="s">
        <v>12</v>
      </c>
      <c r="F49" s="34">
        <v>1</v>
      </c>
      <c r="G49" s="22" t="s">
        <v>13</v>
      </c>
      <c r="H49" s="35">
        <f t="shared" si="1"/>
        <v>79912.365000000005</v>
      </c>
      <c r="I49" s="22" t="s">
        <v>13</v>
      </c>
      <c r="J49" s="23">
        <f t="shared" si="2"/>
        <v>7.2496497528000012E-2</v>
      </c>
      <c r="K49" s="22" t="s">
        <v>13</v>
      </c>
      <c r="L49" s="23">
        <f t="shared" si="3"/>
        <v>0.26582049093600008</v>
      </c>
    </row>
    <row r="50" spans="1:12" x14ac:dyDescent="0.25">
      <c r="A50" s="19" t="s">
        <v>17</v>
      </c>
      <c r="B50" s="33">
        <v>155445</v>
      </c>
      <c r="C50" s="20" t="s">
        <v>12</v>
      </c>
      <c r="D50" s="21">
        <v>31.87</v>
      </c>
      <c r="E50" s="20" t="s">
        <v>12</v>
      </c>
      <c r="F50" s="34">
        <v>1</v>
      </c>
      <c r="G50" s="22" t="s">
        <v>13</v>
      </c>
      <c r="H50" s="35">
        <f t="shared" si="1"/>
        <v>2477016.0750000002</v>
      </c>
      <c r="I50" s="22" t="s">
        <v>13</v>
      </c>
      <c r="J50" s="23">
        <f t="shared" si="2"/>
        <v>2.2471489832399998</v>
      </c>
      <c r="K50" s="22" t="s">
        <v>13</v>
      </c>
      <c r="L50" s="23">
        <f t="shared" si="3"/>
        <v>8.2395462718800001</v>
      </c>
    </row>
    <row r="51" spans="1:12" x14ac:dyDescent="0.25">
      <c r="A51" s="19" t="s">
        <v>18</v>
      </c>
      <c r="B51" s="33">
        <v>0</v>
      </c>
      <c r="C51" s="20" t="s">
        <v>12</v>
      </c>
      <c r="D51" s="36"/>
      <c r="E51" s="20" t="s">
        <v>12</v>
      </c>
      <c r="F51" s="37"/>
      <c r="G51" s="22" t="s">
        <v>13</v>
      </c>
      <c r="H51" s="35">
        <f t="shared" si="1"/>
        <v>0</v>
      </c>
      <c r="I51" s="22" t="s">
        <v>13</v>
      </c>
      <c r="J51" s="23">
        <f t="shared" si="2"/>
        <v>0</v>
      </c>
      <c r="K51" s="22" t="s">
        <v>13</v>
      </c>
      <c r="L51" s="23">
        <f t="shared" si="3"/>
        <v>0</v>
      </c>
    </row>
    <row r="52" spans="1:12" x14ac:dyDescent="0.25">
      <c r="A52" s="15"/>
      <c r="B52" s="15"/>
      <c r="C52" s="15"/>
      <c r="D52" s="15"/>
      <c r="E52" s="15"/>
      <c r="F52" s="15"/>
      <c r="G52" s="15"/>
      <c r="H52" s="15"/>
      <c r="I52" s="15"/>
      <c r="J52" s="15"/>
      <c r="K52" s="15"/>
      <c r="L52" s="15"/>
    </row>
    <row r="53" spans="1:12" ht="21" x14ac:dyDescent="0.4">
      <c r="A53" s="30" t="s">
        <v>20</v>
      </c>
      <c r="B53" s="31"/>
      <c r="C53" s="30"/>
      <c r="D53" s="30">
        <v>2004</v>
      </c>
      <c r="E53" s="31"/>
      <c r="F53" s="31"/>
      <c r="G53" s="31"/>
      <c r="H53" s="31"/>
      <c r="I53" s="31"/>
      <c r="J53" s="31"/>
      <c r="K53" s="31"/>
      <c r="L53" s="31"/>
    </row>
    <row r="54" spans="1:12" x14ac:dyDescent="0.25">
      <c r="A54" s="15"/>
      <c r="B54" s="15"/>
      <c r="C54" s="15"/>
      <c r="D54" s="15"/>
      <c r="E54" s="15"/>
      <c r="F54" s="15"/>
      <c r="G54" s="15"/>
      <c r="H54" s="15"/>
      <c r="I54" s="15"/>
      <c r="J54" s="15"/>
      <c r="K54" s="15"/>
      <c r="L54" s="15"/>
    </row>
    <row r="55" spans="1:12" x14ac:dyDescent="0.25">
      <c r="A55" s="13"/>
      <c r="B55" s="16" t="s">
        <v>1</v>
      </c>
      <c r="C55" s="16"/>
      <c r="D55" s="16" t="s">
        <v>2</v>
      </c>
      <c r="E55" s="13"/>
      <c r="F55" s="16" t="s">
        <v>3</v>
      </c>
      <c r="G55" s="13"/>
      <c r="H55" s="16" t="s">
        <v>4</v>
      </c>
      <c r="I55" s="15"/>
      <c r="J55" s="16" t="s">
        <v>4</v>
      </c>
      <c r="K55" s="15"/>
      <c r="L55" s="16" t="s">
        <v>4</v>
      </c>
    </row>
    <row r="56" spans="1:12" x14ac:dyDescent="0.25">
      <c r="A56" s="17" t="s">
        <v>5</v>
      </c>
      <c r="B56" s="16" t="s">
        <v>6</v>
      </c>
      <c r="C56" s="15"/>
      <c r="D56" s="16" t="s">
        <v>7</v>
      </c>
      <c r="E56" s="13"/>
      <c r="F56" s="16" t="s">
        <v>8</v>
      </c>
      <c r="G56" s="16"/>
      <c r="H56" s="16" t="s">
        <v>9</v>
      </c>
      <c r="I56" s="15"/>
      <c r="J56" s="16" t="s">
        <v>10</v>
      </c>
      <c r="K56" s="15"/>
      <c r="L56" s="16" t="s">
        <v>19</v>
      </c>
    </row>
    <row r="57" spans="1:12" x14ac:dyDescent="0.25">
      <c r="A57" s="19" t="s">
        <v>11</v>
      </c>
      <c r="B57" s="33">
        <v>15376</v>
      </c>
      <c r="C57" s="20" t="s">
        <v>12</v>
      </c>
      <c r="D57" s="21">
        <v>60.27</v>
      </c>
      <c r="E57" s="20" t="s">
        <v>12</v>
      </c>
      <c r="F57" s="34">
        <v>1</v>
      </c>
      <c r="G57" s="22" t="s">
        <v>13</v>
      </c>
      <c r="H57" s="35">
        <f t="shared" si="1"/>
        <v>463355.76</v>
      </c>
      <c r="I57" s="22" t="s">
        <v>13</v>
      </c>
      <c r="J57" s="23">
        <f t="shared" si="2"/>
        <v>0.42035634547200001</v>
      </c>
      <c r="K57" s="22" t="s">
        <v>13</v>
      </c>
      <c r="L57" s="23">
        <f t="shared" si="3"/>
        <v>1.5413066000640001</v>
      </c>
    </row>
    <row r="58" spans="1:12" x14ac:dyDescent="0.25">
      <c r="A58" s="19" t="s">
        <v>14</v>
      </c>
      <c r="B58" s="33">
        <v>36166</v>
      </c>
      <c r="C58" s="20" t="s">
        <v>12</v>
      </c>
      <c r="D58" s="21">
        <v>44.43</v>
      </c>
      <c r="E58" s="20" t="s">
        <v>12</v>
      </c>
      <c r="F58" s="34">
        <v>1</v>
      </c>
      <c r="G58" s="22" t="s">
        <v>13</v>
      </c>
      <c r="H58" s="35">
        <f t="shared" si="1"/>
        <v>803427.69</v>
      </c>
      <c r="I58" s="22" t="s">
        <v>13</v>
      </c>
      <c r="J58" s="23">
        <f t="shared" si="2"/>
        <v>0.72886960036799997</v>
      </c>
      <c r="K58" s="22" t="s">
        <v>13</v>
      </c>
      <c r="L58" s="23">
        <f t="shared" si="3"/>
        <v>2.6725218680160001</v>
      </c>
    </row>
    <row r="59" spans="1:12" x14ac:dyDescent="0.25">
      <c r="A59" s="19" t="s">
        <v>15</v>
      </c>
      <c r="B59" s="33">
        <v>2320</v>
      </c>
      <c r="C59" s="20" t="s">
        <v>12</v>
      </c>
      <c r="D59" s="21">
        <v>43.97</v>
      </c>
      <c r="E59" s="20" t="s">
        <v>12</v>
      </c>
      <c r="F59" s="34">
        <v>1</v>
      </c>
      <c r="G59" s="22" t="s">
        <v>13</v>
      </c>
      <c r="H59" s="35">
        <f t="shared" si="1"/>
        <v>51005.2</v>
      </c>
      <c r="I59" s="22" t="s">
        <v>13</v>
      </c>
      <c r="J59" s="23">
        <f t="shared" si="2"/>
        <v>4.6271917439999997E-2</v>
      </c>
      <c r="K59" s="22" t="s">
        <v>13</v>
      </c>
      <c r="L59" s="23">
        <f t="shared" si="3"/>
        <v>0.16966369728</v>
      </c>
    </row>
    <row r="60" spans="1:12" x14ac:dyDescent="0.25">
      <c r="A60" s="19" t="s">
        <v>16</v>
      </c>
      <c r="B60" s="33">
        <v>6690</v>
      </c>
      <c r="C60" s="20" t="s">
        <v>12</v>
      </c>
      <c r="D60" s="21">
        <v>37.128551869660818</v>
      </c>
      <c r="E60" s="20" t="s">
        <v>12</v>
      </c>
      <c r="F60" s="34">
        <v>1</v>
      </c>
      <c r="G60" s="22" t="s">
        <v>13</v>
      </c>
      <c r="H60" s="35">
        <f t="shared" si="1"/>
        <v>124195.00600401543</v>
      </c>
      <c r="I60" s="22" t="s">
        <v>13</v>
      </c>
      <c r="J60" s="23">
        <f t="shared" si="2"/>
        <v>0.11266970944684279</v>
      </c>
      <c r="K60" s="22" t="s">
        <v>13</v>
      </c>
      <c r="L60" s="23">
        <f t="shared" si="3"/>
        <v>0.41312226797175694</v>
      </c>
    </row>
    <row r="61" spans="1:12" x14ac:dyDescent="0.25">
      <c r="A61" s="19" t="s">
        <v>21</v>
      </c>
      <c r="B61" s="33">
        <v>575</v>
      </c>
      <c r="C61" s="20" t="s">
        <v>12</v>
      </c>
      <c r="D61" s="21">
        <v>42.738993360941393</v>
      </c>
      <c r="E61" s="20" t="s">
        <v>12</v>
      </c>
      <c r="F61" s="34">
        <v>1</v>
      </c>
      <c r="G61" s="22" t="s">
        <v>13</v>
      </c>
      <c r="H61" s="35">
        <f t="shared" si="1"/>
        <v>12287.46059127065</v>
      </c>
      <c r="I61" s="22" t="s">
        <v>13</v>
      </c>
      <c r="J61" s="23">
        <f t="shared" si="2"/>
        <v>1.1147184248400733E-2</v>
      </c>
      <c r="K61" s="22" t="s">
        <v>13</v>
      </c>
      <c r="L61" s="23">
        <f t="shared" si="3"/>
        <v>4.0873008910802693E-2</v>
      </c>
    </row>
    <row r="62" spans="1:12" x14ac:dyDescent="0.25">
      <c r="A62" s="19" t="s">
        <v>22</v>
      </c>
      <c r="B62" s="33">
        <v>3826</v>
      </c>
      <c r="C62" s="20" t="s">
        <v>12</v>
      </c>
      <c r="D62" s="21">
        <v>45.11</v>
      </c>
      <c r="E62" s="20" t="s">
        <v>12</v>
      </c>
      <c r="F62" s="34">
        <v>1</v>
      </c>
      <c r="G62" s="22" t="s">
        <v>13</v>
      </c>
      <c r="H62" s="35">
        <f t="shared" si="1"/>
        <v>86295.43</v>
      </c>
      <c r="I62" s="22" t="s">
        <v>13</v>
      </c>
      <c r="J62" s="23">
        <f t="shared" si="2"/>
        <v>7.8287214095999993E-2</v>
      </c>
      <c r="K62" s="22" t="s">
        <v>13</v>
      </c>
      <c r="L62" s="23">
        <f t="shared" si="3"/>
        <v>0.28705311835199998</v>
      </c>
    </row>
    <row r="63" spans="1:12" x14ac:dyDescent="0.25">
      <c r="A63" s="19" t="s">
        <v>17</v>
      </c>
      <c r="B63" s="33">
        <v>148204</v>
      </c>
      <c r="C63" s="20" t="s">
        <v>12</v>
      </c>
      <c r="D63" s="21">
        <v>31.87</v>
      </c>
      <c r="E63" s="20" t="s">
        <v>12</v>
      </c>
      <c r="F63" s="34">
        <v>1</v>
      </c>
      <c r="G63" s="22" t="s">
        <v>13</v>
      </c>
      <c r="H63" s="35">
        <f t="shared" si="1"/>
        <v>2361630.7400000002</v>
      </c>
      <c r="I63" s="22" t="s">
        <v>13</v>
      </c>
      <c r="J63" s="23">
        <f t="shared" si="2"/>
        <v>2.1424714073280002</v>
      </c>
      <c r="K63" s="22" t="s">
        <v>13</v>
      </c>
      <c r="L63" s="23">
        <f t="shared" si="3"/>
        <v>7.8557284935360014</v>
      </c>
    </row>
    <row r="64" spans="1:12" x14ac:dyDescent="0.25">
      <c r="A64" s="19" t="s">
        <v>18</v>
      </c>
      <c r="B64" s="33">
        <v>0</v>
      </c>
      <c r="C64" s="20" t="s">
        <v>12</v>
      </c>
      <c r="D64" s="36"/>
      <c r="E64" s="20" t="s">
        <v>12</v>
      </c>
      <c r="F64" s="37"/>
      <c r="G64" s="22" t="s">
        <v>13</v>
      </c>
      <c r="H64" s="35">
        <f t="shared" si="1"/>
        <v>0</v>
      </c>
      <c r="I64" s="22" t="s">
        <v>13</v>
      </c>
      <c r="J64" s="23">
        <f t="shared" si="2"/>
        <v>0</v>
      </c>
      <c r="K64" s="22" t="s">
        <v>13</v>
      </c>
      <c r="L64" s="23">
        <f t="shared" si="3"/>
        <v>0</v>
      </c>
    </row>
    <row r="65" spans="1:12" x14ac:dyDescent="0.25">
      <c r="A65" s="15"/>
      <c r="B65" s="15"/>
      <c r="C65" s="15"/>
      <c r="D65" s="15"/>
      <c r="E65" s="15"/>
      <c r="F65" s="15"/>
      <c r="G65" s="15"/>
      <c r="H65" s="15"/>
      <c r="I65" s="15"/>
      <c r="J65" s="15"/>
      <c r="K65" s="15"/>
      <c r="L65" s="15"/>
    </row>
    <row r="66" spans="1:12" ht="21" x14ac:dyDescent="0.4">
      <c r="A66" s="30" t="s">
        <v>20</v>
      </c>
      <c r="B66" s="31"/>
      <c r="C66" s="30"/>
      <c r="D66" s="30">
        <v>2005</v>
      </c>
      <c r="E66" s="31"/>
      <c r="F66" s="31"/>
      <c r="G66" s="31"/>
      <c r="H66" s="31"/>
      <c r="I66" s="31"/>
      <c r="J66" s="31"/>
      <c r="K66" s="31"/>
      <c r="L66" s="31"/>
    </row>
    <row r="67" spans="1:12" x14ac:dyDescent="0.25">
      <c r="A67" s="15"/>
      <c r="B67" s="15"/>
      <c r="C67" s="15"/>
      <c r="D67" s="15"/>
      <c r="E67" s="15"/>
      <c r="F67" s="15"/>
      <c r="G67" s="15"/>
      <c r="H67" s="15"/>
      <c r="I67" s="15"/>
      <c r="J67" s="15"/>
      <c r="K67" s="15"/>
      <c r="L67" s="15"/>
    </row>
    <row r="68" spans="1:12" x14ac:dyDescent="0.25">
      <c r="A68" s="13"/>
      <c r="B68" s="16" t="s">
        <v>1</v>
      </c>
      <c r="C68" s="16"/>
      <c r="D68" s="16" t="s">
        <v>2</v>
      </c>
      <c r="E68" s="13"/>
      <c r="F68" s="16" t="s">
        <v>3</v>
      </c>
      <c r="G68" s="13"/>
      <c r="H68" s="16" t="s">
        <v>4</v>
      </c>
      <c r="I68" s="15"/>
      <c r="J68" s="16" t="s">
        <v>4</v>
      </c>
      <c r="K68" s="15"/>
      <c r="L68" s="16" t="s">
        <v>4</v>
      </c>
    </row>
    <row r="69" spans="1:12" x14ac:dyDescent="0.25">
      <c r="A69" s="17" t="s">
        <v>5</v>
      </c>
      <c r="B69" s="16" t="s">
        <v>6</v>
      </c>
      <c r="C69" s="15"/>
      <c r="D69" s="16" t="s">
        <v>7</v>
      </c>
      <c r="E69" s="13"/>
      <c r="F69" s="16" t="s">
        <v>8</v>
      </c>
      <c r="G69" s="16"/>
      <c r="H69" s="16" t="s">
        <v>9</v>
      </c>
      <c r="I69" s="15"/>
      <c r="J69" s="16" t="s">
        <v>10</v>
      </c>
      <c r="K69" s="15"/>
      <c r="L69" s="16" t="s">
        <v>19</v>
      </c>
    </row>
    <row r="70" spans="1:12" x14ac:dyDescent="0.25">
      <c r="A70" s="19" t="s">
        <v>11</v>
      </c>
      <c r="B70" s="33">
        <v>14407</v>
      </c>
      <c r="C70" s="20" t="s">
        <v>12</v>
      </c>
      <c r="D70" s="21">
        <v>60.27</v>
      </c>
      <c r="E70" s="20" t="s">
        <v>12</v>
      </c>
      <c r="F70" s="34">
        <v>1</v>
      </c>
      <c r="G70" s="22" t="s">
        <v>13</v>
      </c>
      <c r="H70" s="35">
        <f t="shared" si="1"/>
        <v>434154.94500000001</v>
      </c>
      <c r="I70" s="22" t="s">
        <v>13</v>
      </c>
      <c r="J70" s="23">
        <f t="shared" si="2"/>
        <v>0.39386536610400003</v>
      </c>
      <c r="K70" s="22" t="s">
        <v>13</v>
      </c>
      <c r="L70" s="23">
        <f t="shared" si="3"/>
        <v>1.4441730090480001</v>
      </c>
    </row>
    <row r="71" spans="1:12" x14ac:dyDescent="0.25">
      <c r="A71" s="19" t="s">
        <v>14</v>
      </c>
      <c r="B71" s="33">
        <v>35632</v>
      </c>
      <c r="C71" s="20" t="s">
        <v>12</v>
      </c>
      <c r="D71" s="21">
        <v>44.43</v>
      </c>
      <c r="E71" s="20" t="s">
        <v>12</v>
      </c>
      <c r="F71" s="34">
        <v>1</v>
      </c>
      <c r="G71" s="22" t="s">
        <v>13</v>
      </c>
      <c r="H71" s="35">
        <f t="shared" ref="H71:H129" si="20">B71*D71/2</f>
        <v>791564.88</v>
      </c>
      <c r="I71" s="22" t="s">
        <v>13</v>
      </c>
      <c r="J71" s="23">
        <f t="shared" ref="J71:J129" si="21">H71*0.9072/1000000</f>
        <v>0.71810765913599994</v>
      </c>
      <c r="K71" s="22" t="s">
        <v>13</v>
      </c>
      <c r="L71" s="23">
        <f t="shared" ref="L71:L129" si="22">J71*44/12</f>
        <v>2.6330614168319997</v>
      </c>
    </row>
    <row r="72" spans="1:12" x14ac:dyDescent="0.25">
      <c r="A72" s="19" t="s">
        <v>15</v>
      </c>
      <c r="B72" s="33">
        <v>2610</v>
      </c>
      <c r="C72" s="20" t="s">
        <v>12</v>
      </c>
      <c r="D72" s="21">
        <v>43.97</v>
      </c>
      <c r="E72" s="20" t="s">
        <v>12</v>
      </c>
      <c r="F72" s="34">
        <v>1</v>
      </c>
      <c r="G72" s="22" t="s">
        <v>13</v>
      </c>
      <c r="H72" s="35">
        <f t="shared" si="20"/>
        <v>57380.85</v>
      </c>
      <c r="I72" s="22" t="s">
        <v>13</v>
      </c>
      <c r="J72" s="23">
        <f t="shared" si="21"/>
        <v>5.2055907119999995E-2</v>
      </c>
      <c r="K72" s="22" t="s">
        <v>13</v>
      </c>
      <c r="L72" s="23">
        <f t="shared" si="22"/>
        <v>0.19087165943999998</v>
      </c>
    </row>
    <row r="73" spans="1:12" x14ac:dyDescent="0.25">
      <c r="A73" s="19" t="s">
        <v>16</v>
      </c>
      <c r="B73" s="33">
        <v>5473</v>
      </c>
      <c r="C73" s="20" t="s">
        <v>12</v>
      </c>
      <c r="D73" s="21">
        <v>37.121187720398858</v>
      </c>
      <c r="E73" s="20" t="s">
        <v>12</v>
      </c>
      <c r="F73" s="34">
        <v>1</v>
      </c>
      <c r="G73" s="22" t="s">
        <v>13</v>
      </c>
      <c r="H73" s="35">
        <f t="shared" si="20"/>
        <v>101582.13019687147</v>
      </c>
      <c r="I73" s="22" t="s">
        <v>13</v>
      </c>
      <c r="J73" s="23">
        <f t="shared" si="21"/>
        <v>9.2155308514601797E-2</v>
      </c>
      <c r="K73" s="22" t="s">
        <v>13</v>
      </c>
      <c r="L73" s="23">
        <f t="shared" si="22"/>
        <v>0.33790279788687322</v>
      </c>
    </row>
    <row r="74" spans="1:12" x14ac:dyDescent="0.25">
      <c r="A74" s="19" t="s">
        <v>21</v>
      </c>
      <c r="B74" s="33">
        <v>466</v>
      </c>
      <c r="C74" s="20" t="s">
        <v>12</v>
      </c>
      <c r="D74" s="21">
        <v>42.696971706443158</v>
      </c>
      <c r="E74" s="20" t="s">
        <v>12</v>
      </c>
      <c r="F74" s="34">
        <v>1</v>
      </c>
      <c r="G74" s="22" t="s">
        <v>13</v>
      </c>
      <c r="H74" s="35">
        <f t="shared" si="20"/>
        <v>9948.3944076012558</v>
      </c>
      <c r="I74" s="22" t="s">
        <v>13</v>
      </c>
      <c r="J74" s="23">
        <f t="shared" si="21"/>
        <v>9.0251834065758589E-3</v>
      </c>
      <c r="K74" s="22" t="s">
        <v>13</v>
      </c>
      <c r="L74" s="23">
        <f t="shared" si="22"/>
        <v>3.3092339157444813E-2</v>
      </c>
    </row>
    <row r="75" spans="1:12" x14ac:dyDescent="0.25">
      <c r="A75" s="19" t="s">
        <v>22</v>
      </c>
      <c r="B75" s="33">
        <v>3934</v>
      </c>
      <c r="C75" s="20" t="s">
        <v>12</v>
      </c>
      <c r="D75" s="21">
        <v>45.11</v>
      </c>
      <c r="E75" s="20" t="s">
        <v>12</v>
      </c>
      <c r="F75" s="34">
        <v>1</v>
      </c>
      <c r="G75" s="22" t="s">
        <v>13</v>
      </c>
      <c r="H75" s="35">
        <f t="shared" si="20"/>
        <v>88731.37</v>
      </c>
      <c r="I75" s="22" t="s">
        <v>13</v>
      </c>
      <c r="J75" s="23">
        <f t="shared" si="21"/>
        <v>8.0497098864E-2</v>
      </c>
      <c r="K75" s="22" t="s">
        <v>13</v>
      </c>
      <c r="L75" s="23">
        <f t="shared" si="22"/>
        <v>0.29515602916799999</v>
      </c>
    </row>
    <row r="76" spans="1:12" x14ac:dyDescent="0.25">
      <c r="A76" s="19" t="s">
        <v>17</v>
      </c>
      <c r="B76" s="33">
        <v>150849</v>
      </c>
      <c r="C76" s="20" t="s">
        <v>12</v>
      </c>
      <c r="D76" s="21">
        <v>31.87</v>
      </c>
      <c r="E76" s="20" t="s">
        <v>12</v>
      </c>
      <c r="F76" s="34">
        <v>1</v>
      </c>
      <c r="G76" s="22" t="s">
        <v>13</v>
      </c>
      <c r="H76" s="35">
        <f t="shared" si="20"/>
        <v>2403778.8149999999</v>
      </c>
      <c r="I76" s="22" t="s">
        <v>13</v>
      </c>
      <c r="J76" s="23">
        <f t="shared" si="21"/>
        <v>2.180708140968</v>
      </c>
      <c r="K76" s="22" t="s">
        <v>13</v>
      </c>
      <c r="L76" s="23">
        <f t="shared" si="22"/>
        <v>7.9959298502160001</v>
      </c>
    </row>
    <row r="77" spans="1:12" x14ac:dyDescent="0.25">
      <c r="A77" s="19" t="s">
        <v>18</v>
      </c>
      <c r="B77" s="33">
        <v>0</v>
      </c>
      <c r="C77" s="20" t="s">
        <v>12</v>
      </c>
      <c r="D77" s="36"/>
      <c r="E77" s="20" t="s">
        <v>12</v>
      </c>
      <c r="F77" s="37"/>
      <c r="G77" s="22" t="s">
        <v>13</v>
      </c>
      <c r="H77" s="35">
        <f t="shared" si="20"/>
        <v>0</v>
      </c>
      <c r="I77" s="22" t="s">
        <v>13</v>
      </c>
      <c r="J77" s="23">
        <f t="shared" si="21"/>
        <v>0</v>
      </c>
      <c r="K77" s="22" t="s">
        <v>13</v>
      </c>
      <c r="L77" s="23">
        <f t="shared" si="22"/>
        <v>0</v>
      </c>
    </row>
    <row r="78" spans="1:12" x14ac:dyDescent="0.25">
      <c r="A78" s="15"/>
      <c r="B78" s="15"/>
      <c r="C78" s="15"/>
      <c r="D78" s="15"/>
      <c r="E78" s="15"/>
      <c r="F78" s="15"/>
      <c r="G78" s="15"/>
      <c r="H78" s="15"/>
      <c r="I78" s="15"/>
      <c r="J78" s="15"/>
      <c r="K78" s="15"/>
      <c r="L78" s="15"/>
    </row>
    <row r="79" spans="1:12" ht="21" x14ac:dyDescent="0.4">
      <c r="A79" s="30" t="s">
        <v>20</v>
      </c>
      <c r="B79" s="31"/>
      <c r="C79" s="30"/>
      <c r="D79" s="30">
        <v>2006</v>
      </c>
      <c r="E79" s="31"/>
      <c r="F79" s="31"/>
      <c r="G79" s="31"/>
      <c r="H79" s="31"/>
      <c r="I79" s="31"/>
      <c r="J79" s="31"/>
      <c r="K79" s="31"/>
      <c r="L79" s="31"/>
    </row>
    <row r="80" spans="1:12" x14ac:dyDescent="0.25">
      <c r="A80" s="15"/>
      <c r="B80" s="15"/>
      <c r="C80" s="15"/>
      <c r="D80" s="15"/>
      <c r="E80" s="15"/>
      <c r="F80" s="15"/>
      <c r="G80" s="15"/>
      <c r="H80" s="15"/>
      <c r="I80" s="15"/>
      <c r="J80" s="15"/>
      <c r="K80" s="15"/>
      <c r="L80" s="15"/>
    </row>
    <row r="81" spans="1:12" x14ac:dyDescent="0.25">
      <c r="A81" s="13"/>
      <c r="B81" s="16" t="s">
        <v>1</v>
      </c>
      <c r="C81" s="16"/>
      <c r="D81" s="16" t="s">
        <v>2</v>
      </c>
      <c r="E81" s="13"/>
      <c r="F81" s="16" t="s">
        <v>3</v>
      </c>
      <c r="G81" s="13"/>
      <c r="H81" s="16" t="s">
        <v>4</v>
      </c>
      <c r="I81" s="15"/>
      <c r="J81" s="16" t="s">
        <v>4</v>
      </c>
      <c r="K81" s="15"/>
      <c r="L81" s="16" t="s">
        <v>4</v>
      </c>
    </row>
    <row r="82" spans="1:12" x14ac:dyDescent="0.25">
      <c r="A82" s="17" t="s">
        <v>5</v>
      </c>
      <c r="B82" s="16" t="s">
        <v>6</v>
      </c>
      <c r="C82" s="15"/>
      <c r="D82" s="16" t="s">
        <v>7</v>
      </c>
      <c r="E82" s="13"/>
      <c r="F82" s="16" t="s">
        <v>8</v>
      </c>
      <c r="G82" s="16"/>
      <c r="H82" s="16" t="s">
        <v>9</v>
      </c>
      <c r="I82" s="15"/>
      <c r="J82" s="16" t="s">
        <v>10</v>
      </c>
      <c r="K82" s="15"/>
      <c r="L82" s="16" t="s">
        <v>19</v>
      </c>
    </row>
    <row r="83" spans="1:12" x14ac:dyDescent="0.25">
      <c r="A83" s="19" t="s">
        <v>11</v>
      </c>
      <c r="B83" s="33">
        <v>14269</v>
      </c>
      <c r="C83" s="20" t="s">
        <v>12</v>
      </c>
      <c r="D83" s="21">
        <v>60.27</v>
      </c>
      <c r="E83" s="20" t="s">
        <v>12</v>
      </c>
      <c r="F83" s="34">
        <v>1</v>
      </c>
      <c r="G83" s="22" t="s">
        <v>13</v>
      </c>
      <c r="H83" s="35">
        <f t="shared" si="20"/>
        <v>429996.315</v>
      </c>
      <c r="I83" s="22" t="s">
        <v>13</v>
      </c>
      <c r="J83" s="23">
        <f t="shared" si="21"/>
        <v>0.390092656968</v>
      </c>
      <c r="K83" s="22" t="s">
        <v>13</v>
      </c>
      <c r="L83" s="23">
        <f t="shared" si="22"/>
        <v>1.430339742216</v>
      </c>
    </row>
    <row r="84" spans="1:12" x14ac:dyDescent="0.25">
      <c r="A84" s="19" t="s">
        <v>14</v>
      </c>
      <c r="B84" s="33">
        <v>33094</v>
      </c>
      <c r="C84" s="20" t="s">
        <v>12</v>
      </c>
      <c r="D84" s="21">
        <v>44.43</v>
      </c>
      <c r="E84" s="20" t="s">
        <v>12</v>
      </c>
      <c r="F84" s="34">
        <v>1</v>
      </c>
      <c r="G84" s="22" t="s">
        <v>13</v>
      </c>
      <c r="H84" s="35">
        <f t="shared" si="20"/>
        <v>735183.21</v>
      </c>
      <c r="I84" s="22" t="s">
        <v>13</v>
      </c>
      <c r="J84" s="23">
        <f t="shared" si="21"/>
        <v>0.66695820811200002</v>
      </c>
      <c r="K84" s="22" t="s">
        <v>13</v>
      </c>
      <c r="L84" s="23">
        <f t="shared" si="22"/>
        <v>2.445513429744</v>
      </c>
    </row>
    <row r="85" spans="1:12" x14ac:dyDescent="0.25">
      <c r="A85" s="19" t="s">
        <v>15</v>
      </c>
      <c r="B85" s="33">
        <v>2379</v>
      </c>
      <c r="C85" s="20" t="s">
        <v>12</v>
      </c>
      <c r="D85" s="21">
        <v>43.97</v>
      </c>
      <c r="E85" s="20" t="s">
        <v>12</v>
      </c>
      <c r="F85" s="34">
        <v>1</v>
      </c>
      <c r="G85" s="22" t="s">
        <v>13</v>
      </c>
      <c r="H85" s="35">
        <f t="shared" si="20"/>
        <v>52302.314999999995</v>
      </c>
      <c r="I85" s="22" t="s">
        <v>13</v>
      </c>
      <c r="J85" s="23">
        <f t="shared" si="21"/>
        <v>4.7448660167999993E-2</v>
      </c>
      <c r="K85" s="22" t="s">
        <v>13</v>
      </c>
      <c r="L85" s="23">
        <f t="shared" si="22"/>
        <v>0.17397842061599997</v>
      </c>
    </row>
    <row r="86" spans="1:12" x14ac:dyDescent="0.25">
      <c r="A86" s="19" t="s">
        <v>16</v>
      </c>
      <c r="B86" s="33">
        <v>6077</v>
      </c>
      <c r="C86" s="20" t="s">
        <v>12</v>
      </c>
      <c r="D86" s="21">
        <v>37.117401619280237</v>
      </c>
      <c r="E86" s="20" t="s">
        <v>12</v>
      </c>
      <c r="F86" s="34">
        <v>1</v>
      </c>
      <c r="G86" s="22" t="s">
        <v>13</v>
      </c>
      <c r="H86" s="35">
        <f t="shared" si="20"/>
        <v>112781.22482018299</v>
      </c>
      <c r="I86" s="22" t="s">
        <v>13</v>
      </c>
      <c r="J86" s="23">
        <f t="shared" si="21"/>
        <v>0.10231512715687002</v>
      </c>
      <c r="K86" s="22" t="s">
        <v>13</v>
      </c>
      <c r="L86" s="23">
        <f t="shared" si="22"/>
        <v>0.37515546624185675</v>
      </c>
    </row>
    <row r="87" spans="1:12" x14ac:dyDescent="0.25">
      <c r="A87" s="19" t="s">
        <v>21</v>
      </c>
      <c r="B87" s="33">
        <v>473</v>
      </c>
      <c r="C87" s="20" t="s">
        <v>12</v>
      </c>
      <c r="D87" s="21">
        <v>42.897554061143609</v>
      </c>
      <c r="E87" s="20" t="s">
        <v>12</v>
      </c>
      <c r="F87" s="34">
        <v>1</v>
      </c>
      <c r="G87" s="22" t="s">
        <v>13</v>
      </c>
      <c r="H87" s="35">
        <f t="shared" si="20"/>
        <v>10145.271535460464</v>
      </c>
      <c r="I87" s="22" t="s">
        <v>13</v>
      </c>
      <c r="J87" s="23">
        <f t="shared" si="21"/>
        <v>9.2037903369697315E-3</v>
      </c>
      <c r="K87" s="22" t="s">
        <v>13</v>
      </c>
      <c r="L87" s="23">
        <f t="shared" si="22"/>
        <v>3.3747231235555682E-2</v>
      </c>
    </row>
    <row r="88" spans="1:12" x14ac:dyDescent="0.25">
      <c r="A88" s="19" t="s">
        <v>22</v>
      </c>
      <c r="B88" s="33">
        <v>1802</v>
      </c>
      <c r="C88" s="20" t="s">
        <v>12</v>
      </c>
      <c r="D88" s="21">
        <v>45.11</v>
      </c>
      <c r="E88" s="20" t="s">
        <v>12</v>
      </c>
      <c r="F88" s="34">
        <v>1</v>
      </c>
      <c r="G88" s="22" t="s">
        <v>13</v>
      </c>
      <c r="H88" s="35">
        <f t="shared" si="20"/>
        <v>40644.11</v>
      </c>
      <c r="I88" s="22" t="s">
        <v>13</v>
      </c>
      <c r="J88" s="23">
        <f t="shared" si="21"/>
        <v>3.6872336591999996E-2</v>
      </c>
      <c r="K88" s="22" t="s">
        <v>13</v>
      </c>
      <c r="L88" s="23">
        <f t="shared" si="22"/>
        <v>0.13519856750399997</v>
      </c>
    </row>
    <row r="89" spans="1:12" x14ac:dyDescent="0.25">
      <c r="A89" s="19" t="s">
        <v>17</v>
      </c>
      <c r="B89" s="33">
        <v>135369</v>
      </c>
      <c r="C89" s="20" t="s">
        <v>12</v>
      </c>
      <c r="D89" s="21">
        <v>31.87</v>
      </c>
      <c r="E89" s="20" t="s">
        <v>12</v>
      </c>
      <c r="F89" s="34">
        <v>1</v>
      </c>
      <c r="G89" s="22" t="s">
        <v>13</v>
      </c>
      <c r="H89" s="35">
        <f t="shared" si="20"/>
        <v>2157105.0150000001</v>
      </c>
      <c r="I89" s="22" t="s">
        <v>13</v>
      </c>
      <c r="J89" s="23">
        <f t="shared" si="21"/>
        <v>1.9569256696080002</v>
      </c>
      <c r="K89" s="22" t="s">
        <v>13</v>
      </c>
      <c r="L89" s="23">
        <f t="shared" si="22"/>
        <v>7.1753941218960007</v>
      </c>
    </row>
    <row r="90" spans="1:12" x14ac:dyDescent="0.25">
      <c r="A90" s="19" t="s">
        <v>18</v>
      </c>
      <c r="B90" s="33">
        <v>0</v>
      </c>
      <c r="C90" s="20" t="s">
        <v>12</v>
      </c>
      <c r="D90" s="36"/>
      <c r="E90" s="20" t="s">
        <v>12</v>
      </c>
      <c r="F90" s="37"/>
      <c r="G90" s="22" t="s">
        <v>13</v>
      </c>
      <c r="H90" s="35">
        <f t="shared" si="20"/>
        <v>0</v>
      </c>
      <c r="I90" s="22" t="s">
        <v>13</v>
      </c>
      <c r="J90" s="23">
        <f t="shared" si="21"/>
        <v>0</v>
      </c>
      <c r="K90" s="22" t="s">
        <v>13</v>
      </c>
      <c r="L90" s="23">
        <f t="shared" si="22"/>
        <v>0</v>
      </c>
    </row>
    <row r="91" spans="1:12" x14ac:dyDescent="0.25">
      <c r="A91" s="15"/>
      <c r="B91" s="15"/>
      <c r="C91" s="15"/>
      <c r="D91" s="15"/>
      <c r="E91" s="15"/>
      <c r="F91" s="15"/>
      <c r="G91" s="15"/>
      <c r="H91" s="15"/>
      <c r="I91" s="15"/>
      <c r="J91" s="15"/>
      <c r="K91" s="15"/>
      <c r="L91" s="15"/>
    </row>
    <row r="92" spans="1:12" ht="21" x14ac:dyDescent="0.4">
      <c r="A92" s="30" t="s">
        <v>20</v>
      </c>
      <c r="B92" s="31"/>
      <c r="C92" s="30"/>
      <c r="D92" s="30">
        <v>2007</v>
      </c>
      <c r="E92" s="31"/>
      <c r="F92" s="31"/>
      <c r="G92" s="31"/>
      <c r="H92" s="31"/>
      <c r="I92" s="31"/>
      <c r="J92" s="31"/>
      <c r="K92" s="31"/>
      <c r="L92" s="31"/>
    </row>
    <row r="93" spans="1:12" x14ac:dyDescent="0.25">
      <c r="A93" s="15"/>
      <c r="B93" s="15"/>
      <c r="C93" s="15"/>
      <c r="D93" s="15"/>
      <c r="E93" s="15"/>
      <c r="F93" s="15"/>
      <c r="G93" s="15"/>
      <c r="H93" s="15"/>
      <c r="I93" s="15"/>
      <c r="J93" s="15"/>
      <c r="K93" s="15"/>
      <c r="L93" s="15"/>
    </row>
    <row r="94" spans="1:12" x14ac:dyDescent="0.25">
      <c r="A94" s="13"/>
      <c r="B94" s="16" t="s">
        <v>1</v>
      </c>
      <c r="C94" s="16"/>
      <c r="D94" s="16" t="s">
        <v>2</v>
      </c>
      <c r="E94" s="13"/>
      <c r="F94" s="16" t="s">
        <v>3</v>
      </c>
      <c r="G94" s="13"/>
      <c r="H94" s="16" t="s">
        <v>4</v>
      </c>
      <c r="I94" s="15"/>
      <c r="J94" s="16" t="s">
        <v>4</v>
      </c>
      <c r="K94" s="15"/>
      <c r="L94" s="16" t="s">
        <v>4</v>
      </c>
    </row>
    <row r="95" spans="1:12" x14ac:dyDescent="0.25">
      <c r="A95" s="17" t="s">
        <v>5</v>
      </c>
      <c r="B95" s="16" t="s">
        <v>6</v>
      </c>
      <c r="C95" s="15"/>
      <c r="D95" s="16" t="s">
        <v>7</v>
      </c>
      <c r="E95" s="13"/>
      <c r="F95" s="16" t="s">
        <v>8</v>
      </c>
      <c r="G95" s="16"/>
      <c r="H95" s="16" t="s">
        <v>9</v>
      </c>
      <c r="I95" s="15"/>
      <c r="J95" s="16" t="s">
        <v>10</v>
      </c>
      <c r="K95" s="15"/>
      <c r="L95" s="16" t="s">
        <v>19</v>
      </c>
    </row>
    <row r="96" spans="1:12" x14ac:dyDescent="0.25">
      <c r="A96" s="19" t="s">
        <v>11</v>
      </c>
      <c r="B96" s="33">
        <v>16210</v>
      </c>
      <c r="C96" s="20" t="s">
        <v>12</v>
      </c>
      <c r="D96" s="21">
        <v>60.27</v>
      </c>
      <c r="E96" s="20" t="s">
        <v>12</v>
      </c>
      <c r="F96" s="34">
        <v>1</v>
      </c>
      <c r="G96" s="22" t="s">
        <v>13</v>
      </c>
      <c r="H96" s="35">
        <f t="shared" si="20"/>
        <v>488488.35000000003</v>
      </c>
      <c r="I96" s="22" t="s">
        <v>13</v>
      </c>
      <c r="J96" s="23">
        <f t="shared" si="21"/>
        <v>0.44315663112000003</v>
      </c>
      <c r="K96" s="22" t="s">
        <v>13</v>
      </c>
      <c r="L96" s="23">
        <f t="shared" si="22"/>
        <v>1.6249076474399999</v>
      </c>
    </row>
    <row r="97" spans="1:12" x14ac:dyDescent="0.25">
      <c r="A97" s="19" t="s">
        <v>14</v>
      </c>
      <c r="B97" s="33">
        <v>28461</v>
      </c>
      <c r="C97" s="20" t="s">
        <v>12</v>
      </c>
      <c r="D97" s="21">
        <v>44.43</v>
      </c>
      <c r="E97" s="20" t="s">
        <v>12</v>
      </c>
      <c r="F97" s="34">
        <v>1</v>
      </c>
      <c r="G97" s="22" t="s">
        <v>13</v>
      </c>
      <c r="H97" s="35">
        <f t="shared" si="20"/>
        <v>632261.11499999999</v>
      </c>
      <c r="I97" s="22" t="s">
        <v>13</v>
      </c>
      <c r="J97" s="23">
        <f t="shared" si="21"/>
        <v>0.57358728352800004</v>
      </c>
      <c r="K97" s="22" t="s">
        <v>13</v>
      </c>
      <c r="L97" s="23">
        <f t="shared" si="22"/>
        <v>2.1031533729360001</v>
      </c>
    </row>
    <row r="98" spans="1:12" x14ac:dyDescent="0.25">
      <c r="A98" s="19" t="s">
        <v>15</v>
      </c>
      <c r="B98" s="33">
        <v>1055</v>
      </c>
      <c r="C98" s="20" t="s">
        <v>12</v>
      </c>
      <c r="D98" s="21">
        <v>43.97</v>
      </c>
      <c r="E98" s="20" t="s">
        <v>12</v>
      </c>
      <c r="F98" s="34">
        <v>1</v>
      </c>
      <c r="G98" s="22" t="s">
        <v>13</v>
      </c>
      <c r="H98" s="35">
        <f t="shared" si="20"/>
        <v>23194.174999999999</v>
      </c>
      <c r="I98" s="22" t="s">
        <v>13</v>
      </c>
      <c r="J98" s="23">
        <f t="shared" si="21"/>
        <v>2.1041755559999997E-2</v>
      </c>
      <c r="K98" s="22" t="s">
        <v>13</v>
      </c>
      <c r="L98" s="23">
        <f t="shared" si="22"/>
        <v>7.7153103719999991E-2</v>
      </c>
    </row>
    <row r="99" spans="1:12" x14ac:dyDescent="0.25">
      <c r="A99" s="19" t="s">
        <v>16</v>
      </c>
      <c r="B99" s="33">
        <v>6659</v>
      </c>
      <c r="C99" s="20" t="s">
        <v>12</v>
      </c>
      <c r="D99" s="21">
        <v>37.097764119076807</v>
      </c>
      <c r="E99" s="20" t="s">
        <v>12</v>
      </c>
      <c r="F99" s="34">
        <v>1</v>
      </c>
      <c r="G99" s="22" t="s">
        <v>13</v>
      </c>
      <c r="H99" s="35">
        <f t="shared" si="20"/>
        <v>123517.00563446623</v>
      </c>
      <c r="I99" s="22" t="s">
        <v>13</v>
      </c>
      <c r="J99" s="23">
        <f t="shared" si="21"/>
        <v>0.11205462751158776</v>
      </c>
      <c r="K99" s="22" t="s">
        <v>13</v>
      </c>
      <c r="L99" s="23">
        <f t="shared" si="22"/>
        <v>0.41086696754248847</v>
      </c>
    </row>
    <row r="100" spans="1:12" x14ac:dyDescent="0.25">
      <c r="A100" s="19" t="s">
        <v>21</v>
      </c>
      <c r="B100" s="33">
        <v>471</v>
      </c>
      <c r="C100" s="20" t="s">
        <v>12</v>
      </c>
      <c r="D100" s="21">
        <v>43.128487576872814</v>
      </c>
      <c r="E100" s="20" t="s">
        <v>12</v>
      </c>
      <c r="F100" s="34">
        <v>1</v>
      </c>
      <c r="G100" s="22" t="s">
        <v>13</v>
      </c>
      <c r="H100" s="35">
        <f t="shared" si="20"/>
        <v>10156.758824353548</v>
      </c>
      <c r="I100" s="22" t="s">
        <v>13</v>
      </c>
      <c r="J100" s="23">
        <f t="shared" si="21"/>
        <v>9.2142116054535397E-3</v>
      </c>
      <c r="K100" s="22" t="s">
        <v>13</v>
      </c>
      <c r="L100" s="23">
        <f t="shared" si="22"/>
        <v>3.3785442553329645E-2</v>
      </c>
    </row>
    <row r="101" spans="1:12" x14ac:dyDescent="0.25">
      <c r="A101" s="19" t="s">
        <v>22</v>
      </c>
      <c r="B101" s="33">
        <v>2445</v>
      </c>
      <c r="C101" s="20" t="s">
        <v>12</v>
      </c>
      <c r="D101" s="21">
        <v>45.11</v>
      </c>
      <c r="E101" s="20" t="s">
        <v>12</v>
      </c>
      <c r="F101" s="34">
        <v>1</v>
      </c>
      <c r="G101" s="22" t="s">
        <v>13</v>
      </c>
      <c r="H101" s="35">
        <f t="shared" si="20"/>
        <v>55146.974999999999</v>
      </c>
      <c r="I101" s="22" t="s">
        <v>13</v>
      </c>
      <c r="J101" s="23">
        <f t="shared" si="21"/>
        <v>5.0029335719999998E-2</v>
      </c>
      <c r="K101" s="22" t="s">
        <v>13</v>
      </c>
      <c r="L101" s="23">
        <f t="shared" si="22"/>
        <v>0.18344089764000002</v>
      </c>
    </row>
    <row r="102" spans="1:12" x14ac:dyDescent="0.25">
      <c r="A102" s="19" t="s">
        <v>17</v>
      </c>
      <c r="B102" s="33">
        <v>151481</v>
      </c>
      <c r="C102" s="20" t="s">
        <v>12</v>
      </c>
      <c r="D102" s="21">
        <v>31.87</v>
      </c>
      <c r="E102" s="20" t="s">
        <v>12</v>
      </c>
      <c r="F102" s="34">
        <v>1</v>
      </c>
      <c r="G102" s="22" t="s">
        <v>13</v>
      </c>
      <c r="H102" s="35">
        <f t="shared" si="20"/>
        <v>2413849.7349999999</v>
      </c>
      <c r="I102" s="22" t="s">
        <v>13</v>
      </c>
      <c r="J102" s="23">
        <f t="shared" si="21"/>
        <v>2.1898444795919998</v>
      </c>
      <c r="K102" s="22" t="s">
        <v>13</v>
      </c>
      <c r="L102" s="23">
        <f t="shared" si="22"/>
        <v>8.0294297585039995</v>
      </c>
    </row>
    <row r="103" spans="1:12" x14ac:dyDescent="0.25">
      <c r="A103" s="19" t="s">
        <v>18</v>
      </c>
      <c r="B103" s="33">
        <v>0</v>
      </c>
      <c r="C103" s="20" t="s">
        <v>12</v>
      </c>
      <c r="D103" s="36"/>
      <c r="E103" s="20" t="s">
        <v>12</v>
      </c>
      <c r="F103" s="37"/>
      <c r="G103" s="22" t="s">
        <v>13</v>
      </c>
      <c r="H103" s="35">
        <f t="shared" si="20"/>
        <v>0</v>
      </c>
      <c r="I103" s="22" t="s">
        <v>13</v>
      </c>
      <c r="J103" s="23">
        <f t="shared" si="21"/>
        <v>0</v>
      </c>
      <c r="K103" s="22" t="s">
        <v>13</v>
      </c>
      <c r="L103" s="23">
        <f t="shared" si="22"/>
        <v>0</v>
      </c>
    </row>
    <row r="104" spans="1:12" x14ac:dyDescent="0.25">
      <c r="A104" s="15"/>
      <c r="B104" s="15"/>
      <c r="C104" s="15"/>
      <c r="D104" s="15"/>
      <c r="E104" s="15"/>
      <c r="F104" s="15"/>
      <c r="G104" s="15"/>
      <c r="H104" s="15"/>
      <c r="I104" s="15"/>
      <c r="J104" s="15"/>
      <c r="K104" s="15"/>
      <c r="L104" s="15"/>
    </row>
    <row r="105" spans="1:12" ht="21" x14ac:dyDescent="0.4">
      <c r="A105" s="30" t="s">
        <v>20</v>
      </c>
      <c r="B105" s="31"/>
      <c r="C105" s="30"/>
      <c r="D105" s="30">
        <v>2008</v>
      </c>
      <c r="E105" s="31"/>
      <c r="F105" s="31"/>
      <c r="G105" s="31"/>
      <c r="H105" s="31"/>
      <c r="I105" s="31"/>
      <c r="J105" s="31"/>
      <c r="K105" s="31"/>
      <c r="L105" s="31"/>
    </row>
    <row r="106" spans="1:12" x14ac:dyDescent="0.25">
      <c r="A106" s="15"/>
      <c r="B106" s="15"/>
      <c r="C106" s="15"/>
      <c r="D106" s="15"/>
      <c r="E106" s="15"/>
      <c r="F106" s="15"/>
      <c r="G106" s="15"/>
      <c r="H106" s="15"/>
      <c r="I106" s="15"/>
      <c r="J106" s="15"/>
      <c r="K106" s="15"/>
      <c r="L106" s="15"/>
    </row>
    <row r="107" spans="1:12" x14ac:dyDescent="0.25">
      <c r="A107" s="13"/>
      <c r="B107" s="16" t="s">
        <v>1</v>
      </c>
      <c r="C107" s="16"/>
      <c r="D107" s="16" t="s">
        <v>2</v>
      </c>
      <c r="E107" s="13"/>
      <c r="F107" s="16" t="s">
        <v>3</v>
      </c>
      <c r="G107" s="13"/>
      <c r="H107" s="16" t="s">
        <v>4</v>
      </c>
      <c r="I107" s="15"/>
      <c r="J107" s="16" t="s">
        <v>4</v>
      </c>
      <c r="K107" s="15"/>
      <c r="L107" s="16" t="s">
        <v>4</v>
      </c>
    </row>
    <row r="108" spans="1:12" x14ac:dyDescent="0.25">
      <c r="A108" s="17" t="s">
        <v>5</v>
      </c>
      <c r="B108" s="16" t="s">
        <v>6</v>
      </c>
      <c r="C108" s="15"/>
      <c r="D108" s="16" t="s">
        <v>7</v>
      </c>
      <c r="E108" s="13"/>
      <c r="F108" s="16" t="s">
        <v>8</v>
      </c>
      <c r="G108" s="16"/>
      <c r="H108" s="16" t="s">
        <v>9</v>
      </c>
      <c r="I108" s="15"/>
      <c r="J108" s="16" t="s">
        <v>10</v>
      </c>
      <c r="K108" s="15"/>
      <c r="L108" s="16" t="s">
        <v>19</v>
      </c>
    </row>
    <row r="109" spans="1:12" x14ac:dyDescent="0.25">
      <c r="A109" s="19" t="s">
        <v>11</v>
      </c>
      <c r="B109" s="33">
        <v>5224</v>
      </c>
      <c r="C109" s="20" t="s">
        <v>12</v>
      </c>
      <c r="D109" s="21">
        <v>60.27</v>
      </c>
      <c r="E109" s="20" t="s">
        <v>12</v>
      </c>
      <c r="F109" s="34">
        <v>1</v>
      </c>
      <c r="G109" s="22" t="s">
        <v>13</v>
      </c>
      <c r="H109" s="35">
        <f t="shared" si="20"/>
        <v>157425.24000000002</v>
      </c>
      <c r="I109" s="22" t="s">
        <v>13</v>
      </c>
      <c r="J109" s="23">
        <f t="shared" si="21"/>
        <v>0.14281617772800001</v>
      </c>
      <c r="K109" s="22" t="s">
        <v>13</v>
      </c>
      <c r="L109" s="23">
        <f t="shared" si="22"/>
        <v>0.52365931833599999</v>
      </c>
    </row>
    <row r="110" spans="1:12" x14ac:dyDescent="0.25">
      <c r="A110" s="19" t="s">
        <v>14</v>
      </c>
      <c r="B110" s="33">
        <v>35575</v>
      </c>
      <c r="C110" s="20" t="s">
        <v>12</v>
      </c>
      <c r="D110" s="21">
        <v>44.43</v>
      </c>
      <c r="E110" s="20" t="s">
        <v>12</v>
      </c>
      <c r="F110" s="34">
        <v>1</v>
      </c>
      <c r="G110" s="22" t="s">
        <v>13</v>
      </c>
      <c r="H110" s="35">
        <f t="shared" si="20"/>
        <v>790298.625</v>
      </c>
      <c r="I110" s="22" t="s">
        <v>13</v>
      </c>
      <c r="J110" s="23">
        <f t="shared" si="21"/>
        <v>0.7169589126</v>
      </c>
      <c r="K110" s="22" t="s">
        <v>13</v>
      </c>
      <c r="L110" s="23">
        <f t="shared" si="22"/>
        <v>2.6288493462</v>
      </c>
    </row>
    <row r="111" spans="1:12" x14ac:dyDescent="0.25">
      <c r="A111" s="19" t="s">
        <v>15</v>
      </c>
      <c r="B111" s="33">
        <v>327</v>
      </c>
      <c r="C111" s="20" t="s">
        <v>12</v>
      </c>
      <c r="D111" s="21">
        <v>43.97</v>
      </c>
      <c r="E111" s="20" t="s">
        <v>12</v>
      </c>
      <c r="F111" s="34">
        <v>1</v>
      </c>
      <c r="G111" s="22" t="s">
        <v>13</v>
      </c>
      <c r="H111" s="35">
        <f t="shared" si="20"/>
        <v>7189.0950000000003</v>
      </c>
      <c r="I111" s="22" t="s">
        <v>13</v>
      </c>
      <c r="J111" s="23">
        <f t="shared" si="21"/>
        <v>6.5219469840000002E-3</v>
      </c>
      <c r="K111" s="22" t="s">
        <v>13</v>
      </c>
      <c r="L111" s="23">
        <f t="shared" si="22"/>
        <v>2.3913805608000004E-2</v>
      </c>
    </row>
    <row r="112" spans="1:12" x14ac:dyDescent="0.25">
      <c r="A112" s="19" t="s">
        <v>16</v>
      </c>
      <c r="B112" s="33">
        <v>6449</v>
      </c>
      <c r="C112" s="20" t="s">
        <v>12</v>
      </c>
      <c r="D112" s="21">
        <v>37.110283550140529</v>
      </c>
      <c r="E112" s="20" t="s">
        <v>12</v>
      </c>
      <c r="F112" s="34">
        <v>1</v>
      </c>
      <c r="G112" s="22" t="s">
        <v>13</v>
      </c>
      <c r="H112" s="35">
        <f t="shared" si="20"/>
        <v>119662.10930742814</v>
      </c>
      <c r="I112" s="22" t="s">
        <v>13</v>
      </c>
      <c r="J112" s="23">
        <f t="shared" si="21"/>
        <v>0.1085574655636988</v>
      </c>
      <c r="K112" s="22" t="s">
        <v>13</v>
      </c>
      <c r="L112" s="23">
        <f t="shared" si="22"/>
        <v>0.39804404040022895</v>
      </c>
    </row>
    <row r="113" spans="1:12" x14ac:dyDescent="0.25">
      <c r="A113" s="19" t="s">
        <v>21</v>
      </c>
      <c r="B113" s="33">
        <v>468</v>
      </c>
      <c r="C113" s="20" t="s">
        <v>12</v>
      </c>
      <c r="D113" s="21">
        <v>42.900741155457617</v>
      </c>
      <c r="E113" s="20" t="s">
        <v>12</v>
      </c>
      <c r="F113" s="34">
        <v>1</v>
      </c>
      <c r="G113" s="22" t="s">
        <v>13</v>
      </c>
      <c r="H113" s="35">
        <f t="shared" si="20"/>
        <v>10038.773430377083</v>
      </c>
      <c r="I113" s="22" t="s">
        <v>13</v>
      </c>
      <c r="J113" s="23">
        <f t="shared" si="21"/>
        <v>9.1071752560380904E-3</v>
      </c>
      <c r="K113" s="22" t="s">
        <v>13</v>
      </c>
      <c r="L113" s="23">
        <f t="shared" si="22"/>
        <v>3.339297593880633E-2</v>
      </c>
    </row>
    <row r="114" spans="1:12" x14ac:dyDescent="0.25">
      <c r="A114" s="19" t="s">
        <v>22</v>
      </c>
      <c r="B114" s="33">
        <v>1515</v>
      </c>
      <c r="C114" s="20" t="s">
        <v>12</v>
      </c>
      <c r="D114" s="21">
        <v>45.11</v>
      </c>
      <c r="E114" s="20" t="s">
        <v>12</v>
      </c>
      <c r="F114" s="34">
        <v>1</v>
      </c>
      <c r="G114" s="22" t="s">
        <v>13</v>
      </c>
      <c r="H114" s="35">
        <f t="shared" si="20"/>
        <v>34170.824999999997</v>
      </c>
      <c r="I114" s="22" t="s">
        <v>13</v>
      </c>
      <c r="J114" s="23">
        <f t="shared" si="21"/>
        <v>3.0999772439999997E-2</v>
      </c>
      <c r="K114" s="22" t="s">
        <v>13</v>
      </c>
      <c r="L114" s="23">
        <f t="shared" si="22"/>
        <v>0.11366583227999999</v>
      </c>
    </row>
    <row r="115" spans="1:12" x14ac:dyDescent="0.25">
      <c r="A115" s="19" t="s">
        <v>17</v>
      </c>
      <c r="B115" s="33">
        <v>150241</v>
      </c>
      <c r="C115" s="20" t="s">
        <v>12</v>
      </c>
      <c r="D115" s="21">
        <v>31.87</v>
      </c>
      <c r="E115" s="20" t="s">
        <v>12</v>
      </c>
      <c r="F115" s="34">
        <v>1</v>
      </c>
      <c r="G115" s="22" t="s">
        <v>13</v>
      </c>
      <c r="H115" s="35">
        <f t="shared" si="20"/>
        <v>2394090.335</v>
      </c>
      <c r="I115" s="22" t="s">
        <v>13</v>
      </c>
      <c r="J115" s="23">
        <f t="shared" si="21"/>
        <v>2.171918751912</v>
      </c>
      <c r="K115" s="22" t="s">
        <v>13</v>
      </c>
      <c r="L115" s="23">
        <f t="shared" si="22"/>
        <v>7.9637020903440003</v>
      </c>
    </row>
    <row r="116" spans="1:12" x14ac:dyDescent="0.25">
      <c r="A116" s="19" t="s">
        <v>18</v>
      </c>
      <c r="B116" s="33">
        <v>0</v>
      </c>
      <c r="C116" s="20" t="s">
        <v>12</v>
      </c>
      <c r="D116" s="36"/>
      <c r="E116" s="20" t="s">
        <v>12</v>
      </c>
      <c r="F116" s="37"/>
      <c r="G116" s="22" t="s">
        <v>13</v>
      </c>
      <c r="H116" s="35">
        <f t="shared" si="20"/>
        <v>0</v>
      </c>
      <c r="I116" s="22" t="s">
        <v>13</v>
      </c>
      <c r="J116" s="23">
        <f t="shared" si="21"/>
        <v>0</v>
      </c>
      <c r="K116" s="22" t="s">
        <v>13</v>
      </c>
      <c r="L116" s="23">
        <f t="shared" si="22"/>
        <v>0</v>
      </c>
    </row>
    <row r="117" spans="1:12" x14ac:dyDescent="0.25">
      <c r="A117" s="15"/>
      <c r="B117" s="15"/>
      <c r="C117" s="15"/>
      <c r="D117" s="15"/>
      <c r="E117" s="15"/>
      <c r="F117" s="15"/>
      <c r="G117" s="15"/>
      <c r="H117" s="15"/>
      <c r="I117" s="15"/>
      <c r="J117" s="15"/>
      <c r="K117" s="15"/>
      <c r="L117" s="15"/>
    </row>
    <row r="118" spans="1:12" ht="21" x14ac:dyDescent="0.4">
      <c r="A118" s="30" t="s">
        <v>20</v>
      </c>
      <c r="B118" s="31"/>
      <c r="C118" s="30"/>
      <c r="D118" s="30">
        <v>2009</v>
      </c>
      <c r="E118" s="31"/>
      <c r="F118" s="31"/>
      <c r="G118" s="31"/>
      <c r="H118" s="31"/>
      <c r="I118" s="31"/>
      <c r="J118" s="31"/>
      <c r="K118" s="31"/>
      <c r="L118" s="31"/>
    </row>
    <row r="119" spans="1:12" x14ac:dyDescent="0.25">
      <c r="A119" s="15"/>
      <c r="B119" s="15"/>
      <c r="C119" s="15"/>
      <c r="D119" s="15"/>
      <c r="E119" s="15"/>
      <c r="F119" s="15"/>
      <c r="G119" s="15"/>
      <c r="H119" s="15"/>
      <c r="I119" s="15"/>
      <c r="J119" s="15"/>
      <c r="K119" s="15"/>
      <c r="L119" s="15"/>
    </row>
    <row r="120" spans="1:12" x14ac:dyDescent="0.25">
      <c r="A120" s="13"/>
      <c r="B120" s="16" t="s">
        <v>1</v>
      </c>
      <c r="C120" s="16"/>
      <c r="D120" s="16" t="s">
        <v>2</v>
      </c>
      <c r="E120" s="13"/>
      <c r="F120" s="16" t="s">
        <v>3</v>
      </c>
      <c r="G120" s="13"/>
      <c r="H120" s="16" t="s">
        <v>4</v>
      </c>
      <c r="I120" s="15"/>
      <c r="J120" s="16" t="s">
        <v>4</v>
      </c>
      <c r="K120" s="15"/>
      <c r="L120" s="16" t="s">
        <v>4</v>
      </c>
    </row>
    <row r="121" spans="1:12" x14ac:dyDescent="0.25">
      <c r="A121" s="17" t="s">
        <v>5</v>
      </c>
      <c r="B121" s="16" t="s">
        <v>6</v>
      </c>
      <c r="C121" s="15"/>
      <c r="D121" s="16" t="s">
        <v>7</v>
      </c>
      <c r="E121" s="13"/>
      <c r="F121" s="16" t="s">
        <v>8</v>
      </c>
      <c r="G121" s="16"/>
      <c r="H121" s="16" t="s">
        <v>9</v>
      </c>
      <c r="I121" s="15"/>
      <c r="J121" s="16" t="s">
        <v>10</v>
      </c>
      <c r="K121" s="15"/>
      <c r="L121" s="16" t="s">
        <v>19</v>
      </c>
    </row>
    <row r="122" spans="1:12" x14ac:dyDescent="0.25">
      <c r="A122" s="19" t="s">
        <v>11</v>
      </c>
      <c r="B122" s="33">
        <v>5026</v>
      </c>
      <c r="C122" s="20" t="s">
        <v>12</v>
      </c>
      <c r="D122" s="21">
        <v>60.27</v>
      </c>
      <c r="E122" s="20" t="s">
        <v>12</v>
      </c>
      <c r="F122" s="34">
        <v>1</v>
      </c>
      <c r="G122" s="22" t="s">
        <v>13</v>
      </c>
      <c r="H122" s="35">
        <f t="shared" si="20"/>
        <v>151458.51</v>
      </c>
      <c r="I122" s="22" t="s">
        <v>13</v>
      </c>
      <c r="J122" s="23">
        <f t="shared" si="21"/>
        <v>0.137403160272</v>
      </c>
      <c r="K122" s="22" t="s">
        <v>13</v>
      </c>
      <c r="L122" s="23">
        <f t="shared" si="22"/>
        <v>0.50381158766400003</v>
      </c>
    </row>
    <row r="123" spans="1:12" x14ac:dyDescent="0.25">
      <c r="A123" s="19" t="s">
        <v>14</v>
      </c>
      <c r="B123" s="33">
        <v>24050</v>
      </c>
      <c r="C123" s="20" t="s">
        <v>12</v>
      </c>
      <c r="D123" s="21">
        <v>44.43</v>
      </c>
      <c r="E123" s="20" t="s">
        <v>12</v>
      </c>
      <c r="F123" s="34">
        <v>1</v>
      </c>
      <c r="G123" s="22" t="s">
        <v>13</v>
      </c>
      <c r="H123" s="35">
        <f t="shared" si="20"/>
        <v>534270.75</v>
      </c>
      <c r="I123" s="22" t="s">
        <v>13</v>
      </c>
      <c r="J123" s="23">
        <f t="shared" si="21"/>
        <v>0.48469042440000004</v>
      </c>
      <c r="K123" s="22" t="s">
        <v>13</v>
      </c>
      <c r="L123" s="23">
        <f t="shared" si="22"/>
        <v>1.7771982228000001</v>
      </c>
    </row>
    <row r="124" spans="1:12" x14ac:dyDescent="0.25">
      <c r="A124" s="19" t="s">
        <v>15</v>
      </c>
      <c r="B124" s="33">
        <v>508</v>
      </c>
      <c r="C124" s="20" t="s">
        <v>12</v>
      </c>
      <c r="D124" s="21">
        <v>43.97</v>
      </c>
      <c r="E124" s="20" t="s">
        <v>12</v>
      </c>
      <c r="F124" s="34">
        <v>1</v>
      </c>
      <c r="G124" s="22" t="s">
        <v>13</v>
      </c>
      <c r="H124" s="35">
        <f t="shared" si="20"/>
        <v>11168.38</v>
      </c>
      <c r="I124" s="22" t="s">
        <v>13</v>
      </c>
      <c r="J124" s="23">
        <f t="shared" si="21"/>
        <v>1.0131954335999999E-2</v>
      </c>
      <c r="K124" s="22" t="s">
        <v>13</v>
      </c>
      <c r="L124" s="23">
        <f t="shared" si="22"/>
        <v>3.7150499231999999E-2</v>
      </c>
    </row>
    <row r="125" spans="1:12" x14ac:dyDescent="0.25">
      <c r="A125" s="19" t="s">
        <v>16</v>
      </c>
      <c r="B125" s="33">
        <v>6842</v>
      </c>
      <c r="C125" s="20" t="s">
        <v>12</v>
      </c>
      <c r="D125" s="21">
        <v>37.110283550140529</v>
      </c>
      <c r="E125" s="20" t="s">
        <v>12</v>
      </c>
      <c r="F125" s="34">
        <v>1</v>
      </c>
      <c r="G125" s="22" t="s">
        <v>13</v>
      </c>
      <c r="H125" s="35">
        <f t="shared" si="20"/>
        <v>126954.28002503075</v>
      </c>
      <c r="I125" s="22" t="s">
        <v>13</v>
      </c>
      <c r="J125" s="23">
        <f t="shared" si="21"/>
        <v>0.11517292283870789</v>
      </c>
      <c r="K125" s="22" t="s">
        <v>13</v>
      </c>
      <c r="L125" s="23">
        <f t="shared" si="22"/>
        <v>0.42230071707526223</v>
      </c>
    </row>
    <row r="126" spans="1:12" x14ac:dyDescent="0.25">
      <c r="A126" s="19" t="s">
        <v>21</v>
      </c>
      <c r="B126" s="33">
        <v>463</v>
      </c>
      <c r="C126" s="20" t="s">
        <v>12</v>
      </c>
      <c r="D126" s="21">
        <v>42.900741155457617</v>
      </c>
      <c r="E126" s="20" t="s">
        <v>12</v>
      </c>
      <c r="F126" s="34">
        <v>1</v>
      </c>
      <c r="G126" s="22" t="s">
        <v>13</v>
      </c>
      <c r="H126" s="35">
        <f t="shared" si="20"/>
        <v>9931.5215774884382</v>
      </c>
      <c r="I126" s="22" t="s">
        <v>13</v>
      </c>
      <c r="J126" s="23">
        <f t="shared" si="21"/>
        <v>9.0098763750975103E-3</v>
      </c>
      <c r="K126" s="22" t="s">
        <v>13</v>
      </c>
      <c r="L126" s="23">
        <f t="shared" si="22"/>
        <v>3.3036213375357538E-2</v>
      </c>
    </row>
    <row r="127" spans="1:12" x14ac:dyDescent="0.25">
      <c r="A127" s="19" t="s">
        <v>22</v>
      </c>
      <c r="B127" s="33">
        <v>1541</v>
      </c>
      <c r="C127" s="20" t="s">
        <v>12</v>
      </c>
      <c r="D127" s="21">
        <v>45.11</v>
      </c>
      <c r="E127" s="20" t="s">
        <v>12</v>
      </c>
      <c r="F127" s="34">
        <v>1</v>
      </c>
      <c r="G127" s="22" t="s">
        <v>13</v>
      </c>
      <c r="H127" s="35">
        <f t="shared" si="20"/>
        <v>34757.254999999997</v>
      </c>
      <c r="I127" s="22" t="s">
        <v>13</v>
      </c>
      <c r="J127" s="23">
        <f t="shared" si="21"/>
        <v>3.1531781735999999E-2</v>
      </c>
      <c r="K127" s="22" t="s">
        <v>13</v>
      </c>
      <c r="L127" s="23">
        <f t="shared" si="22"/>
        <v>0.11561653303199999</v>
      </c>
    </row>
    <row r="128" spans="1:12" x14ac:dyDescent="0.25">
      <c r="A128" s="19" t="s">
        <v>17</v>
      </c>
      <c r="B128" s="33">
        <v>149830</v>
      </c>
      <c r="C128" s="20" t="s">
        <v>12</v>
      </c>
      <c r="D128" s="21">
        <v>31.87</v>
      </c>
      <c r="E128" s="20" t="s">
        <v>12</v>
      </c>
      <c r="F128" s="34">
        <v>1</v>
      </c>
      <c r="G128" s="22" t="s">
        <v>13</v>
      </c>
      <c r="H128" s="35">
        <f t="shared" si="20"/>
        <v>2387541.0500000003</v>
      </c>
      <c r="I128" s="22" t="s">
        <v>13</v>
      </c>
      <c r="J128" s="23">
        <f t="shared" si="21"/>
        <v>2.1659772405600002</v>
      </c>
      <c r="K128" s="22" t="s">
        <v>13</v>
      </c>
      <c r="L128" s="23">
        <f t="shared" si="22"/>
        <v>7.941916548720001</v>
      </c>
    </row>
    <row r="129" spans="1:12" x14ac:dyDescent="0.25">
      <c r="A129" s="19" t="s">
        <v>18</v>
      </c>
      <c r="B129" s="33">
        <v>0</v>
      </c>
      <c r="C129" s="20" t="s">
        <v>12</v>
      </c>
      <c r="D129" s="36"/>
      <c r="E129" s="20" t="s">
        <v>12</v>
      </c>
      <c r="F129" s="37"/>
      <c r="G129" s="22" t="s">
        <v>13</v>
      </c>
      <c r="H129" s="35">
        <f t="shared" si="20"/>
        <v>0</v>
      </c>
      <c r="I129" s="22" t="s">
        <v>13</v>
      </c>
      <c r="J129" s="23">
        <f t="shared" si="21"/>
        <v>0</v>
      </c>
      <c r="K129" s="22" t="s">
        <v>13</v>
      </c>
      <c r="L129" s="23">
        <f t="shared" si="22"/>
        <v>0</v>
      </c>
    </row>
    <row r="130" spans="1:12" x14ac:dyDescent="0.25">
      <c r="A130" s="15"/>
      <c r="B130" s="15"/>
      <c r="C130" s="15"/>
      <c r="D130" s="15"/>
      <c r="E130" s="15"/>
      <c r="F130" s="15"/>
      <c r="G130" s="15"/>
      <c r="H130" s="15"/>
      <c r="I130" s="15"/>
      <c r="J130" s="15"/>
      <c r="K130" s="15"/>
      <c r="L130" s="15"/>
    </row>
    <row r="131" spans="1:12" ht="21" x14ac:dyDescent="0.4">
      <c r="A131" s="30" t="s">
        <v>20</v>
      </c>
      <c r="B131" s="31"/>
      <c r="C131" s="30"/>
      <c r="D131" s="30">
        <v>2010</v>
      </c>
      <c r="E131" s="31"/>
      <c r="F131" s="31"/>
      <c r="G131" s="31"/>
      <c r="H131" s="31"/>
      <c r="I131" s="31"/>
      <c r="J131" s="31"/>
      <c r="K131" s="31"/>
      <c r="L131" s="31"/>
    </row>
    <row r="132" spans="1:12" x14ac:dyDescent="0.25">
      <c r="A132" s="15"/>
      <c r="B132" s="15"/>
      <c r="C132" s="15"/>
      <c r="D132" s="15"/>
      <c r="E132" s="15"/>
      <c r="F132" s="15"/>
      <c r="G132" s="15"/>
      <c r="H132" s="15"/>
      <c r="I132" s="15"/>
      <c r="J132" s="15"/>
      <c r="K132" s="15"/>
      <c r="L132" s="15"/>
    </row>
    <row r="133" spans="1:12" x14ac:dyDescent="0.25">
      <c r="A133" s="13"/>
      <c r="B133" s="16" t="s">
        <v>1</v>
      </c>
      <c r="C133" s="16"/>
      <c r="D133" s="16" t="s">
        <v>2</v>
      </c>
      <c r="E133" s="13"/>
      <c r="F133" s="16" t="s">
        <v>3</v>
      </c>
      <c r="G133" s="13"/>
      <c r="H133" s="16" t="s">
        <v>4</v>
      </c>
      <c r="I133" s="15"/>
      <c r="J133" s="16" t="s">
        <v>4</v>
      </c>
      <c r="K133" s="15"/>
      <c r="L133" s="16" t="s">
        <v>4</v>
      </c>
    </row>
    <row r="134" spans="1:12" x14ac:dyDescent="0.25">
      <c r="A134" s="17" t="s">
        <v>5</v>
      </c>
      <c r="B134" s="16" t="s">
        <v>6</v>
      </c>
      <c r="C134" s="15"/>
      <c r="D134" s="16" t="s">
        <v>7</v>
      </c>
      <c r="E134" s="13"/>
      <c r="F134" s="16" t="s">
        <v>8</v>
      </c>
      <c r="G134" s="16"/>
      <c r="H134" s="16" t="s">
        <v>9</v>
      </c>
      <c r="I134" s="15"/>
      <c r="J134" s="16" t="s">
        <v>10</v>
      </c>
      <c r="K134" s="15"/>
      <c r="L134" s="16" t="s">
        <v>19</v>
      </c>
    </row>
    <row r="135" spans="1:12" x14ac:dyDescent="0.25">
      <c r="A135" s="19" t="s">
        <v>11</v>
      </c>
      <c r="B135" s="33">
        <v>4729</v>
      </c>
      <c r="C135" s="20" t="s">
        <v>12</v>
      </c>
      <c r="D135" s="21">
        <v>60.27</v>
      </c>
      <c r="E135" s="20" t="s">
        <v>12</v>
      </c>
      <c r="F135" s="34">
        <v>1</v>
      </c>
      <c r="G135" s="22" t="s">
        <v>13</v>
      </c>
      <c r="H135" s="35">
        <f t="shared" ref="H135:H193" si="23">B135*D135/2</f>
        <v>142508.41500000001</v>
      </c>
      <c r="I135" s="22" t="s">
        <v>13</v>
      </c>
      <c r="J135" s="23">
        <f t="shared" ref="J135:J193" si="24">H135*0.9072/1000000</f>
        <v>0.129283634088</v>
      </c>
      <c r="K135" s="22" t="s">
        <v>13</v>
      </c>
      <c r="L135" s="23">
        <f t="shared" ref="L135:L193" si="25">J135*44/12</f>
        <v>0.47403999165600003</v>
      </c>
    </row>
    <row r="136" spans="1:12" x14ac:dyDescent="0.25">
      <c r="A136" s="19" t="s">
        <v>14</v>
      </c>
      <c r="B136" s="33">
        <v>23638</v>
      </c>
      <c r="C136" s="20" t="s">
        <v>12</v>
      </c>
      <c r="D136" s="21">
        <v>44.43</v>
      </c>
      <c r="E136" s="20" t="s">
        <v>12</v>
      </c>
      <c r="F136" s="34">
        <v>1</v>
      </c>
      <c r="G136" s="22" t="s">
        <v>13</v>
      </c>
      <c r="H136" s="35">
        <f t="shared" si="23"/>
        <v>525118.17000000004</v>
      </c>
      <c r="I136" s="22" t="s">
        <v>13</v>
      </c>
      <c r="J136" s="23">
        <f t="shared" si="24"/>
        <v>0.47638720382400002</v>
      </c>
      <c r="K136" s="22" t="s">
        <v>13</v>
      </c>
      <c r="L136" s="23">
        <f t="shared" si="25"/>
        <v>1.7467530806880001</v>
      </c>
    </row>
    <row r="137" spans="1:12" x14ac:dyDescent="0.25">
      <c r="A137" s="19" t="s">
        <v>15</v>
      </c>
      <c r="B137" s="33">
        <v>755</v>
      </c>
      <c r="C137" s="20" t="s">
        <v>12</v>
      </c>
      <c r="D137" s="21">
        <v>43.97</v>
      </c>
      <c r="E137" s="20" t="s">
        <v>12</v>
      </c>
      <c r="F137" s="34">
        <v>1</v>
      </c>
      <c r="G137" s="22" t="s">
        <v>13</v>
      </c>
      <c r="H137" s="35">
        <f t="shared" si="23"/>
        <v>16598.674999999999</v>
      </c>
      <c r="I137" s="22" t="s">
        <v>13</v>
      </c>
      <c r="J137" s="23">
        <f t="shared" si="24"/>
        <v>1.505831796E-2</v>
      </c>
      <c r="K137" s="22" t="s">
        <v>13</v>
      </c>
      <c r="L137" s="23">
        <f t="shared" si="25"/>
        <v>5.5213832519999999E-2</v>
      </c>
    </row>
    <row r="138" spans="1:12" x14ac:dyDescent="0.25">
      <c r="A138" s="19" t="s">
        <v>16</v>
      </c>
      <c r="B138" s="33">
        <v>6865</v>
      </c>
      <c r="C138" s="20" t="s">
        <v>12</v>
      </c>
      <c r="D138" s="21">
        <v>37.110283550140529</v>
      </c>
      <c r="E138" s="20" t="s">
        <v>12</v>
      </c>
      <c r="F138" s="34">
        <v>1</v>
      </c>
      <c r="G138" s="22" t="s">
        <v>13</v>
      </c>
      <c r="H138" s="35">
        <f t="shared" si="23"/>
        <v>127381.04828585737</v>
      </c>
      <c r="I138" s="22" t="s">
        <v>13</v>
      </c>
      <c r="J138" s="23">
        <f t="shared" si="24"/>
        <v>0.11556008700492981</v>
      </c>
      <c r="K138" s="22" t="s">
        <v>13</v>
      </c>
      <c r="L138" s="23">
        <f t="shared" si="25"/>
        <v>0.423720319018076</v>
      </c>
    </row>
    <row r="139" spans="1:12" x14ac:dyDescent="0.25">
      <c r="A139" s="19" t="s">
        <v>21</v>
      </c>
      <c r="B139" s="33">
        <v>458</v>
      </c>
      <c r="C139" s="20" t="s">
        <v>12</v>
      </c>
      <c r="D139" s="21">
        <v>42.900741155457617</v>
      </c>
      <c r="E139" s="20" t="s">
        <v>12</v>
      </c>
      <c r="F139" s="34">
        <v>1</v>
      </c>
      <c r="G139" s="22" t="s">
        <v>13</v>
      </c>
      <c r="H139" s="35">
        <f t="shared" si="23"/>
        <v>9824.2697245997933</v>
      </c>
      <c r="I139" s="22" t="s">
        <v>13</v>
      </c>
      <c r="J139" s="23">
        <f t="shared" si="24"/>
        <v>8.912577494156932E-3</v>
      </c>
      <c r="K139" s="22" t="s">
        <v>13</v>
      </c>
      <c r="L139" s="23">
        <f t="shared" si="25"/>
        <v>3.2679450811908754E-2</v>
      </c>
    </row>
    <row r="140" spans="1:12" x14ac:dyDescent="0.25">
      <c r="A140" s="19" t="s">
        <v>22</v>
      </c>
      <c r="B140" s="33">
        <v>570</v>
      </c>
      <c r="C140" s="20" t="s">
        <v>12</v>
      </c>
      <c r="D140" s="21">
        <v>45.11</v>
      </c>
      <c r="E140" s="20" t="s">
        <v>12</v>
      </c>
      <c r="F140" s="34">
        <v>1</v>
      </c>
      <c r="G140" s="22" t="s">
        <v>13</v>
      </c>
      <c r="H140" s="35">
        <f t="shared" si="23"/>
        <v>12856.35</v>
      </c>
      <c r="I140" s="22" t="s">
        <v>13</v>
      </c>
      <c r="J140" s="23">
        <f t="shared" si="24"/>
        <v>1.166328072E-2</v>
      </c>
      <c r="K140" s="22" t="s">
        <v>13</v>
      </c>
      <c r="L140" s="23">
        <f t="shared" si="25"/>
        <v>4.2765362639999999E-2</v>
      </c>
    </row>
    <row r="141" spans="1:12" x14ac:dyDescent="0.25">
      <c r="A141" s="19" t="s">
        <v>17</v>
      </c>
      <c r="B141" s="33">
        <v>146902</v>
      </c>
      <c r="C141" s="20" t="s">
        <v>12</v>
      </c>
      <c r="D141" s="21">
        <v>31.87</v>
      </c>
      <c r="E141" s="20" t="s">
        <v>12</v>
      </c>
      <c r="F141" s="34">
        <v>1</v>
      </c>
      <c r="G141" s="22" t="s">
        <v>13</v>
      </c>
      <c r="H141" s="35">
        <f t="shared" si="23"/>
        <v>2340883.37</v>
      </c>
      <c r="I141" s="22" t="s">
        <v>13</v>
      </c>
      <c r="J141" s="23">
        <f t="shared" si="24"/>
        <v>2.1236493932640004</v>
      </c>
      <c r="K141" s="22" t="s">
        <v>13</v>
      </c>
      <c r="L141" s="23">
        <f t="shared" si="25"/>
        <v>7.7867144419680017</v>
      </c>
    </row>
    <row r="142" spans="1:12" x14ac:dyDescent="0.25">
      <c r="A142" s="19" t="s">
        <v>18</v>
      </c>
      <c r="B142" s="33">
        <v>0</v>
      </c>
      <c r="C142" s="20" t="s">
        <v>12</v>
      </c>
      <c r="D142" s="36"/>
      <c r="E142" s="20" t="s">
        <v>12</v>
      </c>
      <c r="F142" s="37"/>
      <c r="G142" s="22" t="s">
        <v>13</v>
      </c>
      <c r="H142" s="35">
        <f t="shared" si="23"/>
        <v>0</v>
      </c>
      <c r="I142" s="22" t="s">
        <v>13</v>
      </c>
      <c r="J142" s="23">
        <f t="shared" si="24"/>
        <v>0</v>
      </c>
      <c r="K142" s="22" t="s">
        <v>13</v>
      </c>
      <c r="L142" s="23">
        <f t="shared" si="25"/>
        <v>0</v>
      </c>
    </row>
    <row r="143" spans="1:12" x14ac:dyDescent="0.25">
      <c r="A143" s="15"/>
      <c r="B143" s="15"/>
      <c r="C143" s="15"/>
      <c r="D143" s="15"/>
      <c r="E143" s="15"/>
      <c r="F143" s="15"/>
      <c r="G143" s="15"/>
      <c r="H143" s="15"/>
      <c r="I143" s="15"/>
      <c r="J143" s="15"/>
      <c r="K143" s="15"/>
      <c r="L143" s="15"/>
    </row>
    <row r="144" spans="1:12" ht="21" x14ac:dyDescent="0.4">
      <c r="A144" s="30" t="s">
        <v>20</v>
      </c>
      <c r="B144" s="31"/>
      <c r="C144" s="30"/>
      <c r="D144" s="30">
        <v>2011</v>
      </c>
      <c r="E144" s="31"/>
      <c r="F144" s="31"/>
      <c r="G144" s="31"/>
      <c r="H144" s="31"/>
      <c r="I144" s="31"/>
      <c r="J144" s="31"/>
      <c r="K144" s="31"/>
      <c r="L144" s="31"/>
    </row>
    <row r="145" spans="1:12" x14ac:dyDescent="0.25">
      <c r="A145" s="15"/>
      <c r="B145" s="15"/>
      <c r="C145" s="15"/>
      <c r="D145" s="15"/>
      <c r="E145" s="15"/>
      <c r="F145" s="15"/>
      <c r="G145" s="15"/>
      <c r="H145" s="15"/>
      <c r="I145" s="15"/>
      <c r="J145" s="15"/>
      <c r="K145" s="15"/>
      <c r="L145" s="15"/>
    </row>
    <row r="146" spans="1:12" x14ac:dyDescent="0.25">
      <c r="A146" s="13"/>
      <c r="B146" s="16" t="s">
        <v>1</v>
      </c>
      <c r="C146" s="16"/>
      <c r="D146" s="16" t="s">
        <v>2</v>
      </c>
      <c r="E146" s="13"/>
      <c r="F146" s="16" t="s">
        <v>3</v>
      </c>
      <c r="G146" s="13"/>
      <c r="H146" s="16" t="s">
        <v>4</v>
      </c>
      <c r="I146" s="15"/>
      <c r="J146" s="16" t="s">
        <v>4</v>
      </c>
      <c r="K146" s="15"/>
      <c r="L146" s="16" t="s">
        <v>4</v>
      </c>
    </row>
    <row r="147" spans="1:12" x14ac:dyDescent="0.25">
      <c r="A147" s="17" t="s">
        <v>5</v>
      </c>
      <c r="B147" s="16" t="s">
        <v>6</v>
      </c>
      <c r="C147" s="15"/>
      <c r="D147" s="16" t="s">
        <v>7</v>
      </c>
      <c r="E147" s="13"/>
      <c r="F147" s="16" t="s">
        <v>8</v>
      </c>
      <c r="G147" s="16"/>
      <c r="H147" s="16" t="s">
        <v>9</v>
      </c>
      <c r="I147" s="15"/>
      <c r="J147" s="16" t="s">
        <v>10</v>
      </c>
      <c r="K147" s="15"/>
      <c r="L147" s="16" t="s">
        <v>19</v>
      </c>
    </row>
    <row r="148" spans="1:12" x14ac:dyDescent="0.25">
      <c r="A148" s="19" t="s">
        <v>11</v>
      </c>
      <c r="B148" s="33">
        <v>4343</v>
      </c>
      <c r="C148" s="20" t="s">
        <v>12</v>
      </c>
      <c r="D148" s="21">
        <v>60.27</v>
      </c>
      <c r="E148" s="20" t="s">
        <v>12</v>
      </c>
      <c r="F148" s="34">
        <v>1</v>
      </c>
      <c r="G148" s="22" t="s">
        <v>13</v>
      </c>
      <c r="H148" s="35">
        <f t="shared" si="23"/>
        <v>130876.30500000001</v>
      </c>
      <c r="I148" s="22" t="s">
        <v>13</v>
      </c>
      <c r="J148" s="23">
        <f t="shared" si="24"/>
        <v>0.11873098389600001</v>
      </c>
      <c r="K148" s="22" t="s">
        <v>13</v>
      </c>
      <c r="L148" s="23">
        <f t="shared" si="25"/>
        <v>0.43534694095200005</v>
      </c>
    </row>
    <row r="149" spans="1:12" x14ac:dyDescent="0.25">
      <c r="A149" s="19" t="s">
        <v>14</v>
      </c>
      <c r="B149" s="33">
        <v>21063</v>
      </c>
      <c r="C149" s="20" t="s">
        <v>12</v>
      </c>
      <c r="D149" s="21">
        <v>44.43</v>
      </c>
      <c r="E149" s="20" t="s">
        <v>12</v>
      </c>
      <c r="F149" s="34">
        <v>1</v>
      </c>
      <c r="G149" s="22" t="s">
        <v>13</v>
      </c>
      <c r="H149" s="35">
        <f t="shared" si="23"/>
        <v>467914.54499999998</v>
      </c>
      <c r="I149" s="22" t="s">
        <v>13</v>
      </c>
      <c r="J149" s="23">
        <f t="shared" si="24"/>
        <v>0.42449207522399995</v>
      </c>
      <c r="K149" s="22" t="s">
        <v>13</v>
      </c>
      <c r="L149" s="23">
        <f t="shared" si="25"/>
        <v>1.5564709424879999</v>
      </c>
    </row>
    <row r="150" spans="1:12" x14ac:dyDescent="0.25">
      <c r="A150" s="19" t="s">
        <v>15</v>
      </c>
      <c r="B150" s="33">
        <v>198</v>
      </c>
      <c r="C150" s="20" t="s">
        <v>12</v>
      </c>
      <c r="D150" s="21">
        <v>43.97</v>
      </c>
      <c r="E150" s="20" t="s">
        <v>12</v>
      </c>
      <c r="F150" s="34">
        <v>1</v>
      </c>
      <c r="G150" s="22" t="s">
        <v>13</v>
      </c>
      <c r="H150" s="35">
        <f t="shared" si="23"/>
        <v>4353.03</v>
      </c>
      <c r="I150" s="22" t="s">
        <v>13</v>
      </c>
      <c r="J150" s="23">
        <f t="shared" si="24"/>
        <v>3.9490688160000002E-3</v>
      </c>
      <c r="K150" s="22" t="s">
        <v>13</v>
      </c>
      <c r="L150" s="23">
        <f t="shared" si="25"/>
        <v>1.4479918991999999E-2</v>
      </c>
    </row>
    <row r="151" spans="1:12" x14ac:dyDescent="0.25">
      <c r="A151" s="19" t="s">
        <v>16</v>
      </c>
      <c r="B151" s="33">
        <v>7907</v>
      </c>
      <c r="C151" s="20" t="s">
        <v>12</v>
      </c>
      <c r="D151" s="21">
        <v>37.110283550140529</v>
      </c>
      <c r="E151" s="20" t="s">
        <v>12</v>
      </c>
      <c r="F151" s="34">
        <v>1</v>
      </c>
      <c r="G151" s="22" t="s">
        <v>13</v>
      </c>
      <c r="H151" s="35">
        <f t="shared" si="23"/>
        <v>146715.50601548058</v>
      </c>
      <c r="I151" s="22" t="s">
        <v>13</v>
      </c>
      <c r="J151" s="23">
        <f t="shared" si="24"/>
        <v>0.13310030705724399</v>
      </c>
      <c r="K151" s="22" t="s">
        <v>13</v>
      </c>
      <c r="L151" s="23">
        <f t="shared" si="25"/>
        <v>0.48803445920989463</v>
      </c>
    </row>
    <row r="152" spans="1:12" x14ac:dyDescent="0.25">
      <c r="A152" s="19" t="s">
        <v>21</v>
      </c>
      <c r="B152" s="33">
        <v>456</v>
      </c>
      <c r="C152" s="20" t="s">
        <v>12</v>
      </c>
      <c r="D152" s="21">
        <v>42.900741155457617</v>
      </c>
      <c r="E152" s="20" t="s">
        <v>12</v>
      </c>
      <c r="F152" s="34">
        <v>1</v>
      </c>
      <c r="G152" s="22" t="s">
        <v>13</v>
      </c>
      <c r="H152" s="35">
        <f t="shared" si="23"/>
        <v>9781.3689834443358</v>
      </c>
      <c r="I152" s="22" t="s">
        <v>13</v>
      </c>
      <c r="J152" s="23">
        <f t="shared" si="24"/>
        <v>8.8736579417807004E-3</v>
      </c>
      <c r="K152" s="22" t="s">
        <v>13</v>
      </c>
      <c r="L152" s="23">
        <f t="shared" si="25"/>
        <v>3.2536745786529236E-2</v>
      </c>
    </row>
    <row r="153" spans="1:12" x14ac:dyDescent="0.25">
      <c r="A153" s="19" t="s">
        <v>22</v>
      </c>
      <c r="B153" s="33">
        <v>254</v>
      </c>
      <c r="C153" s="20" t="s">
        <v>12</v>
      </c>
      <c r="D153" s="21">
        <v>45.11</v>
      </c>
      <c r="E153" s="20" t="s">
        <v>12</v>
      </c>
      <c r="F153" s="34">
        <v>1</v>
      </c>
      <c r="G153" s="22" t="s">
        <v>13</v>
      </c>
      <c r="H153" s="35">
        <f t="shared" si="23"/>
        <v>5728.97</v>
      </c>
      <c r="I153" s="22" t="s">
        <v>13</v>
      </c>
      <c r="J153" s="23">
        <f t="shared" si="24"/>
        <v>5.1973215840000007E-3</v>
      </c>
      <c r="K153" s="22" t="s">
        <v>13</v>
      </c>
      <c r="L153" s="23">
        <f t="shared" si="25"/>
        <v>1.9056845808000003E-2</v>
      </c>
    </row>
    <row r="154" spans="1:12" x14ac:dyDescent="0.25">
      <c r="A154" s="19" t="s">
        <v>17</v>
      </c>
      <c r="B154" s="33">
        <v>146752</v>
      </c>
      <c r="C154" s="20" t="s">
        <v>12</v>
      </c>
      <c r="D154" s="21">
        <v>31.87</v>
      </c>
      <c r="E154" s="20" t="s">
        <v>12</v>
      </c>
      <c r="F154" s="34">
        <v>1</v>
      </c>
      <c r="G154" s="22" t="s">
        <v>13</v>
      </c>
      <c r="H154" s="35">
        <f t="shared" si="23"/>
        <v>2338493.12</v>
      </c>
      <c r="I154" s="22" t="s">
        <v>13</v>
      </c>
      <c r="J154" s="23">
        <f t="shared" si="24"/>
        <v>2.1214809584639998</v>
      </c>
      <c r="K154" s="22" t="s">
        <v>13</v>
      </c>
      <c r="L154" s="23">
        <f t="shared" si="25"/>
        <v>7.7787635143679994</v>
      </c>
    </row>
    <row r="155" spans="1:12" x14ac:dyDescent="0.25">
      <c r="A155" s="19" t="s">
        <v>18</v>
      </c>
      <c r="B155" s="33">
        <v>0</v>
      </c>
      <c r="C155" s="20" t="s">
        <v>12</v>
      </c>
      <c r="D155" s="36"/>
      <c r="E155" s="20" t="s">
        <v>12</v>
      </c>
      <c r="F155" s="37"/>
      <c r="G155" s="22" t="s">
        <v>13</v>
      </c>
      <c r="H155" s="35">
        <f t="shared" si="23"/>
        <v>0</v>
      </c>
      <c r="I155" s="22" t="s">
        <v>13</v>
      </c>
      <c r="J155" s="23">
        <f t="shared" si="24"/>
        <v>0</v>
      </c>
      <c r="K155" s="22" t="s">
        <v>13</v>
      </c>
      <c r="L155" s="23">
        <f t="shared" si="25"/>
        <v>0</v>
      </c>
    </row>
    <row r="156" spans="1:12" x14ac:dyDescent="0.25">
      <c r="A156" s="15"/>
      <c r="B156" s="15"/>
      <c r="C156" s="15"/>
      <c r="D156" s="15"/>
      <c r="E156" s="15"/>
      <c r="F156" s="15"/>
      <c r="G156" s="15"/>
      <c r="H156" s="15"/>
      <c r="I156" s="15"/>
      <c r="J156" s="15"/>
      <c r="K156" s="15"/>
      <c r="L156" s="15"/>
    </row>
    <row r="157" spans="1:12" ht="21" x14ac:dyDescent="0.4">
      <c r="A157" s="30" t="s">
        <v>20</v>
      </c>
      <c r="B157" s="31"/>
      <c r="C157" s="30"/>
      <c r="D157" s="30">
        <v>2012</v>
      </c>
      <c r="E157" s="31"/>
      <c r="F157" s="31"/>
      <c r="G157" s="31"/>
      <c r="H157" s="31"/>
      <c r="I157" s="31"/>
      <c r="J157" s="31"/>
      <c r="K157" s="31"/>
      <c r="L157" s="31"/>
    </row>
    <row r="158" spans="1:12" x14ac:dyDescent="0.25">
      <c r="A158" s="15"/>
      <c r="B158" s="15"/>
      <c r="C158" s="15"/>
      <c r="D158" s="15"/>
      <c r="E158" s="15"/>
      <c r="F158" s="15"/>
      <c r="G158" s="15"/>
      <c r="H158" s="15"/>
      <c r="I158" s="15"/>
      <c r="J158" s="15"/>
      <c r="K158" s="15"/>
      <c r="L158" s="15"/>
    </row>
    <row r="159" spans="1:12" x14ac:dyDescent="0.25">
      <c r="A159" s="13"/>
      <c r="B159" s="16" t="s">
        <v>1</v>
      </c>
      <c r="C159" s="16"/>
      <c r="D159" s="16" t="s">
        <v>2</v>
      </c>
      <c r="E159" s="13"/>
      <c r="F159" s="16" t="s">
        <v>3</v>
      </c>
      <c r="G159" s="13"/>
      <c r="H159" s="16" t="s">
        <v>4</v>
      </c>
      <c r="I159" s="15"/>
      <c r="J159" s="16" t="s">
        <v>4</v>
      </c>
      <c r="K159" s="15"/>
      <c r="L159" s="16" t="s">
        <v>4</v>
      </c>
    </row>
    <row r="160" spans="1:12" x14ac:dyDescent="0.25">
      <c r="A160" s="17" t="s">
        <v>5</v>
      </c>
      <c r="B160" s="16" t="s">
        <v>6</v>
      </c>
      <c r="C160" s="15"/>
      <c r="D160" s="16" t="s">
        <v>7</v>
      </c>
      <c r="E160" s="13"/>
      <c r="F160" s="16" t="s">
        <v>8</v>
      </c>
      <c r="G160" s="16"/>
      <c r="H160" s="16" t="s">
        <v>9</v>
      </c>
      <c r="I160" s="15"/>
      <c r="J160" s="16" t="s">
        <v>10</v>
      </c>
      <c r="K160" s="15"/>
      <c r="L160" s="16" t="s">
        <v>19</v>
      </c>
    </row>
    <row r="161" spans="1:31" x14ac:dyDescent="0.25">
      <c r="A161" s="19" t="s">
        <v>11</v>
      </c>
      <c r="B161" s="33">
        <v>3286</v>
      </c>
      <c r="C161" s="20" t="s">
        <v>12</v>
      </c>
      <c r="D161" s="21">
        <v>60.27</v>
      </c>
      <c r="E161" s="20" t="s">
        <v>12</v>
      </c>
      <c r="F161" s="34">
        <v>1</v>
      </c>
      <c r="G161" s="22" t="s">
        <v>13</v>
      </c>
      <c r="H161" s="35">
        <f t="shared" si="23"/>
        <v>99023.61</v>
      </c>
      <c r="I161" s="22" t="s">
        <v>13</v>
      </c>
      <c r="J161" s="23">
        <f t="shared" si="24"/>
        <v>8.983421899199999E-2</v>
      </c>
      <c r="K161" s="22" t="s">
        <v>13</v>
      </c>
      <c r="L161" s="23">
        <f t="shared" si="25"/>
        <v>0.32939213630399994</v>
      </c>
      <c r="O161" s="26"/>
      <c r="P161" s="26"/>
      <c r="Q161" s="26"/>
      <c r="R161" s="26"/>
      <c r="S161" s="26"/>
      <c r="T161" s="26"/>
      <c r="U161" s="26"/>
      <c r="V161" s="26"/>
      <c r="W161" s="26"/>
      <c r="X161" s="26"/>
      <c r="Y161" s="26"/>
      <c r="Z161" s="26"/>
      <c r="AA161" s="26"/>
      <c r="AB161" s="26"/>
      <c r="AC161" s="26"/>
      <c r="AD161" s="26"/>
      <c r="AE161" s="26"/>
    </row>
    <row r="162" spans="1:31" x14ac:dyDescent="0.25">
      <c r="A162" s="19" t="s">
        <v>14</v>
      </c>
      <c r="B162" s="33">
        <v>17103</v>
      </c>
      <c r="C162" s="20" t="s">
        <v>12</v>
      </c>
      <c r="D162" s="21">
        <v>44.43</v>
      </c>
      <c r="E162" s="20" t="s">
        <v>12</v>
      </c>
      <c r="F162" s="34">
        <v>1</v>
      </c>
      <c r="G162" s="22" t="s">
        <v>13</v>
      </c>
      <c r="H162" s="35">
        <f t="shared" si="23"/>
        <v>379943.14500000002</v>
      </c>
      <c r="I162" s="22" t="s">
        <v>13</v>
      </c>
      <c r="J162" s="23">
        <f t="shared" si="24"/>
        <v>0.344684421144</v>
      </c>
      <c r="K162" s="22" t="s">
        <v>13</v>
      </c>
      <c r="L162" s="23">
        <f t="shared" si="25"/>
        <v>1.263842877528</v>
      </c>
    </row>
    <row r="163" spans="1:31" x14ac:dyDescent="0.25">
      <c r="A163" s="19" t="s">
        <v>15</v>
      </c>
      <c r="B163" s="33">
        <v>67</v>
      </c>
      <c r="C163" s="20" t="s">
        <v>12</v>
      </c>
      <c r="D163" s="21">
        <v>43.97</v>
      </c>
      <c r="E163" s="20" t="s">
        <v>12</v>
      </c>
      <c r="F163" s="34">
        <v>1</v>
      </c>
      <c r="G163" s="22" t="s">
        <v>13</v>
      </c>
      <c r="H163" s="35">
        <f t="shared" si="23"/>
        <v>1472.9949999999999</v>
      </c>
      <c r="I163" s="22" t="s">
        <v>13</v>
      </c>
      <c r="J163" s="23">
        <f t="shared" si="24"/>
        <v>1.336301064E-3</v>
      </c>
      <c r="K163" s="22" t="s">
        <v>13</v>
      </c>
      <c r="L163" s="23">
        <f t="shared" si="25"/>
        <v>4.8997705679999998E-3</v>
      </c>
    </row>
    <row r="164" spans="1:31" x14ac:dyDescent="0.25">
      <c r="A164" s="19" t="s">
        <v>16</v>
      </c>
      <c r="B164" s="33">
        <v>6540</v>
      </c>
      <c r="C164" s="20" t="s">
        <v>12</v>
      </c>
      <c r="D164" s="21">
        <v>37.110283550140529</v>
      </c>
      <c r="E164" s="20" t="s">
        <v>12</v>
      </c>
      <c r="F164" s="34">
        <v>1</v>
      </c>
      <c r="G164" s="22" t="s">
        <v>13</v>
      </c>
      <c r="H164" s="35">
        <f t="shared" si="23"/>
        <v>121350.62720895953</v>
      </c>
      <c r="I164" s="22" t="s">
        <v>13</v>
      </c>
      <c r="J164" s="23">
        <f t="shared" si="24"/>
        <v>0.11008928900396808</v>
      </c>
      <c r="K164" s="22" t="s">
        <v>13</v>
      </c>
      <c r="L164" s="23">
        <f t="shared" si="25"/>
        <v>0.40366072634788291</v>
      </c>
    </row>
    <row r="165" spans="1:31" x14ac:dyDescent="0.25">
      <c r="A165" s="19" t="s">
        <v>21</v>
      </c>
      <c r="B165" s="33">
        <v>451</v>
      </c>
      <c r="C165" s="20" t="s">
        <v>12</v>
      </c>
      <c r="D165" s="21">
        <v>42.900741155457617</v>
      </c>
      <c r="E165" s="20" t="s">
        <v>12</v>
      </c>
      <c r="F165" s="34">
        <v>1</v>
      </c>
      <c r="G165" s="22" t="s">
        <v>13</v>
      </c>
      <c r="H165" s="35">
        <f t="shared" si="23"/>
        <v>9674.1171305556927</v>
      </c>
      <c r="I165" s="22" t="s">
        <v>13</v>
      </c>
      <c r="J165" s="23">
        <f t="shared" si="24"/>
        <v>8.7763590608401238E-3</v>
      </c>
      <c r="K165" s="22" t="s">
        <v>13</v>
      </c>
      <c r="L165" s="23">
        <f t="shared" si="25"/>
        <v>3.2179983223080452E-2</v>
      </c>
    </row>
    <row r="166" spans="1:31" x14ac:dyDescent="0.25">
      <c r="A166" s="19" t="s">
        <v>22</v>
      </c>
      <c r="B166" s="33">
        <v>163</v>
      </c>
      <c r="C166" s="20" t="s">
        <v>12</v>
      </c>
      <c r="D166" s="21">
        <v>45.11</v>
      </c>
      <c r="E166" s="20" t="s">
        <v>12</v>
      </c>
      <c r="F166" s="34">
        <v>1</v>
      </c>
      <c r="G166" s="22" t="s">
        <v>13</v>
      </c>
      <c r="H166" s="35">
        <f t="shared" si="23"/>
        <v>3676.4650000000001</v>
      </c>
      <c r="I166" s="22" t="s">
        <v>13</v>
      </c>
      <c r="J166" s="23">
        <f t="shared" si="24"/>
        <v>3.3352890480000002E-3</v>
      </c>
      <c r="K166" s="22" t="s">
        <v>13</v>
      </c>
      <c r="L166" s="23">
        <f t="shared" si="25"/>
        <v>1.2229393175999999E-2</v>
      </c>
    </row>
    <row r="167" spans="1:31" x14ac:dyDescent="0.25">
      <c r="A167" s="19" t="s">
        <v>17</v>
      </c>
      <c r="B167" s="33">
        <v>132519</v>
      </c>
      <c r="C167" s="20" t="s">
        <v>12</v>
      </c>
      <c r="D167" s="21">
        <v>31.87</v>
      </c>
      <c r="E167" s="20" t="s">
        <v>12</v>
      </c>
      <c r="F167" s="34">
        <v>1</v>
      </c>
      <c r="G167" s="22" t="s">
        <v>13</v>
      </c>
      <c r="H167" s="35">
        <f t="shared" si="23"/>
        <v>2111690.2650000001</v>
      </c>
      <c r="I167" s="22" t="s">
        <v>13</v>
      </c>
      <c r="J167" s="23">
        <f t="shared" si="24"/>
        <v>1.9157254084080002</v>
      </c>
      <c r="K167" s="22" t="s">
        <v>13</v>
      </c>
      <c r="L167" s="23">
        <f t="shared" si="25"/>
        <v>7.0243264974960011</v>
      </c>
    </row>
    <row r="168" spans="1:31" x14ac:dyDescent="0.25">
      <c r="A168" s="19" t="s">
        <v>18</v>
      </c>
      <c r="B168" s="33">
        <v>0</v>
      </c>
      <c r="C168" s="20" t="s">
        <v>12</v>
      </c>
      <c r="D168" s="36"/>
      <c r="E168" s="20" t="s">
        <v>12</v>
      </c>
      <c r="F168" s="37"/>
      <c r="G168" s="22" t="s">
        <v>13</v>
      </c>
      <c r="H168" s="35">
        <f t="shared" si="23"/>
        <v>0</v>
      </c>
      <c r="I168" s="22" t="s">
        <v>13</v>
      </c>
      <c r="J168" s="23">
        <f t="shared" si="24"/>
        <v>0</v>
      </c>
      <c r="K168" s="22" t="s">
        <v>13</v>
      </c>
      <c r="L168" s="23">
        <f t="shared" si="25"/>
        <v>0</v>
      </c>
    </row>
    <row r="169" spans="1:31" x14ac:dyDescent="0.25">
      <c r="A169" s="15"/>
      <c r="B169" s="15"/>
      <c r="C169" s="15"/>
      <c r="D169" s="15"/>
      <c r="E169" s="15"/>
      <c r="F169" s="15"/>
      <c r="G169" s="15"/>
      <c r="H169" s="15"/>
      <c r="I169" s="15"/>
      <c r="J169" s="15"/>
      <c r="K169" s="15"/>
      <c r="L169" s="15"/>
    </row>
    <row r="170" spans="1:31" ht="21" x14ac:dyDescent="0.4">
      <c r="A170" s="30" t="s">
        <v>20</v>
      </c>
      <c r="B170" s="31"/>
      <c r="C170" s="30"/>
      <c r="D170" s="30">
        <v>2013</v>
      </c>
      <c r="E170" s="31"/>
      <c r="F170" s="31"/>
      <c r="G170" s="31"/>
      <c r="H170" s="31"/>
      <c r="I170" s="31"/>
      <c r="J170" s="31"/>
      <c r="K170" s="31"/>
      <c r="L170" s="31"/>
    </row>
    <row r="171" spans="1:31" x14ac:dyDescent="0.25">
      <c r="A171" s="15"/>
      <c r="B171" s="15"/>
      <c r="C171" s="15"/>
      <c r="D171" s="15"/>
      <c r="E171" s="15"/>
      <c r="F171" s="15"/>
      <c r="G171" s="15"/>
      <c r="H171" s="15"/>
      <c r="I171" s="15"/>
      <c r="J171" s="15"/>
      <c r="K171" s="15"/>
      <c r="L171" s="15"/>
    </row>
    <row r="172" spans="1:31" x14ac:dyDescent="0.25">
      <c r="A172" s="13"/>
      <c r="B172" s="16" t="s">
        <v>1</v>
      </c>
      <c r="C172" s="16"/>
      <c r="D172" s="16" t="s">
        <v>2</v>
      </c>
      <c r="E172" s="13"/>
      <c r="F172" s="16" t="s">
        <v>3</v>
      </c>
      <c r="G172" s="13"/>
      <c r="H172" s="16" t="s">
        <v>4</v>
      </c>
      <c r="I172" s="15"/>
      <c r="J172" s="16" t="s">
        <v>4</v>
      </c>
      <c r="K172" s="15"/>
      <c r="L172" s="16" t="s">
        <v>4</v>
      </c>
    </row>
    <row r="173" spans="1:31" x14ac:dyDescent="0.25">
      <c r="A173" s="17" t="s">
        <v>5</v>
      </c>
      <c r="B173" s="16" t="s">
        <v>6</v>
      </c>
      <c r="C173" s="15"/>
      <c r="D173" s="16" t="s">
        <v>7</v>
      </c>
      <c r="E173" s="13"/>
      <c r="F173" s="16" t="s">
        <v>8</v>
      </c>
      <c r="G173" s="16"/>
      <c r="H173" s="16" t="s">
        <v>9</v>
      </c>
      <c r="I173" s="15"/>
      <c r="J173" s="16" t="s">
        <v>10</v>
      </c>
      <c r="K173" s="15"/>
      <c r="L173" s="16" t="s">
        <v>19</v>
      </c>
    </row>
    <row r="174" spans="1:31" x14ac:dyDescent="0.25">
      <c r="A174" s="19" t="s">
        <v>11</v>
      </c>
      <c r="B174" s="33">
        <v>3073</v>
      </c>
      <c r="C174" s="20" t="s">
        <v>12</v>
      </c>
      <c r="D174" s="21">
        <v>60.27</v>
      </c>
      <c r="E174" s="20" t="s">
        <v>12</v>
      </c>
      <c r="F174" s="34">
        <v>1</v>
      </c>
      <c r="G174" s="22" t="s">
        <v>13</v>
      </c>
      <c r="H174" s="35">
        <f t="shared" si="23"/>
        <v>92604.85500000001</v>
      </c>
      <c r="I174" s="22" t="s">
        <v>13</v>
      </c>
      <c r="J174" s="23">
        <f t="shared" si="24"/>
        <v>8.4011124456000008E-2</v>
      </c>
      <c r="K174" s="22" t="s">
        <v>13</v>
      </c>
      <c r="L174" s="23">
        <f t="shared" si="25"/>
        <v>0.30804078967200005</v>
      </c>
    </row>
    <row r="175" spans="1:31" x14ac:dyDescent="0.25">
      <c r="A175" s="19" t="s">
        <v>14</v>
      </c>
      <c r="B175" s="33">
        <v>18557</v>
      </c>
      <c r="C175" s="20" t="s">
        <v>12</v>
      </c>
      <c r="D175" s="21">
        <v>44.43</v>
      </c>
      <c r="E175" s="20" t="s">
        <v>12</v>
      </c>
      <c r="F175" s="34">
        <v>1</v>
      </c>
      <c r="G175" s="22" t="s">
        <v>13</v>
      </c>
      <c r="H175" s="35">
        <f t="shared" si="23"/>
        <v>412243.755</v>
      </c>
      <c r="I175" s="22" t="s">
        <v>13</v>
      </c>
      <c r="J175" s="23">
        <f t="shared" si="24"/>
        <v>0.37398753453599998</v>
      </c>
      <c r="K175" s="22" t="s">
        <v>13</v>
      </c>
      <c r="L175" s="23">
        <f t="shared" si="25"/>
        <v>1.371287626632</v>
      </c>
    </row>
    <row r="176" spans="1:31" x14ac:dyDescent="0.25">
      <c r="A176" s="19" t="s">
        <v>15</v>
      </c>
      <c r="B176" s="33">
        <v>58</v>
      </c>
      <c r="C176" s="20" t="s">
        <v>12</v>
      </c>
      <c r="D176" s="21">
        <v>43.97</v>
      </c>
      <c r="E176" s="20" t="s">
        <v>12</v>
      </c>
      <c r="F176" s="34">
        <v>1</v>
      </c>
      <c r="G176" s="22" t="s">
        <v>13</v>
      </c>
      <c r="H176" s="35">
        <f t="shared" si="23"/>
        <v>1275.1299999999999</v>
      </c>
      <c r="I176" s="22" t="s">
        <v>13</v>
      </c>
      <c r="J176" s="23">
        <f t="shared" si="24"/>
        <v>1.1567979359999999E-3</v>
      </c>
      <c r="K176" s="22" t="s">
        <v>13</v>
      </c>
      <c r="L176" s="23">
        <f t="shared" si="25"/>
        <v>4.2415924319999998E-3</v>
      </c>
    </row>
    <row r="177" spans="1:12" x14ac:dyDescent="0.25">
      <c r="A177" s="19" t="s">
        <v>16</v>
      </c>
      <c r="B177" s="33">
        <v>7713</v>
      </c>
      <c r="C177" s="20" t="s">
        <v>12</v>
      </c>
      <c r="D177" s="21">
        <v>37.110283550140529</v>
      </c>
      <c r="E177" s="20" t="s">
        <v>12</v>
      </c>
      <c r="F177" s="34">
        <v>1</v>
      </c>
      <c r="G177" s="22" t="s">
        <v>13</v>
      </c>
      <c r="H177" s="35">
        <f t="shared" si="23"/>
        <v>143115.80851111695</v>
      </c>
      <c r="I177" s="22" t="s">
        <v>13</v>
      </c>
      <c r="J177" s="23">
        <f t="shared" si="24"/>
        <v>0.12983466148128528</v>
      </c>
      <c r="K177" s="22" t="s">
        <v>13</v>
      </c>
      <c r="L177" s="23">
        <f t="shared" si="25"/>
        <v>0.47606042543137939</v>
      </c>
    </row>
    <row r="178" spans="1:12" x14ac:dyDescent="0.25">
      <c r="A178" s="19" t="s">
        <v>21</v>
      </c>
      <c r="B178" s="33">
        <v>465</v>
      </c>
      <c r="C178" s="20" t="s">
        <v>12</v>
      </c>
      <c r="D178" s="21">
        <v>42.900741155457617</v>
      </c>
      <c r="E178" s="20" t="s">
        <v>12</v>
      </c>
      <c r="F178" s="34">
        <v>1</v>
      </c>
      <c r="G178" s="22" t="s">
        <v>13</v>
      </c>
      <c r="H178" s="35">
        <f t="shared" si="23"/>
        <v>9974.4223186438958</v>
      </c>
      <c r="I178" s="22" t="s">
        <v>13</v>
      </c>
      <c r="J178" s="23">
        <f t="shared" si="24"/>
        <v>9.048795927473742E-3</v>
      </c>
      <c r="K178" s="22" t="s">
        <v>13</v>
      </c>
      <c r="L178" s="23">
        <f t="shared" si="25"/>
        <v>3.3178918400737056E-2</v>
      </c>
    </row>
    <row r="179" spans="1:12" x14ac:dyDescent="0.25">
      <c r="A179" s="19" t="s">
        <v>22</v>
      </c>
      <c r="B179" s="33">
        <v>66</v>
      </c>
      <c r="C179" s="20" t="s">
        <v>12</v>
      </c>
      <c r="D179" s="21">
        <v>45.11</v>
      </c>
      <c r="E179" s="20" t="s">
        <v>12</v>
      </c>
      <c r="F179" s="34">
        <v>1</v>
      </c>
      <c r="G179" s="22" t="s">
        <v>13</v>
      </c>
      <c r="H179" s="35">
        <f t="shared" si="23"/>
        <v>1488.6299999999999</v>
      </c>
      <c r="I179" s="22" t="s">
        <v>13</v>
      </c>
      <c r="J179" s="23">
        <f t="shared" si="24"/>
        <v>1.3504851360000001E-3</v>
      </c>
      <c r="K179" s="22" t="s">
        <v>13</v>
      </c>
      <c r="L179" s="23">
        <f t="shared" si="25"/>
        <v>4.9517788320000006E-3</v>
      </c>
    </row>
    <row r="180" spans="1:12" x14ac:dyDescent="0.25">
      <c r="A180" s="19" t="s">
        <v>17</v>
      </c>
      <c r="B180" s="33">
        <v>156814</v>
      </c>
      <c r="C180" s="20" t="s">
        <v>12</v>
      </c>
      <c r="D180" s="21">
        <v>31.87</v>
      </c>
      <c r="E180" s="20" t="s">
        <v>12</v>
      </c>
      <c r="F180" s="34">
        <v>1</v>
      </c>
      <c r="G180" s="22" t="s">
        <v>13</v>
      </c>
      <c r="H180" s="35">
        <f t="shared" si="23"/>
        <v>2498831.09</v>
      </c>
      <c r="I180" s="22" t="s">
        <v>13</v>
      </c>
      <c r="J180" s="23">
        <f t="shared" si="24"/>
        <v>2.2669395648479997</v>
      </c>
      <c r="K180" s="22" t="s">
        <v>13</v>
      </c>
      <c r="L180" s="23">
        <f t="shared" si="25"/>
        <v>8.3121117377759983</v>
      </c>
    </row>
    <row r="181" spans="1:12" x14ac:dyDescent="0.25">
      <c r="A181" s="19" t="s">
        <v>18</v>
      </c>
      <c r="B181" s="33">
        <v>0</v>
      </c>
      <c r="C181" s="20" t="s">
        <v>12</v>
      </c>
      <c r="D181" s="36"/>
      <c r="E181" s="20" t="s">
        <v>12</v>
      </c>
      <c r="F181" s="37"/>
      <c r="G181" s="22" t="s">
        <v>13</v>
      </c>
      <c r="H181" s="35">
        <f t="shared" si="23"/>
        <v>0</v>
      </c>
      <c r="I181" s="22" t="s">
        <v>13</v>
      </c>
      <c r="J181" s="23">
        <f t="shared" si="24"/>
        <v>0</v>
      </c>
      <c r="K181" s="22" t="s">
        <v>13</v>
      </c>
      <c r="L181" s="23">
        <f t="shared" si="25"/>
        <v>0</v>
      </c>
    </row>
    <row r="182" spans="1:12" x14ac:dyDescent="0.25">
      <c r="A182" s="15"/>
      <c r="B182" s="15"/>
      <c r="C182" s="15"/>
      <c r="D182" s="15"/>
      <c r="E182" s="15"/>
      <c r="F182" s="15"/>
      <c r="G182" s="15"/>
      <c r="H182" s="15"/>
      <c r="I182" s="15"/>
      <c r="J182" s="15"/>
      <c r="K182" s="15"/>
      <c r="L182" s="15"/>
    </row>
    <row r="183" spans="1:12" ht="21" x14ac:dyDescent="0.4">
      <c r="A183" s="30" t="s">
        <v>20</v>
      </c>
      <c r="B183" s="31"/>
      <c r="C183" s="30"/>
      <c r="D183" s="30">
        <v>2014</v>
      </c>
      <c r="E183" s="31"/>
      <c r="F183" s="31"/>
      <c r="G183" s="31"/>
      <c r="H183" s="31"/>
      <c r="I183" s="31"/>
      <c r="J183" s="31"/>
      <c r="K183" s="31"/>
      <c r="L183" s="31"/>
    </row>
    <row r="184" spans="1:12" x14ac:dyDescent="0.25">
      <c r="A184" s="15"/>
      <c r="B184" s="15"/>
      <c r="C184" s="15"/>
      <c r="D184" s="15"/>
      <c r="E184" s="15"/>
      <c r="F184" s="15"/>
      <c r="G184" s="15"/>
      <c r="H184" s="15"/>
      <c r="I184" s="15"/>
      <c r="J184" s="15"/>
      <c r="K184" s="15"/>
      <c r="L184" s="15"/>
    </row>
    <row r="185" spans="1:12" x14ac:dyDescent="0.25">
      <c r="A185" s="13"/>
      <c r="B185" s="16" t="s">
        <v>1</v>
      </c>
      <c r="C185" s="16"/>
      <c r="D185" s="16" t="s">
        <v>2</v>
      </c>
      <c r="E185" s="13"/>
      <c r="F185" s="16" t="s">
        <v>3</v>
      </c>
      <c r="G185" s="13"/>
      <c r="H185" s="16" t="s">
        <v>4</v>
      </c>
      <c r="I185" s="15"/>
      <c r="J185" s="16" t="s">
        <v>4</v>
      </c>
      <c r="K185" s="15"/>
      <c r="L185" s="16" t="s">
        <v>4</v>
      </c>
    </row>
    <row r="186" spans="1:12" x14ac:dyDescent="0.25">
      <c r="A186" s="17" t="s">
        <v>5</v>
      </c>
      <c r="B186" s="16" t="s">
        <v>6</v>
      </c>
      <c r="C186" s="15"/>
      <c r="D186" s="16" t="s">
        <v>7</v>
      </c>
      <c r="E186" s="13"/>
      <c r="F186" s="16" t="s">
        <v>8</v>
      </c>
      <c r="G186" s="16"/>
      <c r="H186" s="16" t="s">
        <v>9</v>
      </c>
      <c r="I186" s="15"/>
      <c r="J186" s="16" t="s">
        <v>10</v>
      </c>
      <c r="K186" s="15"/>
      <c r="L186" s="16" t="s">
        <v>19</v>
      </c>
    </row>
    <row r="187" spans="1:12" x14ac:dyDescent="0.25">
      <c r="A187" s="19" t="s">
        <v>11</v>
      </c>
      <c r="B187" s="33">
        <v>3082</v>
      </c>
      <c r="C187" s="20" t="s">
        <v>12</v>
      </c>
      <c r="D187" s="21">
        <v>60.27</v>
      </c>
      <c r="E187" s="20" t="s">
        <v>12</v>
      </c>
      <c r="F187" s="34">
        <v>1</v>
      </c>
      <c r="G187" s="22" t="s">
        <v>13</v>
      </c>
      <c r="H187" s="35">
        <f t="shared" si="23"/>
        <v>92876.07</v>
      </c>
      <c r="I187" s="22" t="s">
        <v>13</v>
      </c>
      <c r="J187" s="23">
        <f t="shared" si="24"/>
        <v>8.4257170704000003E-2</v>
      </c>
      <c r="K187" s="22" t="s">
        <v>13</v>
      </c>
      <c r="L187" s="23">
        <f t="shared" si="25"/>
        <v>0.30894295924800003</v>
      </c>
    </row>
    <row r="188" spans="1:12" x14ac:dyDescent="0.25">
      <c r="A188" s="19" t="s">
        <v>14</v>
      </c>
      <c r="B188" s="33">
        <v>19877</v>
      </c>
      <c r="C188" s="20" t="s">
        <v>12</v>
      </c>
      <c r="D188" s="21">
        <v>44.43</v>
      </c>
      <c r="E188" s="20" t="s">
        <v>12</v>
      </c>
      <c r="F188" s="34">
        <v>1</v>
      </c>
      <c r="G188" s="22" t="s">
        <v>13</v>
      </c>
      <c r="H188" s="35">
        <f t="shared" si="23"/>
        <v>441567.55499999999</v>
      </c>
      <c r="I188" s="22" t="s">
        <v>13</v>
      </c>
      <c r="J188" s="23">
        <f t="shared" si="24"/>
        <v>0.40059008589599998</v>
      </c>
      <c r="K188" s="22" t="s">
        <v>13</v>
      </c>
      <c r="L188" s="23">
        <f t="shared" si="25"/>
        <v>1.4688303149519999</v>
      </c>
    </row>
    <row r="189" spans="1:12" x14ac:dyDescent="0.25">
      <c r="A189" s="19" t="s">
        <v>15</v>
      </c>
      <c r="B189" s="33">
        <v>212</v>
      </c>
      <c r="C189" s="20" t="s">
        <v>12</v>
      </c>
      <c r="D189" s="21">
        <v>43.97</v>
      </c>
      <c r="E189" s="20" t="s">
        <v>12</v>
      </c>
      <c r="F189" s="34">
        <v>1</v>
      </c>
      <c r="G189" s="22" t="s">
        <v>13</v>
      </c>
      <c r="H189" s="35">
        <f t="shared" si="23"/>
        <v>4660.82</v>
      </c>
      <c r="I189" s="22" t="s">
        <v>13</v>
      </c>
      <c r="J189" s="23">
        <f t="shared" si="24"/>
        <v>4.2282959039999998E-3</v>
      </c>
      <c r="K189" s="22" t="s">
        <v>13</v>
      </c>
      <c r="L189" s="23">
        <f t="shared" si="25"/>
        <v>1.5503751647999999E-2</v>
      </c>
    </row>
    <row r="190" spans="1:12" x14ac:dyDescent="0.25">
      <c r="A190" s="19" t="s">
        <v>16</v>
      </c>
      <c r="B190" s="33">
        <v>7767</v>
      </c>
      <c r="C190" s="20" t="s">
        <v>12</v>
      </c>
      <c r="D190" s="21">
        <v>37.110283550140529</v>
      </c>
      <c r="E190" s="20" t="s">
        <v>12</v>
      </c>
      <c r="F190" s="34">
        <v>1</v>
      </c>
      <c r="G190" s="22" t="s">
        <v>13</v>
      </c>
      <c r="H190" s="35">
        <f t="shared" si="23"/>
        <v>144117.78616697073</v>
      </c>
      <c r="I190" s="22" t="s">
        <v>13</v>
      </c>
      <c r="J190" s="23">
        <f t="shared" si="24"/>
        <v>0.13074365561067586</v>
      </c>
      <c r="K190" s="22" t="s">
        <v>13</v>
      </c>
      <c r="L190" s="23">
        <f t="shared" si="25"/>
        <v>0.47939340390581148</v>
      </c>
    </row>
    <row r="191" spans="1:12" x14ac:dyDescent="0.25">
      <c r="A191" s="19" t="s">
        <v>21</v>
      </c>
      <c r="B191" s="33">
        <v>455</v>
      </c>
      <c r="C191" s="20" t="s">
        <v>12</v>
      </c>
      <c r="D191" s="21">
        <v>42.900741155457617</v>
      </c>
      <c r="E191" s="20" t="s">
        <v>12</v>
      </c>
      <c r="F191" s="34">
        <v>1</v>
      </c>
      <c r="G191" s="22" t="s">
        <v>13</v>
      </c>
      <c r="H191" s="35">
        <f t="shared" si="23"/>
        <v>9759.9186128666079</v>
      </c>
      <c r="I191" s="22" t="s">
        <v>13</v>
      </c>
      <c r="J191" s="23">
        <f t="shared" si="24"/>
        <v>8.8541981655925871E-3</v>
      </c>
      <c r="K191" s="22" t="s">
        <v>13</v>
      </c>
      <c r="L191" s="23">
        <f t="shared" si="25"/>
        <v>3.2465393273839488E-2</v>
      </c>
    </row>
    <row r="192" spans="1:12" x14ac:dyDescent="0.25">
      <c r="A192" s="19" t="s">
        <v>22</v>
      </c>
      <c r="B192" s="33">
        <v>79</v>
      </c>
      <c r="C192" s="20" t="s">
        <v>12</v>
      </c>
      <c r="D192" s="21">
        <v>45.11</v>
      </c>
      <c r="E192" s="20" t="s">
        <v>12</v>
      </c>
      <c r="F192" s="34">
        <v>1</v>
      </c>
      <c r="G192" s="22" t="s">
        <v>13</v>
      </c>
      <c r="H192" s="35">
        <f t="shared" si="23"/>
        <v>1781.845</v>
      </c>
      <c r="I192" s="22" t="s">
        <v>13</v>
      </c>
      <c r="J192" s="23">
        <f t="shared" si="24"/>
        <v>1.6164897840000002E-3</v>
      </c>
      <c r="K192" s="22" t="s">
        <v>13</v>
      </c>
      <c r="L192" s="23">
        <f t="shared" si="25"/>
        <v>5.9271292079999998E-3</v>
      </c>
    </row>
    <row r="193" spans="1:12" x14ac:dyDescent="0.25">
      <c r="A193" s="19" t="s">
        <v>17</v>
      </c>
      <c r="B193" s="33">
        <v>167525</v>
      </c>
      <c r="C193" s="20" t="s">
        <v>12</v>
      </c>
      <c r="D193" s="21">
        <v>31.87</v>
      </c>
      <c r="E193" s="20" t="s">
        <v>12</v>
      </c>
      <c r="F193" s="34">
        <v>1</v>
      </c>
      <c r="G193" s="22" t="s">
        <v>13</v>
      </c>
      <c r="H193" s="35">
        <f t="shared" si="23"/>
        <v>2669510.875</v>
      </c>
      <c r="I193" s="22" t="s">
        <v>13</v>
      </c>
      <c r="J193" s="23">
        <f t="shared" si="24"/>
        <v>2.4217802658000003</v>
      </c>
      <c r="K193" s="22" t="s">
        <v>13</v>
      </c>
      <c r="L193" s="23">
        <f t="shared" si="25"/>
        <v>8.8798609746000015</v>
      </c>
    </row>
    <row r="194" spans="1:12" x14ac:dyDescent="0.25">
      <c r="A194" s="19" t="s">
        <v>18</v>
      </c>
      <c r="B194" s="33">
        <v>0</v>
      </c>
      <c r="C194" s="20" t="s">
        <v>12</v>
      </c>
      <c r="D194" s="36"/>
      <c r="E194" s="20" t="s">
        <v>12</v>
      </c>
      <c r="F194" s="37"/>
      <c r="G194" s="22" t="s">
        <v>13</v>
      </c>
      <c r="H194" s="35">
        <v>0</v>
      </c>
      <c r="I194" s="22" t="s">
        <v>13</v>
      </c>
      <c r="J194" s="23">
        <v>0</v>
      </c>
      <c r="K194" s="22" t="s">
        <v>13</v>
      </c>
      <c r="L194" s="23">
        <v>0</v>
      </c>
    </row>
    <row r="195" spans="1:12" x14ac:dyDescent="0.25">
      <c r="A195" s="15"/>
      <c r="B195" s="15"/>
      <c r="C195" s="15"/>
      <c r="D195" s="15"/>
      <c r="E195" s="15"/>
      <c r="F195" s="15"/>
      <c r="G195" s="15"/>
      <c r="H195" s="15"/>
      <c r="I195" s="15"/>
      <c r="J195" s="15"/>
      <c r="K195" s="15"/>
      <c r="L195" s="15"/>
    </row>
  </sheetData>
  <dataValidations count="1">
    <dataValidation allowBlank="1" showInputMessage="1" showErrorMessage="1" prompt="To avoid double-counting, default data for &quot;Motor Gasoline&quot; is adjusted by subtracting ethanol used in motor gasoline, which is not included in state inventories. If not using the default data, account for ethanol included in motor gasoline if possible." sqref="B9 B22 B35 B48 B61 B74 B87 B100 B113 B126 B139 B152 B165 B178 B191"/>
  </dataValidations>
  <pageMargins left="0.7" right="0.7" top="0.75" bottom="0.75" header="0.3" footer="0.3"/>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C285"/>
  <sheetViews>
    <sheetView workbookViewId="0">
      <selection activeCell="O5" sqref="O5"/>
    </sheetView>
  </sheetViews>
  <sheetFormatPr defaultRowHeight="15" x14ac:dyDescent="0.25"/>
  <cols>
    <col min="14" max="14" width="12.85546875" customWidth="1"/>
  </cols>
  <sheetData>
    <row r="1" spans="1:29" ht="21" x14ac:dyDescent="0.4">
      <c r="A1" s="38" t="s">
        <v>23</v>
      </c>
      <c r="B1" s="39"/>
      <c r="C1" s="38"/>
      <c r="D1" s="38">
        <v>2000</v>
      </c>
      <c r="E1" s="39"/>
      <c r="F1" s="39"/>
      <c r="G1" s="39"/>
      <c r="H1" s="39"/>
      <c r="I1" s="39"/>
      <c r="J1" s="39"/>
      <c r="K1" s="39"/>
      <c r="L1" s="39"/>
      <c r="M1" s="39"/>
      <c r="N1" s="39"/>
      <c r="O1" s="39"/>
      <c r="P1" s="39"/>
      <c r="Q1" s="39"/>
      <c r="R1" s="39"/>
    </row>
    <row r="2" spans="1:29" x14ac:dyDescent="0.25">
      <c r="A2" s="14"/>
      <c r="B2" s="40"/>
      <c r="C2" s="14"/>
      <c r="D2" s="14"/>
      <c r="E2" s="40"/>
      <c r="F2" s="40"/>
      <c r="G2" s="40"/>
      <c r="H2" s="40"/>
      <c r="I2" s="40"/>
      <c r="J2" s="40"/>
      <c r="K2" s="40"/>
      <c r="L2" s="40"/>
      <c r="M2" s="40"/>
      <c r="N2" s="40"/>
      <c r="O2" s="40"/>
      <c r="P2" s="40"/>
      <c r="Q2" s="41"/>
      <c r="R2" s="41"/>
    </row>
    <row r="3" spans="1:29" x14ac:dyDescent="0.25">
      <c r="A3" s="40"/>
      <c r="B3" s="42" t="s">
        <v>1</v>
      </c>
      <c r="C3" s="42"/>
      <c r="D3" s="42" t="s">
        <v>2</v>
      </c>
      <c r="E3" s="40"/>
      <c r="F3" s="42" t="s">
        <v>3</v>
      </c>
      <c r="G3" s="41"/>
      <c r="H3" s="16" t="s">
        <v>4</v>
      </c>
      <c r="I3" s="40"/>
      <c r="J3" s="16" t="s">
        <v>4</v>
      </c>
      <c r="K3" s="43"/>
      <c r="L3" s="16" t="s">
        <v>4</v>
      </c>
      <c r="M3" s="43"/>
      <c r="N3" s="44"/>
      <c r="O3" s="41"/>
      <c r="P3" s="41"/>
      <c r="Q3" s="41"/>
      <c r="R3" s="41"/>
    </row>
    <row r="4" spans="1:29" x14ac:dyDescent="0.25">
      <c r="A4" s="45" t="s">
        <v>5</v>
      </c>
      <c r="B4" s="42" t="s">
        <v>6</v>
      </c>
      <c r="C4" s="41"/>
      <c r="D4" s="42" t="s">
        <v>7</v>
      </c>
      <c r="E4" s="40"/>
      <c r="F4" s="42" t="s">
        <v>8</v>
      </c>
      <c r="G4" s="41"/>
      <c r="H4" s="42" t="s">
        <v>9</v>
      </c>
      <c r="I4" s="42"/>
      <c r="J4" s="42" t="s">
        <v>10</v>
      </c>
      <c r="K4" s="43"/>
      <c r="L4" s="16" t="s">
        <v>19</v>
      </c>
      <c r="M4" s="44"/>
      <c r="N4" s="44"/>
      <c r="O4" s="89">
        <v>2000</v>
      </c>
      <c r="P4" s="89">
        <f>O4+1</f>
        <v>2001</v>
      </c>
      <c r="Q4" s="89">
        <f t="shared" ref="Q4:AC4" si="0">P4+1</f>
        <v>2002</v>
      </c>
      <c r="R4" s="89">
        <f t="shared" si="0"/>
        <v>2003</v>
      </c>
      <c r="S4" s="89">
        <f t="shared" si="0"/>
        <v>2004</v>
      </c>
      <c r="T4" s="89">
        <f t="shared" si="0"/>
        <v>2005</v>
      </c>
      <c r="U4" s="89">
        <f t="shared" si="0"/>
        <v>2006</v>
      </c>
      <c r="V4" s="89">
        <f t="shared" si="0"/>
        <v>2007</v>
      </c>
      <c r="W4" s="89">
        <f t="shared" si="0"/>
        <v>2008</v>
      </c>
      <c r="X4" s="89">
        <f t="shared" si="0"/>
        <v>2009</v>
      </c>
      <c r="Y4" s="89">
        <f t="shared" si="0"/>
        <v>2010</v>
      </c>
      <c r="Z4" s="89">
        <f t="shared" si="0"/>
        <v>2011</v>
      </c>
      <c r="AA4" s="89">
        <f t="shared" si="0"/>
        <v>2012</v>
      </c>
      <c r="AB4" s="89">
        <f t="shared" si="0"/>
        <v>2013</v>
      </c>
      <c r="AC4" s="89">
        <f t="shared" si="0"/>
        <v>2014</v>
      </c>
    </row>
    <row r="5" spans="1:29" x14ac:dyDescent="0.25">
      <c r="A5" s="46" t="s">
        <v>24</v>
      </c>
      <c r="B5" s="47">
        <v>780</v>
      </c>
      <c r="C5" s="48" t="s">
        <v>12</v>
      </c>
      <c r="D5" s="49">
        <v>41.53</v>
      </c>
      <c r="E5" s="48" t="s">
        <v>12</v>
      </c>
      <c r="F5" s="50">
        <v>1</v>
      </c>
      <c r="G5" s="51" t="s">
        <v>13</v>
      </c>
      <c r="H5" s="52">
        <f>B5*D5/2</f>
        <v>16196.7</v>
      </c>
      <c r="I5" s="51" t="s">
        <v>13</v>
      </c>
      <c r="J5" s="23">
        <f>H5*0.9072/1000000</f>
        <v>1.469364624E-2</v>
      </c>
      <c r="K5" s="51" t="s">
        <v>13</v>
      </c>
      <c r="L5" s="23">
        <f>J5*44/12</f>
        <v>5.3876702879999995E-2</v>
      </c>
      <c r="M5" s="53"/>
      <c r="N5" s="54"/>
      <c r="O5" s="90">
        <f>L5+L6+L7+L8+L9+L10+L11+L12+R18</f>
        <v>70.605910661883584</v>
      </c>
      <c r="P5" s="90">
        <f>L24+L25+L26+L27+L28+L29+L30+L31+R37</f>
        <v>70.455149155634373</v>
      </c>
      <c r="Q5" s="90">
        <f>L43+L44+L45+L46+L47+L48+L49+L50+R56</f>
        <v>70.8061202926025</v>
      </c>
      <c r="R5" s="91">
        <f>L62+L63+L64+L65+L66+L67+L68+L69+R75</f>
        <v>69.652910603997512</v>
      </c>
      <c r="S5" s="91">
        <f>L81+L82+L83+L84+L85+L86+L87+L88+R94</f>
        <v>71.326748522104097</v>
      </c>
      <c r="T5" s="91">
        <f>L100+L101+L102+L103+L104+L105+L106+L107+R113</f>
        <v>72.655743968049578</v>
      </c>
      <c r="U5" s="91">
        <f>L119+L120+L121+L122+L123+L124+L125+L126+R132</f>
        <v>72.165589421000178</v>
      </c>
      <c r="V5" s="91">
        <f>L138+L139+L140+L141+L142+L143+L144+L145+R151</f>
        <v>71.549321595678194</v>
      </c>
      <c r="W5" s="91">
        <f>L157+L158+L159+L160+L161+L162+L163+L164+R170</f>
        <v>66.554885547588313</v>
      </c>
      <c r="X5" s="91">
        <f>L176+L177+L178+L179+L180+L181+L182+L183+R189</f>
        <v>65.340707581109001</v>
      </c>
      <c r="Y5" s="91">
        <f>L195+L196+L197+L198+L199+L200+L201+L202+R208</f>
        <v>64.897233891226463</v>
      </c>
      <c r="Z5" s="91">
        <f>L214+L215+L216+L217+L218+L219+L220+L221+R227</f>
        <v>62.982264653465847</v>
      </c>
      <c r="AA5" s="91">
        <f>L233+L234+L235+L236+L237+L238+L239+L240+R246</f>
        <v>62.080501592207312</v>
      </c>
      <c r="AB5" s="91">
        <f>L252+L253+L254+L255+L256+L257+L258+L259+R265</f>
        <v>61.557278075610114</v>
      </c>
      <c r="AC5" s="91">
        <f>L271+L272+L273+L274+L275+L276+L277+L278+R284</f>
        <v>60.927227799056141</v>
      </c>
    </row>
    <row r="6" spans="1:29" ht="14.45" x14ac:dyDescent="0.3">
      <c r="A6" s="46" t="s">
        <v>14</v>
      </c>
      <c r="B6" s="47">
        <v>197783</v>
      </c>
      <c r="C6" s="48" t="s">
        <v>12</v>
      </c>
      <c r="D6" s="49">
        <v>44.43</v>
      </c>
      <c r="E6" s="48" t="s">
        <v>12</v>
      </c>
      <c r="F6" s="50">
        <v>1</v>
      </c>
      <c r="G6" s="51" t="s">
        <v>13</v>
      </c>
      <c r="H6" s="52">
        <f>B6*D6/2</f>
        <v>4393749.3449999997</v>
      </c>
      <c r="I6" s="51" t="s">
        <v>13</v>
      </c>
      <c r="J6" s="23">
        <f t="shared" ref="J6:J13" si="1">H6*0.9072/1000000</f>
        <v>3.9860094057839999</v>
      </c>
      <c r="K6" s="51" t="s">
        <v>13</v>
      </c>
      <c r="L6" s="23">
        <f t="shared" ref="L6:L13" si="2">J6*44/12</f>
        <v>14.615367821207998</v>
      </c>
      <c r="M6" s="53"/>
      <c r="N6" s="46" t="s">
        <v>24</v>
      </c>
      <c r="O6" s="102">
        <f>L5</f>
        <v>5.3876702879999995E-2</v>
      </c>
      <c r="P6" s="102">
        <f>L24</f>
        <v>4.2686926128000006E-2</v>
      </c>
      <c r="Q6" s="102">
        <f>L43</f>
        <v>4.2134344560000002E-2</v>
      </c>
      <c r="R6" s="102">
        <f>L62</f>
        <v>3.3085821384E-2</v>
      </c>
      <c r="S6" s="102">
        <f>L81</f>
        <v>3.2947675992000006E-2</v>
      </c>
      <c r="T6" s="102">
        <f>L100</f>
        <v>3.4881711480000001E-2</v>
      </c>
      <c r="U6" s="102">
        <f>L119</f>
        <v>7.5841820207999996E-2</v>
      </c>
      <c r="V6" s="102">
        <f>L138</f>
        <v>3.3638402951999997E-2</v>
      </c>
      <c r="W6" s="102">
        <f>L157</f>
        <v>3.4812638784000004E-2</v>
      </c>
      <c r="X6" s="102">
        <f>L176</f>
        <v>2.4175443600000002E-2</v>
      </c>
      <c r="Y6" s="102">
        <f>L195</f>
        <v>3.7092037752000005E-2</v>
      </c>
      <c r="Z6" s="102">
        <f>L214</f>
        <v>4.0338454464000001E-2</v>
      </c>
      <c r="AA6" s="102">
        <f>L233</f>
        <v>4.2341562647999993E-2</v>
      </c>
      <c r="AB6" s="102">
        <f>L252</f>
        <v>3.7022965056000008E-2</v>
      </c>
      <c r="AC6" s="102">
        <f>L271</f>
        <v>3.4260057215999999E-2</v>
      </c>
    </row>
    <row r="7" spans="1:29" ht="14.45" x14ac:dyDescent="0.3">
      <c r="A7" s="46" t="s">
        <v>25</v>
      </c>
      <c r="B7" s="47">
        <v>107780</v>
      </c>
      <c r="C7" s="48" t="s">
        <v>12</v>
      </c>
      <c r="D7" s="21">
        <v>43.431818181818173</v>
      </c>
      <c r="E7" s="48" t="s">
        <v>12</v>
      </c>
      <c r="F7" s="50">
        <v>1</v>
      </c>
      <c r="G7" s="51" t="s">
        <v>13</v>
      </c>
      <c r="H7" s="52">
        <f t="shared" ref="H7:H12" si="3">B7*D7/2</f>
        <v>2340540.6818181812</v>
      </c>
      <c r="I7" s="51" t="s">
        <v>13</v>
      </c>
      <c r="J7" s="23">
        <f t="shared" si="1"/>
        <v>2.123338506545454</v>
      </c>
      <c r="K7" s="51" t="s">
        <v>13</v>
      </c>
      <c r="L7" s="23">
        <f t="shared" si="2"/>
        <v>7.7855745239999976</v>
      </c>
      <c r="M7" s="53"/>
      <c r="N7" s="46" t="s">
        <v>14</v>
      </c>
      <c r="O7" s="102">
        <f t="shared" ref="O7:O14" si="4">L6</f>
        <v>14.615367821207998</v>
      </c>
      <c r="P7" s="102">
        <f t="shared" ref="P7:P14" si="5">L25</f>
        <v>15.232620908735997</v>
      </c>
      <c r="Q7" s="102">
        <f t="shared" ref="Q7:Q14" si="6">L44</f>
        <v>14.977384207631999</v>
      </c>
      <c r="R7" s="102">
        <f t="shared" ref="R7:R14" si="7">L63</f>
        <v>14.065655655743997</v>
      </c>
      <c r="S7" s="102">
        <f t="shared" ref="S7:S14" si="8">L82</f>
        <v>15.781963594319997</v>
      </c>
      <c r="T7" s="102">
        <f t="shared" ref="T7:T14" si="9">L101</f>
        <v>16.676696071727999</v>
      </c>
      <c r="U7" s="102">
        <f t="shared" ref="U7:U14" si="10">L120</f>
        <v>17.452382131800004</v>
      </c>
      <c r="V7" s="102">
        <f t="shared" ref="V7:V14" si="11">L139</f>
        <v>16.874146119599999</v>
      </c>
      <c r="W7" s="102">
        <f t="shared" ref="W7:W14" si="12">L158</f>
        <v>14.702638968863999</v>
      </c>
      <c r="X7" s="102">
        <f t="shared" ref="X7:X14" si="13">L177</f>
        <v>14.860554669576002</v>
      </c>
      <c r="Y7" s="102">
        <f t="shared" ref="Y7:Y14" si="14">L196</f>
        <v>15.391497257136002</v>
      </c>
      <c r="Z7" s="102">
        <f t="shared" ref="Z7:Z14" si="15">L215</f>
        <v>16.023086164007999</v>
      </c>
      <c r="AA7" s="102">
        <f t="shared" ref="AA7:AA14" si="16">L234</f>
        <v>16.335148870656003</v>
      </c>
      <c r="AB7" s="102">
        <f t="shared" ref="AB7:AB14" si="17">L253</f>
        <v>15.955766929871997</v>
      </c>
      <c r="AC7" s="102">
        <f t="shared" ref="AC7:AC14" si="18">L272</f>
        <v>16.361234150184</v>
      </c>
    </row>
    <row r="8" spans="1:29" ht="14.45" x14ac:dyDescent="0.3">
      <c r="A8" s="46" t="s">
        <v>26</v>
      </c>
      <c r="B8" s="47">
        <v>0</v>
      </c>
      <c r="C8" s="48" t="s">
        <v>12</v>
      </c>
      <c r="D8" s="49">
        <v>43.39</v>
      </c>
      <c r="E8" s="48" t="s">
        <v>12</v>
      </c>
      <c r="F8" s="50">
        <v>1</v>
      </c>
      <c r="G8" s="51" t="s">
        <v>13</v>
      </c>
      <c r="H8" s="52">
        <f t="shared" si="3"/>
        <v>0</v>
      </c>
      <c r="I8" s="51" t="s">
        <v>13</v>
      </c>
      <c r="J8" s="23">
        <f t="shared" si="1"/>
        <v>0</v>
      </c>
      <c r="K8" s="51" t="s">
        <v>13</v>
      </c>
      <c r="L8" s="23">
        <f t="shared" si="2"/>
        <v>0</v>
      </c>
      <c r="M8" s="53"/>
      <c r="N8" s="46" t="s">
        <v>25</v>
      </c>
      <c r="O8" s="102">
        <f t="shared" si="4"/>
        <v>7.7855745239999976</v>
      </c>
      <c r="P8" s="102">
        <f t="shared" si="5"/>
        <v>7.7313976739999974</v>
      </c>
      <c r="Q8" s="102">
        <f t="shared" si="6"/>
        <v>6.9651925433999997</v>
      </c>
      <c r="R8" s="102">
        <f t="shared" si="7"/>
        <v>7.1564729417999979</v>
      </c>
      <c r="S8" s="102">
        <f t="shared" si="8"/>
        <v>6.709116632399998</v>
      </c>
      <c r="T8" s="102">
        <f t="shared" si="9"/>
        <v>6.8915842631999986</v>
      </c>
      <c r="U8" s="102">
        <f t="shared" si="10"/>
        <v>6.7436453447999982</v>
      </c>
      <c r="V8" s="102">
        <f t="shared" si="11"/>
        <v>6.3498157631999987</v>
      </c>
      <c r="W8" s="102">
        <f t="shared" si="12"/>
        <v>5.9121390509999996</v>
      </c>
      <c r="X8" s="102">
        <f t="shared" si="13"/>
        <v>5.1098160203999994</v>
      </c>
      <c r="Y8" s="102">
        <f t="shared" si="14"/>
        <v>5.0978248775999981</v>
      </c>
      <c r="Z8" s="102">
        <f t="shared" si="15"/>
        <v>3.3589646999999991</v>
      </c>
      <c r="AA8" s="102">
        <f t="shared" si="16"/>
        <v>3.3500796965999995</v>
      </c>
      <c r="AB8" s="102">
        <f t="shared" si="17"/>
        <v>2.9989414727999999</v>
      </c>
      <c r="AC8" s="102">
        <f t="shared" si="18"/>
        <v>2.8689892685999996</v>
      </c>
    </row>
    <row r="9" spans="1:29" ht="14.45" x14ac:dyDescent="0.3">
      <c r="A9" s="46" t="s">
        <v>16</v>
      </c>
      <c r="B9" s="47">
        <v>259</v>
      </c>
      <c r="C9" s="48" t="s">
        <v>12</v>
      </c>
      <c r="D9" s="21">
        <v>37.252132941641626</v>
      </c>
      <c r="E9" s="48" t="s">
        <v>12</v>
      </c>
      <c r="F9" s="50">
        <v>1</v>
      </c>
      <c r="G9" s="51" t="s">
        <v>13</v>
      </c>
      <c r="H9" s="52">
        <f t="shared" si="3"/>
        <v>4824.1512159425911</v>
      </c>
      <c r="I9" s="51" t="s">
        <v>13</v>
      </c>
      <c r="J9" s="23">
        <f t="shared" si="1"/>
        <v>4.3764699831031189E-3</v>
      </c>
      <c r="K9" s="51" t="s">
        <v>13</v>
      </c>
      <c r="L9" s="23">
        <f t="shared" si="2"/>
        <v>1.6047056604711434E-2</v>
      </c>
      <c r="M9" s="53"/>
      <c r="N9" s="46" t="s">
        <v>26</v>
      </c>
      <c r="O9" s="102">
        <f t="shared" si="4"/>
        <v>0</v>
      </c>
      <c r="P9" s="102">
        <f t="shared" si="5"/>
        <v>0</v>
      </c>
      <c r="Q9" s="102">
        <f t="shared" si="6"/>
        <v>0</v>
      </c>
      <c r="R9" s="102">
        <f t="shared" si="7"/>
        <v>0</v>
      </c>
      <c r="S9" s="102">
        <f t="shared" si="8"/>
        <v>0</v>
      </c>
      <c r="T9" s="102">
        <f t="shared" si="9"/>
        <v>0</v>
      </c>
      <c r="U9" s="102">
        <f t="shared" si="10"/>
        <v>0</v>
      </c>
      <c r="V9" s="102">
        <f t="shared" si="11"/>
        <v>0</v>
      </c>
      <c r="W9" s="102">
        <f t="shared" si="12"/>
        <v>0</v>
      </c>
      <c r="X9" s="102">
        <f t="shared" si="13"/>
        <v>0</v>
      </c>
      <c r="Y9" s="102">
        <f t="shared" si="14"/>
        <v>0</v>
      </c>
      <c r="Z9" s="102">
        <f t="shared" si="15"/>
        <v>0</v>
      </c>
      <c r="AA9" s="102">
        <f t="shared" si="16"/>
        <v>0</v>
      </c>
      <c r="AB9" s="102">
        <f t="shared" si="17"/>
        <v>0</v>
      </c>
      <c r="AC9" s="102">
        <f t="shared" si="18"/>
        <v>0</v>
      </c>
    </row>
    <row r="10" spans="1:29" ht="14.45" x14ac:dyDescent="0.3">
      <c r="A10" s="46" t="s">
        <v>21</v>
      </c>
      <c r="B10" s="47">
        <v>609902</v>
      </c>
      <c r="C10" s="48" t="s">
        <v>12</v>
      </c>
      <c r="D10" s="21">
        <v>42.62095542404434</v>
      </c>
      <c r="E10" s="48" t="s">
        <v>12</v>
      </c>
      <c r="F10" s="50">
        <v>1</v>
      </c>
      <c r="G10" s="51" t="s">
        <v>13</v>
      </c>
      <c r="H10" s="52">
        <f t="shared" si="3"/>
        <v>12997302.977517745</v>
      </c>
      <c r="I10" s="51" t="s">
        <v>13</v>
      </c>
      <c r="J10" s="23">
        <f t="shared" si="1"/>
        <v>11.791153261204098</v>
      </c>
      <c r="K10" s="51" t="s">
        <v>13</v>
      </c>
      <c r="L10" s="23">
        <f t="shared" si="2"/>
        <v>43.234228624415032</v>
      </c>
      <c r="M10" s="53"/>
      <c r="N10" s="46" t="s">
        <v>16</v>
      </c>
      <c r="O10" s="102">
        <f t="shared" si="4"/>
        <v>1.6047056604711434E-2</v>
      </c>
      <c r="P10" s="102">
        <f t="shared" si="5"/>
        <v>2.0782236833549034E-2</v>
      </c>
      <c r="Q10" s="102">
        <f t="shared" si="6"/>
        <v>2.3176052078454384E-2</v>
      </c>
      <c r="R10" s="102">
        <f t="shared" si="7"/>
        <v>3.9252594442757117E-2</v>
      </c>
      <c r="S10" s="102">
        <f t="shared" si="8"/>
        <v>3.674256344442383E-2</v>
      </c>
      <c r="T10" s="102">
        <f t="shared" si="9"/>
        <v>4.6551929400091806E-2</v>
      </c>
      <c r="U10" s="102">
        <f t="shared" si="10"/>
        <v>4.2411026050379393E-2</v>
      </c>
      <c r="V10" s="102">
        <f t="shared" si="11"/>
        <v>3.0665397637575729E-2</v>
      </c>
      <c r="W10" s="102">
        <f t="shared" si="12"/>
        <v>6.8387780549457863E-2</v>
      </c>
      <c r="X10" s="102">
        <f t="shared" si="13"/>
        <v>4.9624346174877355E-2</v>
      </c>
      <c r="Y10" s="102">
        <f t="shared" si="14"/>
        <v>5.1043948117691001E-2</v>
      </c>
      <c r="Z10" s="102">
        <f t="shared" si="15"/>
        <v>5.8759176067765227E-2</v>
      </c>
      <c r="AA10" s="102">
        <f t="shared" si="16"/>
        <v>6.3450034661410346E-2</v>
      </c>
      <c r="AB10" s="102">
        <f t="shared" si="17"/>
        <v>9.363200640210069E-2</v>
      </c>
      <c r="AC10" s="102">
        <f t="shared" si="18"/>
        <v>8.6966049453236563E-2</v>
      </c>
    </row>
    <row r="11" spans="1:29" ht="14.45" x14ac:dyDescent="0.3">
      <c r="A11" s="46" t="s">
        <v>22</v>
      </c>
      <c r="B11" s="47">
        <v>29543</v>
      </c>
      <c r="C11" s="48" t="s">
        <v>12</v>
      </c>
      <c r="D11" s="49">
        <v>45.11</v>
      </c>
      <c r="E11" s="48" t="s">
        <v>12</v>
      </c>
      <c r="F11" s="50">
        <v>1</v>
      </c>
      <c r="G11" s="51" t="s">
        <v>13</v>
      </c>
      <c r="H11" s="52">
        <f t="shared" si="3"/>
        <v>666342.36499999999</v>
      </c>
      <c r="I11" s="51" t="s">
        <v>13</v>
      </c>
      <c r="J11" s="23">
        <f t="shared" si="1"/>
        <v>0.60450579352800005</v>
      </c>
      <c r="K11" s="51" t="s">
        <v>13</v>
      </c>
      <c r="L11" s="23">
        <f t="shared" si="2"/>
        <v>2.2165212429359999</v>
      </c>
      <c r="M11" s="53"/>
      <c r="N11" s="46" t="s">
        <v>21</v>
      </c>
      <c r="O11" s="102">
        <f t="shared" si="4"/>
        <v>43.234228624415032</v>
      </c>
      <c r="P11" s="102">
        <f t="shared" si="5"/>
        <v>43.898588104086429</v>
      </c>
      <c r="Q11" s="102">
        <f t="shared" si="6"/>
        <v>44.873649936047251</v>
      </c>
      <c r="R11" s="102">
        <f t="shared" si="7"/>
        <v>44.621603567969466</v>
      </c>
      <c r="S11" s="102">
        <f t="shared" si="8"/>
        <v>44.780255312194157</v>
      </c>
      <c r="T11" s="102">
        <f t="shared" si="9"/>
        <v>44.657046488921651</v>
      </c>
      <c r="U11" s="102">
        <f t="shared" si="10"/>
        <v>43.895801352697156</v>
      </c>
      <c r="V11" s="102">
        <f t="shared" si="11"/>
        <v>44.243650977847267</v>
      </c>
      <c r="W11" s="102">
        <f t="shared" si="12"/>
        <v>41.667441425386698</v>
      </c>
      <c r="X11" s="102">
        <f t="shared" si="13"/>
        <v>41.476858863992362</v>
      </c>
      <c r="Y11" s="102">
        <f t="shared" si="14"/>
        <v>40.883776778515092</v>
      </c>
      <c r="Z11" s="102">
        <f t="shared" si="15"/>
        <v>40.03832085565417</v>
      </c>
      <c r="AA11" s="102">
        <f t="shared" si="16"/>
        <v>39.273778682183412</v>
      </c>
      <c r="AB11" s="102">
        <f t="shared" si="17"/>
        <v>39.470354854643695</v>
      </c>
      <c r="AC11" s="102">
        <f t="shared" si="18"/>
        <v>38.847661476400184</v>
      </c>
    </row>
    <row r="12" spans="1:29" ht="14.45" x14ac:dyDescent="0.3">
      <c r="A12" s="46" t="s">
        <v>17</v>
      </c>
      <c r="B12" s="47">
        <v>40213</v>
      </c>
      <c r="C12" s="48" t="s">
        <v>12</v>
      </c>
      <c r="D12" s="49">
        <v>31.87</v>
      </c>
      <c r="E12" s="48" t="s">
        <v>12</v>
      </c>
      <c r="F12" s="50">
        <v>1</v>
      </c>
      <c r="G12" s="51" t="s">
        <v>13</v>
      </c>
      <c r="H12" s="52">
        <f t="shared" si="3"/>
        <v>640794.15500000003</v>
      </c>
      <c r="I12" s="51" t="s">
        <v>13</v>
      </c>
      <c r="J12" s="23">
        <f t="shared" si="1"/>
        <v>0.58132845741600003</v>
      </c>
      <c r="K12" s="51" t="s">
        <v>13</v>
      </c>
      <c r="L12" s="23">
        <f t="shared" si="2"/>
        <v>2.131537677192</v>
      </c>
      <c r="M12" s="53"/>
      <c r="N12" s="46" t="s">
        <v>22</v>
      </c>
      <c r="O12" s="102">
        <f t="shared" si="4"/>
        <v>2.2165212429359999</v>
      </c>
      <c r="P12" s="102">
        <f t="shared" si="5"/>
        <v>1.1536894409039999</v>
      </c>
      <c r="Q12" s="102">
        <f t="shared" si="6"/>
        <v>1.3576877233919999</v>
      </c>
      <c r="R12" s="102">
        <f t="shared" si="7"/>
        <v>1.395651361104</v>
      </c>
      <c r="S12" s="102">
        <f t="shared" si="8"/>
        <v>1.8879782201279998</v>
      </c>
      <c r="T12" s="102">
        <f t="shared" si="9"/>
        <v>2.1700045326959998</v>
      </c>
      <c r="U12" s="102">
        <f t="shared" si="10"/>
        <v>1.9745593227360001</v>
      </c>
      <c r="V12" s="102">
        <f t="shared" si="11"/>
        <v>1.6127793601919997</v>
      </c>
      <c r="W12" s="102">
        <f t="shared" si="12"/>
        <v>1.6679991968639998</v>
      </c>
      <c r="X12" s="102">
        <f t="shared" si="13"/>
        <v>1.1306561666399999</v>
      </c>
      <c r="Y12" s="102">
        <f t="shared" si="14"/>
        <v>0.37626016428000003</v>
      </c>
      <c r="Z12" s="102">
        <f t="shared" si="15"/>
        <v>0.211350923784</v>
      </c>
      <c r="AA12" s="102">
        <f t="shared" si="16"/>
        <v>0.56225197828799989</v>
      </c>
      <c r="AB12" s="102">
        <f t="shared" si="17"/>
        <v>0.47387022883199997</v>
      </c>
      <c r="AC12" s="102">
        <f t="shared" si="18"/>
        <v>0.26814632644799996</v>
      </c>
    </row>
    <row r="13" spans="1:29" ht="14.45" x14ac:dyDescent="0.3">
      <c r="A13" s="46" t="s">
        <v>18</v>
      </c>
      <c r="B13" s="47">
        <v>0</v>
      </c>
      <c r="C13" s="48" t="s">
        <v>12</v>
      </c>
      <c r="D13" s="55"/>
      <c r="E13" s="48" t="s">
        <v>12</v>
      </c>
      <c r="F13" s="56"/>
      <c r="G13" s="51" t="s">
        <v>13</v>
      </c>
      <c r="H13" s="52">
        <v>0</v>
      </c>
      <c r="I13" s="51" t="s">
        <v>13</v>
      </c>
      <c r="J13" s="23">
        <f t="shared" si="1"/>
        <v>0</v>
      </c>
      <c r="K13" s="51" t="s">
        <v>13</v>
      </c>
      <c r="L13" s="23">
        <f t="shared" si="2"/>
        <v>0</v>
      </c>
      <c r="M13" s="53"/>
      <c r="N13" s="46" t="s">
        <v>17</v>
      </c>
      <c r="O13" s="102">
        <f t="shared" si="4"/>
        <v>2.131537677192</v>
      </c>
      <c r="P13" s="102">
        <f t="shared" si="5"/>
        <v>1.8689450416560003</v>
      </c>
      <c r="Q13" s="102">
        <f t="shared" si="6"/>
        <v>2.0664460832400002</v>
      </c>
      <c r="R13" s="102">
        <f t="shared" si="7"/>
        <v>1.8785391609600002</v>
      </c>
      <c r="S13" s="102">
        <f t="shared" si="8"/>
        <v>1.629039052872</v>
      </c>
      <c r="T13" s="102">
        <f t="shared" si="9"/>
        <v>1.7127358174080001</v>
      </c>
      <c r="U13" s="102">
        <f t="shared" si="10"/>
        <v>1.5266841115679999</v>
      </c>
      <c r="V13" s="102">
        <f t="shared" si="11"/>
        <v>1.93552080876</v>
      </c>
      <c r="W13" s="102">
        <f t="shared" si="12"/>
        <v>2.0659690275839999</v>
      </c>
      <c r="X13" s="102">
        <f t="shared" si="13"/>
        <v>2.2974470331120003</v>
      </c>
      <c r="Y13" s="102">
        <f t="shared" si="14"/>
        <v>2.624707213128</v>
      </c>
      <c r="Z13" s="102">
        <f t="shared" si="15"/>
        <v>2.8386401717520005</v>
      </c>
      <c r="AA13" s="102">
        <f t="shared" si="16"/>
        <v>2.0736549242640003</v>
      </c>
      <c r="AB13" s="102">
        <f t="shared" si="17"/>
        <v>2.1258660155040001</v>
      </c>
      <c r="AC13" s="102">
        <f t="shared" si="18"/>
        <v>2.0408440963679997</v>
      </c>
    </row>
    <row r="14" spans="1:29" ht="14.45" x14ac:dyDescent="0.3">
      <c r="A14" s="41"/>
      <c r="B14" s="57"/>
      <c r="C14" s="41"/>
      <c r="D14" s="41"/>
      <c r="E14" s="41"/>
      <c r="F14" s="41"/>
      <c r="G14" s="41"/>
      <c r="H14" s="54"/>
      <c r="I14" s="51"/>
      <c r="J14" s="54"/>
      <c r="K14" s="58"/>
      <c r="L14" s="54"/>
      <c r="M14" s="53"/>
      <c r="N14" s="46" t="s">
        <v>18</v>
      </c>
      <c r="O14" s="102">
        <f t="shared" si="4"/>
        <v>0</v>
      </c>
      <c r="P14" s="102">
        <f t="shared" si="5"/>
        <v>0</v>
      </c>
      <c r="Q14" s="102">
        <f t="shared" si="6"/>
        <v>0</v>
      </c>
      <c r="R14" s="102">
        <f t="shared" si="7"/>
        <v>0</v>
      </c>
      <c r="S14" s="102">
        <f t="shared" si="8"/>
        <v>0</v>
      </c>
      <c r="T14" s="102">
        <f t="shared" si="9"/>
        <v>0</v>
      </c>
      <c r="U14" s="102">
        <f t="shared" si="10"/>
        <v>0</v>
      </c>
      <c r="V14" s="102">
        <f t="shared" si="11"/>
        <v>0</v>
      </c>
      <c r="W14" s="102">
        <f t="shared" si="12"/>
        <v>0</v>
      </c>
      <c r="X14" s="102">
        <f t="shared" si="13"/>
        <v>0</v>
      </c>
      <c r="Y14" s="102">
        <f t="shared" si="14"/>
        <v>0</v>
      </c>
      <c r="Z14" s="102">
        <f t="shared" si="15"/>
        <v>0</v>
      </c>
      <c r="AA14" s="102">
        <f t="shared" si="16"/>
        <v>0</v>
      </c>
      <c r="AB14" s="102">
        <f t="shared" si="17"/>
        <v>0</v>
      </c>
      <c r="AC14" s="102">
        <f t="shared" si="18"/>
        <v>0</v>
      </c>
    </row>
    <row r="15" spans="1:29" x14ac:dyDescent="0.25">
      <c r="A15" s="41"/>
      <c r="B15" s="57"/>
      <c r="C15" s="41"/>
      <c r="D15" s="42" t="s">
        <v>27</v>
      </c>
      <c r="E15" s="40"/>
      <c r="F15" s="40"/>
      <c r="G15" s="40"/>
      <c r="H15" s="42" t="s">
        <v>28</v>
      </c>
      <c r="I15" s="51"/>
      <c r="J15" s="54"/>
      <c r="K15" s="58"/>
      <c r="L15" s="54"/>
      <c r="M15" s="53"/>
      <c r="N15" s="54"/>
      <c r="O15" s="41"/>
      <c r="P15" s="41"/>
      <c r="Q15" s="41"/>
      <c r="R15" s="41"/>
    </row>
    <row r="16" spans="1:29" x14ac:dyDescent="0.25">
      <c r="A16" s="41"/>
      <c r="B16" s="59" t="s">
        <v>1</v>
      </c>
      <c r="C16" s="41"/>
      <c r="D16" s="42" t="s">
        <v>1</v>
      </c>
      <c r="E16" s="40"/>
      <c r="F16" s="41"/>
      <c r="G16" s="41"/>
      <c r="H16" s="42" t="s">
        <v>1</v>
      </c>
      <c r="I16" s="41"/>
      <c r="J16" s="42" t="s">
        <v>2</v>
      </c>
      <c r="K16" s="40"/>
      <c r="L16" s="42" t="s">
        <v>3</v>
      </c>
      <c r="M16" s="41"/>
      <c r="N16" s="16" t="s">
        <v>4</v>
      </c>
      <c r="O16" s="40"/>
      <c r="P16" s="16" t="s">
        <v>4</v>
      </c>
      <c r="Q16" s="41"/>
      <c r="R16" s="16" t="s">
        <v>4</v>
      </c>
    </row>
    <row r="17" spans="1:20" x14ac:dyDescent="0.25">
      <c r="A17" s="41"/>
      <c r="B17" s="59" t="s">
        <v>6</v>
      </c>
      <c r="C17" s="41"/>
      <c r="D17" s="42" t="s">
        <v>6</v>
      </c>
      <c r="E17" s="40"/>
      <c r="F17" s="42" t="s">
        <v>29</v>
      </c>
      <c r="G17" s="41"/>
      <c r="H17" s="42" t="s">
        <v>6</v>
      </c>
      <c r="I17" s="41"/>
      <c r="J17" s="42" t="s">
        <v>7</v>
      </c>
      <c r="K17" s="40"/>
      <c r="L17" s="42" t="s">
        <v>8</v>
      </c>
      <c r="M17" s="41"/>
      <c r="N17" s="42" t="s">
        <v>9</v>
      </c>
      <c r="O17" s="42"/>
      <c r="P17" s="42" t="s">
        <v>10</v>
      </c>
      <c r="Q17" s="41"/>
      <c r="R17" s="16" t="s">
        <v>19</v>
      </c>
    </row>
    <row r="18" spans="1:20" x14ac:dyDescent="0.25">
      <c r="A18" s="46" t="s">
        <v>30</v>
      </c>
      <c r="B18" s="47">
        <v>8306</v>
      </c>
      <c r="C18" s="60" t="s">
        <v>31</v>
      </c>
      <c r="D18" s="61">
        <v>8306</v>
      </c>
      <c r="E18" s="48" t="s">
        <v>12</v>
      </c>
      <c r="F18" s="62">
        <v>0.09</v>
      </c>
      <c r="G18" s="48" t="s">
        <v>32</v>
      </c>
      <c r="H18" s="64">
        <f>B18-(D18*F18)</f>
        <v>7558.46</v>
      </c>
      <c r="I18" s="48" t="s">
        <v>12</v>
      </c>
      <c r="J18" s="49">
        <v>43.97</v>
      </c>
      <c r="K18" s="48" t="s">
        <v>12</v>
      </c>
      <c r="L18" s="50">
        <v>1</v>
      </c>
      <c r="M18" s="51" t="s">
        <v>13</v>
      </c>
      <c r="N18" s="52">
        <f>H18*J18/2</f>
        <v>166172.74309999999</v>
      </c>
      <c r="O18" s="51" t="s">
        <v>13</v>
      </c>
      <c r="P18" s="23">
        <f>N18*0.9072/1000000</f>
        <v>0.15075191254032</v>
      </c>
      <c r="Q18" s="63" t="s">
        <v>13</v>
      </c>
      <c r="R18" s="23">
        <f>P18*44/12</f>
        <v>0.55275701264783994</v>
      </c>
    </row>
    <row r="19" spans="1:20" x14ac:dyDescent="0.25">
      <c r="A19" s="41"/>
      <c r="B19" s="41"/>
      <c r="C19" s="41"/>
      <c r="D19" s="41"/>
      <c r="E19" s="41"/>
      <c r="F19" s="41"/>
      <c r="G19" s="41"/>
      <c r="H19" s="41"/>
      <c r="I19" s="41"/>
      <c r="J19" s="41"/>
      <c r="K19" s="41"/>
      <c r="L19" s="41"/>
      <c r="M19" s="41"/>
      <c r="N19" s="41"/>
      <c r="O19" s="41"/>
      <c r="P19" s="41"/>
      <c r="Q19" s="41"/>
      <c r="R19" s="41"/>
    </row>
    <row r="20" spans="1:20" ht="21" x14ac:dyDescent="0.4">
      <c r="A20" s="38" t="s">
        <v>23</v>
      </c>
      <c r="B20" s="39"/>
      <c r="C20" s="38"/>
      <c r="D20" s="38">
        <v>2001</v>
      </c>
      <c r="E20" s="39"/>
      <c r="F20" s="39"/>
      <c r="G20" s="39"/>
      <c r="H20" s="39"/>
      <c r="I20" s="39"/>
      <c r="J20" s="39"/>
      <c r="K20" s="39"/>
      <c r="L20" s="39"/>
      <c r="M20" s="39"/>
      <c r="N20" s="39"/>
      <c r="O20" s="39"/>
      <c r="P20" s="39"/>
      <c r="Q20" s="39"/>
      <c r="R20" s="39"/>
    </row>
    <row r="21" spans="1:20" x14ac:dyDescent="0.25">
      <c r="A21" s="14"/>
      <c r="B21" s="40"/>
      <c r="C21" s="14"/>
      <c r="D21" s="14"/>
      <c r="E21" s="40"/>
      <c r="F21" s="40"/>
      <c r="G21" s="40"/>
      <c r="H21" s="40"/>
      <c r="I21" s="40"/>
      <c r="J21" s="40"/>
      <c r="K21" s="40"/>
      <c r="L21" s="40"/>
      <c r="M21" s="40"/>
      <c r="N21" s="40"/>
      <c r="O21" s="40"/>
      <c r="P21" s="40"/>
      <c r="Q21" s="41"/>
      <c r="R21" s="41"/>
    </row>
    <row r="22" spans="1:20" x14ac:dyDescent="0.25">
      <c r="A22" s="40"/>
      <c r="B22" s="42" t="s">
        <v>1</v>
      </c>
      <c r="C22" s="42"/>
      <c r="D22" s="42" t="s">
        <v>2</v>
      </c>
      <c r="E22" s="40"/>
      <c r="F22" s="42" t="s">
        <v>3</v>
      </c>
      <c r="G22" s="41"/>
      <c r="H22" s="16" t="s">
        <v>4</v>
      </c>
      <c r="I22" s="40"/>
      <c r="J22" s="16" t="s">
        <v>4</v>
      </c>
      <c r="K22" s="43"/>
      <c r="L22" s="16" t="s">
        <v>4</v>
      </c>
      <c r="M22" s="43"/>
      <c r="N22" s="44"/>
      <c r="O22" s="41"/>
      <c r="P22" s="41"/>
      <c r="Q22" s="41"/>
      <c r="R22" s="41"/>
    </row>
    <row r="23" spans="1:20" x14ac:dyDescent="0.25">
      <c r="A23" s="45" t="s">
        <v>5</v>
      </c>
      <c r="B23" s="42" t="s">
        <v>6</v>
      </c>
      <c r="C23" s="41"/>
      <c r="D23" s="42" t="s">
        <v>7</v>
      </c>
      <c r="E23" s="40"/>
      <c r="F23" s="42" t="s">
        <v>8</v>
      </c>
      <c r="G23" s="41"/>
      <c r="H23" s="42" t="s">
        <v>9</v>
      </c>
      <c r="I23" s="42"/>
      <c r="J23" s="42" t="s">
        <v>10</v>
      </c>
      <c r="K23" s="43"/>
      <c r="L23" s="16" t="s">
        <v>19</v>
      </c>
      <c r="M23" s="44"/>
      <c r="N23" s="44"/>
      <c r="O23" s="41"/>
      <c r="P23" s="41"/>
      <c r="Q23" s="41"/>
      <c r="R23" s="41"/>
    </row>
    <row r="24" spans="1:20" x14ac:dyDescent="0.25">
      <c r="A24" s="46" t="s">
        <v>24</v>
      </c>
      <c r="B24" s="47">
        <v>618</v>
      </c>
      <c r="C24" s="48" t="s">
        <v>12</v>
      </c>
      <c r="D24" s="49">
        <v>41.53</v>
      </c>
      <c r="E24" s="48" t="s">
        <v>12</v>
      </c>
      <c r="F24" s="50">
        <v>1</v>
      </c>
      <c r="G24" s="51" t="s">
        <v>13</v>
      </c>
      <c r="H24" s="52">
        <f>B24*D24/2</f>
        <v>12832.77</v>
      </c>
      <c r="I24" s="51" t="s">
        <v>13</v>
      </c>
      <c r="J24" s="23">
        <f>H24*0.9072/1000000</f>
        <v>1.1641888944000001E-2</v>
      </c>
      <c r="K24" s="51" t="s">
        <v>13</v>
      </c>
      <c r="L24" s="23">
        <f>J24*44/12</f>
        <v>4.2686926128000006E-2</v>
      </c>
      <c r="M24" s="53"/>
      <c r="N24" s="54"/>
      <c r="O24" s="41"/>
      <c r="P24" s="41"/>
      <c r="Q24" s="41"/>
      <c r="R24" s="41"/>
    </row>
    <row r="25" spans="1:20" x14ac:dyDescent="0.25">
      <c r="A25" s="46" t="s">
        <v>14</v>
      </c>
      <c r="B25" s="47">
        <v>206136</v>
      </c>
      <c r="C25" s="48" t="s">
        <v>12</v>
      </c>
      <c r="D25" s="49">
        <v>44.43</v>
      </c>
      <c r="E25" s="48" t="s">
        <v>12</v>
      </c>
      <c r="F25" s="50">
        <v>1</v>
      </c>
      <c r="G25" s="51" t="s">
        <v>13</v>
      </c>
      <c r="H25" s="52">
        <f>B25*D25/2</f>
        <v>4579311.24</v>
      </c>
      <c r="I25" s="51" t="s">
        <v>13</v>
      </c>
      <c r="J25" s="23">
        <f t="shared" ref="J25:J31" si="19">H25*0.9072/1000000</f>
        <v>4.1543511569279996</v>
      </c>
      <c r="K25" s="51" t="s">
        <v>13</v>
      </c>
      <c r="L25" s="23">
        <f t="shared" ref="L25:L31" si="20">J25*44/12</f>
        <v>15.232620908735997</v>
      </c>
      <c r="M25" s="53"/>
      <c r="N25" s="54"/>
      <c r="O25" s="41"/>
      <c r="P25" s="41"/>
      <c r="Q25" s="41"/>
      <c r="R25" s="41"/>
    </row>
    <row r="26" spans="1:20" x14ac:dyDescent="0.25">
      <c r="A26" s="46" t="s">
        <v>25</v>
      </c>
      <c r="B26" s="47">
        <v>107030</v>
      </c>
      <c r="C26" s="48" t="s">
        <v>12</v>
      </c>
      <c r="D26" s="21">
        <v>43.431818181818173</v>
      </c>
      <c r="E26" s="48" t="s">
        <v>12</v>
      </c>
      <c r="F26" s="50">
        <v>1</v>
      </c>
      <c r="G26" s="51" t="s">
        <v>13</v>
      </c>
      <c r="H26" s="52">
        <f t="shared" ref="H26:H31" si="21">B26*D26/2</f>
        <v>2324253.7499999995</v>
      </c>
      <c r="I26" s="51" t="s">
        <v>13</v>
      </c>
      <c r="J26" s="23">
        <f t="shared" si="19"/>
        <v>2.1085630019999995</v>
      </c>
      <c r="K26" s="51" t="s">
        <v>13</v>
      </c>
      <c r="L26" s="23">
        <f t="shared" si="20"/>
        <v>7.7313976739999974</v>
      </c>
      <c r="M26" s="53"/>
      <c r="N26" s="54"/>
      <c r="O26" s="41"/>
      <c r="P26" s="41"/>
      <c r="Q26" s="41"/>
      <c r="R26" s="41"/>
    </row>
    <row r="27" spans="1:20" x14ac:dyDescent="0.25">
      <c r="A27" s="46" t="s">
        <v>26</v>
      </c>
      <c r="B27" s="47">
        <v>0</v>
      </c>
      <c r="C27" s="48" t="s">
        <v>12</v>
      </c>
      <c r="D27" s="49">
        <v>43.39</v>
      </c>
      <c r="E27" s="48" t="s">
        <v>12</v>
      </c>
      <c r="F27" s="50">
        <v>1</v>
      </c>
      <c r="G27" s="51" t="s">
        <v>13</v>
      </c>
      <c r="H27" s="52">
        <f t="shared" si="21"/>
        <v>0</v>
      </c>
      <c r="I27" s="51" t="s">
        <v>13</v>
      </c>
      <c r="J27" s="23">
        <f t="shared" si="19"/>
        <v>0</v>
      </c>
      <c r="K27" s="51" t="s">
        <v>13</v>
      </c>
      <c r="L27" s="23">
        <f t="shared" si="20"/>
        <v>0</v>
      </c>
      <c r="M27" s="53"/>
      <c r="N27" s="54"/>
      <c r="O27" s="41"/>
      <c r="P27" s="41"/>
      <c r="Q27" s="41"/>
      <c r="R27" s="41"/>
    </row>
    <row r="28" spans="1:20" x14ac:dyDescent="0.25">
      <c r="A28" s="46" t="s">
        <v>16</v>
      </c>
      <c r="B28" s="47">
        <v>336</v>
      </c>
      <c r="C28" s="48" t="s">
        <v>12</v>
      </c>
      <c r="D28" s="21">
        <v>37.188489260427822</v>
      </c>
      <c r="E28" s="48" t="s">
        <v>12</v>
      </c>
      <c r="F28" s="50">
        <v>1</v>
      </c>
      <c r="G28" s="51" t="s">
        <v>13</v>
      </c>
      <c r="H28" s="52">
        <f t="shared" si="21"/>
        <v>6247.6661957518745</v>
      </c>
      <c r="I28" s="51" t="s">
        <v>13</v>
      </c>
      <c r="J28" s="23">
        <f t="shared" si="19"/>
        <v>5.6678827727861007E-3</v>
      </c>
      <c r="K28" s="51" t="s">
        <v>13</v>
      </c>
      <c r="L28" s="23">
        <f t="shared" si="20"/>
        <v>2.0782236833549034E-2</v>
      </c>
      <c r="M28" s="53"/>
      <c r="N28" s="54"/>
      <c r="O28" s="41"/>
      <c r="P28" s="41"/>
      <c r="Q28" s="41"/>
      <c r="R28" s="41"/>
    </row>
    <row r="29" spans="1:20" x14ac:dyDescent="0.25">
      <c r="A29" s="46" t="s">
        <v>21</v>
      </c>
      <c r="B29" s="47">
        <v>618892</v>
      </c>
      <c r="C29" s="48" t="s">
        <v>12</v>
      </c>
      <c r="D29" s="21">
        <v>42.647267199502423</v>
      </c>
      <c r="E29" s="48" t="s">
        <v>12</v>
      </c>
      <c r="F29" s="50">
        <v>1</v>
      </c>
      <c r="G29" s="51" t="s">
        <v>13</v>
      </c>
      <c r="H29" s="52">
        <f t="shared" si="21"/>
        <v>13197026.245817227</v>
      </c>
      <c r="I29" s="51" t="s">
        <v>13</v>
      </c>
      <c r="J29" s="23">
        <f t="shared" si="19"/>
        <v>11.972342210205388</v>
      </c>
      <c r="K29" s="51" t="s">
        <v>13</v>
      </c>
      <c r="L29" s="23">
        <f t="shared" si="20"/>
        <v>43.898588104086429</v>
      </c>
      <c r="M29" s="53"/>
      <c r="N29" s="54"/>
      <c r="O29" s="41"/>
      <c r="P29" s="41"/>
      <c r="Q29" s="41"/>
      <c r="R29" s="41"/>
      <c r="T29" s="65"/>
    </row>
    <row r="30" spans="1:20" x14ac:dyDescent="0.25">
      <c r="A30" s="46" t="s">
        <v>22</v>
      </c>
      <c r="B30" s="47">
        <v>15377</v>
      </c>
      <c r="C30" s="48" t="s">
        <v>12</v>
      </c>
      <c r="D30" s="49">
        <v>45.11</v>
      </c>
      <c r="E30" s="48" t="s">
        <v>12</v>
      </c>
      <c r="F30" s="50">
        <v>1</v>
      </c>
      <c r="G30" s="51" t="s">
        <v>13</v>
      </c>
      <c r="H30" s="52">
        <f t="shared" si="21"/>
        <v>346828.23499999999</v>
      </c>
      <c r="I30" s="51" t="s">
        <v>13</v>
      </c>
      <c r="J30" s="23">
        <f t="shared" si="19"/>
        <v>0.31464257479199997</v>
      </c>
      <c r="K30" s="51" t="s">
        <v>13</v>
      </c>
      <c r="L30" s="23">
        <f t="shared" si="20"/>
        <v>1.1536894409039999</v>
      </c>
      <c r="M30" s="53"/>
      <c r="N30" s="54"/>
      <c r="O30" s="41"/>
      <c r="P30" s="41"/>
      <c r="Q30" s="41"/>
      <c r="R30" s="41"/>
    </row>
    <row r="31" spans="1:20" ht="14.45" x14ac:dyDescent="0.3">
      <c r="A31" s="46" t="s">
        <v>17</v>
      </c>
      <c r="B31" s="47">
        <v>35259</v>
      </c>
      <c r="C31" s="48" t="s">
        <v>12</v>
      </c>
      <c r="D31" s="49">
        <v>31.87</v>
      </c>
      <c r="E31" s="48" t="s">
        <v>12</v>
      </c>
      <c r="F31" s="50">
        <v>1</v>
      </c>
      <c r="G31" s="51" t="s">
        <v>13</v>
      </c>
      <c r="H31" s="52">
        <f t="shared" si="21"/>
        <v>561852.16500000004</v>
      </c>
      <c r="I31" s="51" t="s">
        <v>13</v>
      </c>
      <c r="J31" s="23">
        <f t="shared" si="19"/>
        <v>0.50971228408800007</v>
      </c>
      <c r="K31" s="51" t="s">
        <v>13</v>
      </c>
      <c r="L31" s="23">
        <f t="shared" si="20"/>
        <v>1.8689450416560003</v>
      </c>
      <c r="M31" s="53"/>
      <c r="N31" s="54"/>
      <c r="O31" s="41"/>
      <c r="P31" s="41"/>
      <c r="Q31" s="41"/>
      <c r="R31" s="41"/>
    </row>
    <row r="32" spans="1:20" ht="14.45" x14ac:dyDescent="0.3">
      <c r="A32" s="46" t="s">
        <v>18</v>
      </c>
      <c r="B32" s="47">
        <v>0</v>
      </c>
      <c r="C32" s="48" t="s">
        <v>12</v>
      </c>
      <c r="D32" s="55"/>
      <c r="E32" s="48" t="s">
        <v>12</v>
      </c>
      <c r="F32" s="56"/>
      <c r="G32" s="51" t="s">
        <v>13</v>
      </c>
      <c r="H32" s="52">
        <v>0</v>
      </c>
      <c r="I32" s="51" t="s">
        <v>13</v>
      </c>
      <c r="J32" s="23">
        <v>0</v>
      </c>
      <c r="K32" s="51" t="s">
        <v>13</v>
      </c>
      <c r="L32" s="23">
        <v>0</v>
      </c>
      <c r="M32" s="53"/>
      <c r="N32" s="54"/>
      <c r="O32" s="41"/>
      <c r="P32" s="41"/>
      <c r="Q32" s="41"/>
      <c r="R32" s="41"/>
    </row>
    <row r="33" spans="1:29" ht="14.45" x14ac:dyDescent="0.3">
      <c r="A33" s="41"/>
      <c r="B33" s="57"/>
      <c r="C33" s="41"/>
      <c r="D33" s="41"/>
      <c r="E33" s="41"/>
      <c r="F33" s="41"/>
      <c r="G33" s="41"/>
      <c r="H33" s="54"/>
      <c r="I33" s="51"/>
      <c r="J33" s="54"/>
      <c r="K33" s="58"/>
      <c r="L33" s="54"/>
      <c r="M33" s="53"/>
      <c r="N33" s="54"/>
      <c r="O33" s="41"/>
      <c r="P33" s="41"/>
      <c r="Q33" s="41"/>
      <c r="R33" s="41"/>
    </row>
    <row r="34" spans="1:29" ht="14.45" x14ac:dyDescent="0.3">
      <c r="A34" s="41"/>
      <c r="B34" s="57"/>
      <c r="C34" s="41"/>
      <c r="D34" s="42" t="s">
        <v>27</v>
      </c>
      <c r="E34" s="40"/>
      <c r="F34" s="40"/>
      <c r="G34" s="40"/>
      <c r="H34" s="42" t="s">
        <v>28</v>
      </c>
      <c r="I34" s="51"/>
      <c r="J34" s="54"/>
      <c r="K34" s="58"/>
      <c r="L34" s="54"/>
      <c r="M34" s="53"/>
      <c r="N34" s="54"/>
      <c r="O34" s="41"/>
      <c r="P34" s="41"/>
      <c r="Q34" s="41"/>
      <c r="R34" s="41"/>
    </row>
    <row r="35" spans="1:29" ht="14.45" x14ac:dyDescent="0.3">
      <c r="A35" s="41"/>
      <c r="B35" s="59" t="s">
        <v>1</v>
      </c>
      <c r="C35" s="41"/>
      <c r="D35" s="42" t="s">
        <v>1</v>
      </c>
      <c r="E35" s="40"/>
      <c r="F35" s="41"/>
      <c r="G35" s="41"/>
      <c r="H35" s="42" t="s">
        <v>1</v>
      </c>
      <c r="I35" s="41"/>
      <c r="J35" s="42" t="s">
        <v>2</v>
      </c>
      <c r="K35" s="40"/>
      <c r="L35" s="42" t="s">
        <v>3</v>
      </c>
      <c r="M35" s="41"/>
      <c r="N35" s="16" t="s">
        <v>4</v>
      </c>
      <c r="O35" s="40"/>
      <c r="P35" s="16" t="s">
        <v>4</v>
      </c>
      <c r="Q35" s="41"/>
      <c r="R35" s="16" t="s">
        <v>4</v>
      </c>
    </row>
    <row r="36" spans="1:29" ht="14.45" x14ac:dyDescent="0.3">
      <c r="A36" s="41"/>
      <c r="B36" s="59" t="s">
        <v>6</v>
      </c>
      <c r="C36" s="41"/>
      <c r="D36" s="42" t="s">
        <v>6</v>
      </c>
      <c r="E36" s="40"/>
      <c r="F36" s="42" t="s">
        <v>29</v>
      </c>
      <c r="G36" s="41"/>
      <c r="H36" s="42" t="s">
        <v>6</v>
      </c>
      <c r="I36" s="41"/>
      <c r="J36" s="42" t="s">
        <v>7</v>
      </c>
      <c r="K36" s="40"/>
      <c r="L36" s="42" t="s">
        <v>8</v>
      </c>
      <c r="M36" s="41"/>
      <c r="N36" s="42" t="s">
        <v>9</v>
      </c>
      <c r="O36" s="42"/>
      <c r="P36" s="42" t="s">
        <v>10</v>
      </c>
      <c r="Q36" s="41"/>
      <c r="R36" s="16" t="s">
        <v>19</v>
      </c>
    </row>
    <row r="37" spans="1:29" ht="14.45" x14ac:dyDescent="0.3">
      <c r="A37" s="46" t="s">
        <v>30</v>
      </c>
      <c r="B37" s="47">
        <v>7610</v>
      </c>
      <c r="C37" s="60" t="s">
        <v>31</v>
      </c>
      <c r="D37" s="61">
        <v>7610</v>
      </c>
      <c r="E37" s="48" t="s">
        <v>12</v>
      </c>
      <c r="F37" s="62">
        <v>0.09</v>
      </c>
      <c r="G37" s="48" t="s">
        <v>32</v>
      </c>
      <c r="H37" s="64">
        <f>B37-(D37*F37)</f>
        <v>6925.1</v>
      </c>
      <c r="I37" s="48" t="s">
        <v>12</v>
      </c>
      <c r="J37" s="49">
        <v>43.97</v>
      </c>
      <c r="K37" s="48" t="s">
        <v>12</v>
      </c>
      <c r="L37" s="50">
        <v>1</v>
      </c>
      <c r="M37" s="51" t="s">
        <v>13</v>
      </c>
      <c r="N37" s="52">
        <f>H37*J37/2</f>
        <v>152248.3235</v>
      </c>
      <c r="O37" s="51" t="s">
        <v>13</v>
      </c>
      <c r="P37" s="23">
        <f>N37*0.9072/1000000</f>
        <v>0.1381196790792</v>
      </c>
      <c r="Q37" s="63" t="s">
        <v>13</v>
      </c>
      <c r="R37" s="23">
        <f>P37*44/12</f>
        <v>0.50643882329040002</v>
      </c>
    </row>
    <row r="38" spans="1:29" ht="14.45" x14ac:dyDescent="0.3">
      <c r="A38" s="41"/>
      <c r="B38" s="41"/>
      <c r="C38" s="41"/>
      <c r="D38" s="41"/>
      <c r="E38" s="41"/>
      <c r="F38" s="41"/>
      <c r="G38" s="41"/>
      <c r="H38" s="41"/>
      <c r="I38" s="41"/>
      <c r="J38" s="41"/>
      <c r="K38" s="41"/>
      <c r="L38" s="41"/>
      <c r="M38" s="41"/>
      <c r="N38" s="41"/>
      <c r="O38" s="41"/>
      <c r="P38" s="41"/>
      <c r="Q38" s="41"/>
      <c r="R38" s="41"/>
    </row>
    <row r="39" spans="1:29" ht="19.899999999999999" x14ac:dyDescent="0.45">
      <c r="A39" s="38" t="s">
        <v>23</v>
      </c>
      <c r="B39" s="39"/>
      <c r="C39" s="38"/>
      <c r="D39" s="38">
        <v>2002</v>
      </c>
      <c r="E39" s="39"/>
      <c r="F39" s="39"/>
      <c r="G39" s="39"/>
      <c r="H39" s="39"/>
      <c r="I39" s="39"/>
      <c r="J39" s="39"/>
      <c r="K39" s="39"/>
      <c r="L39" s="39"/>
      <c r="M39" s="39"/>
      <c r="N39" s="39"/>
      <c r="O39" s="39"/>
      <c r="P39" s="39"/>
      <c r="Q39" s="39"/>
      <c r="R39" s="39"/>
    </row>
    <row r="40" spans="1:29" ht="14.45" x14ac:dyDescent="0.3">
      <c r="A40" s="14"/>
      <c r="B40" s="40"/>
      <c r="C40" s="14"/>
      <c r="D40" s="14"/>
      <c r="E40" s="40"/>
      <c r="F40" s="40"/>
      <c r="G40" s="40"/>
      <c r="H40" s="40"/>
      <c r="I40" s="40"/>
      <c r="J40" s="40"/>
      <c r="K40" s="40"/>
      <c r="L40" s="40"/>
      <c r="M40" s="40"/>
      <c r="N40" s="40"/>
      <c r="O40" s="40"/>
      <c r="P40" s="40"/>
      <c r="Q40" s="41"/>
      <c r="R40" s="41"/>
    </row>
    <row r="41" spans="1:29" ht="14.45" x14ac:dyDescent="0.3">
      <c r="A41" s="40"/>
      <c r="B41" s="42" t="s">
        <v>1</v>
      </c>
      <c r="C41" s="42"/>
      <c r="D41" s="42" t="s">
        <v>2</v>
      </c>
      <c r="E41" s="40"/>
      <c r="F41" s="42" t="s">
        <v>3</v>
      </c>
      <c r="G41" s="41"/>
      <c r="H41" s="16" t="s">
        <v>4</v>
      </c>
      <c r="I41" s="40"/>
      <c r="J41" s="16" t="s">
        <v>4</v>
      </c>
      <c r="K41" s="43"/>
      <c r="L41" s="16" t="s">
        <v>4</v>
      </c>
      <c r="M41" s="43"/>
      <c r="N41" s="44"/>
      <c r="O41" s="41"/>
      <c r="P41" s="41"/>
      <c r="Q41" s="41"/>
      <c r="R41" s="41"/>
    </row>
    <row r="42" spans="1:29" x14ac:dyDescent="0.25">
      <c r="A42" s="45" t="s">
        <v>5</v>
      </c>
      <c r="B42" s="42" t="s">
        <v>6</v>
      </c>
      <c r="C42" s="41"/>
      <c r="D42" s="42" t="s">
        <v>7</v>
      </c>
      <c r="E42" s="40"/>
      <c r="F42" s="42" t="s">
        <v>8</v>
      </c>
      <c r="G42" s="41"/>
      <c r="H42" s="42" t="s">
        <v>9</v>
      </c>
      <c r="I42" s="42"/>
      <c r="J42" s="42" t="s">
        <v>10</v>
      </c>
      <c r="K42" s="43"/>
      <c r="L42" s="16" t="s">
        <v>19</v>
      </c>
      <c r="M42" s="44"/>
      <c r="N42" s="44"/>
      <c r="O42" s="41"/>
      <c r="P42" s="41"/>
      <c r="Q42" s="41"/>
      <c r="R42" s="41"/>
      <c r="S42" s="41"/>
      <c r="T42" s="41"/>
      <c r="U42" s="41"/>
      <c r="V42" s="41"/>
      <c r="W42" s="41"/>
      <c r="X42" s="41"/>
      <c r="Y42" s="41"/>
      <c r="Z42" s="41"/>
      <c r="AA42" s="41"/>
      <c r="AB42" s="41"/>
      <c r="AC42" s="41"/>
    </row>
    <row r="43" spans="1:29" x14ac:dyDescent="0.25">
      <c r="A43" s="46" t="s">
        <v>24</v>
      </c>
      <c r="B43" s="47">
        <v>610</v>
      </c>
      <c r="C43" s="48" t="s">
        <v>12</v>
      </c>
      <c r="D43" s="49">
        <v>41.53</v>
      </c>
      <c r="E43" s="48" t="s">
        <v>12</v>
      </c>
      <c r="F43" s="50">
        <v>1</v>
      </c>
      <c r="G43" s="51" t="s">
        <v>13</v>
      </c>
      <c r="H43" s="52">
        <f>B43*D43/2</f>
        <v>12666.65</v>
      </c>
      <c r="I43" s="51" t="s">
        <v>13</v>
      </c>
      <c r="J43" s="23">
        <f>H43*0.9072/1000000</f>
        <v>1.149118488E-2</v>
      </c>
      <c r="K43" s="51" t="s">
        <v>13</v>
      </c>
      <c r="L43" s="23">
        <f>J43*44/12</f>
        <v>4.2134344560000002E-2</v>
      </c>
      <c r="M43" s="53"/>
      <c r="N43" s="54"/>
      <c r="O43" s="41"/>
      <c r="P43" s="41"/>
      <c r="Q43" s="41"/>
      <c r="R43" s="41"/>
      <c r="S43" s="41"/>
      <c r="T43" s="41"/>
      <c r="U43" s="41"/>
      <c r="V43" s="41"/>
      <c r="W43" s="41"/>
      <c r="X43" s="41"/>
      <c r="Y43" s="41"/>
      <c r="Z43" s="41"/>
      <c r="AA43" s="41"/>
      <c r="AB43" s="41"/>
      <c r="AC43" s="41"/>
    </row>
    <row r="44" spans="1:29" x14ac:dyDescent="0.25">
      <c r="A44" s="46" t="s">
        <v>14</v>
      </c>
      <c r="B44" s="47">
        <v>202682</v>
      </c>
      <c r="C44" s="48" t="s">
        <v>12</v>
      </c>
      <c r="D44" s="49">
        <v>44.43</v>
      </c>
      <c r="E44" s="48" t="s">
        <v>12</v>
      </c>
      <c r="F44" s="50">
        <v>1</v>
      </c>
      <c r="G44" s="51" t="s">
        <v>13</v>
      </c>
      <c r="H44" s="52">
        <f>B44*D44/2</f>
        <v>4502580.63</v>
      </c>
      <c r="I44" s="51" t="s">
        <v>13</v>
      </c>
      <c r="J44" s="23">
        <f t="shared" ref="J44:J50" si="22">H44*0.9072/1000000</f>
        <v>4.0847411475359996</v>
      </c>
      <c r="K44" s="51" t="s">
        <v>13</v>
      </c>
      <c r="L44" s="23">
        <f t="shared" ref="L44:L50" si="23">J44*44/12</f>
        <v>14.977384207631999</v>
      </c>
      <c r="M44" s="53"/>
      <c r="N44" s="54"/>
      <c r="O44" s="41"/>
      <c r="P44" s="41"/>
      <c r="Q44" s="41"/>
      <c r="R44" s="41"/>
      <c r="S44" s="41"/>
      <c r="T44" s="41"/>
      <c r="U44" s="41"/>
      <c r="V44" s="41"/>
      <c r="W44" s="41"/>
      <c r="X44" s="41"/>
      <c r="Y44" s="41"/>
      <c r="Z44" s="41"/>
      <c r="AA44" s="41"/>
      <c r="AB44" s="41"/>
      <c r="AC44" s="41"/>
    </row>
    <row r="45" spans="1:29" x14ac:dyDescent="0.25">
      <c r="A45" s="46" t="s">
        <v>25</v>
      </c>
      <c r="B45" s="47">
        <v>96423</v>
      </c>
      <c r="C45" s="48" t="s">
        <v>12</v>
      </c>
      <c r="D45" s="21">
        <v>43.431818181818173</v>
      </c>
      <c r="E45" s="48" t="s">
        <v>12</v>
      </c>
      <c r="F45" s="50">
        <v>1</v>
      </c>
      <c r="G45" s="51" t="s">
        <v>13</v>
      </c>
      <c r="H45" s="52">
        <f t="shared" ref="H45:H50" si="24">B45*D45/2</f>
        <v>2093913.1022727268</v>
      </c>
      <c r="I45" s="51" t="s">
        <v>13</v>
      </c>
      <c r="J45" s="23">
        <f t="shared" si="22"/>
        <v>1.8995979663818179</v>
      </c>
      <c r="K45" s="51" t="s">
        <v>13</v>
      </c>
      <c r="L45" s="23">
        <f t="shared" si="23"/>
        <v>6.9651925433999997</v>
      </c>
      <c r="M45" s="53"/>
      <c r="N45" s="54"/>
      <c r="O45" s="41"/>
      <c r="P45" s="41"/>
      <c r="Q45" s="41"/>
      <c r="R45" s="41"/>
      <c r="S45" s="41"/>
      <c r="T45" s="41"/>
      <c r="U45" s="41"/>
      <c r="V45" s="41"/>
      <c r="W45" s="41"/>
      <c r="X45" s="41"/>
      <c r="Y45" s="41"/>
      <c r="Z45" s="41"/>
      <c r="AA45" s="41"/>
      <c r="AB45" s="41"/>
      <c r="AC45" s="41"/>
    </row>
    <row r="46" spans="1:29" x14ac:dyDescent="0.25">
      <c r="A46" s="46" t="s">
        <v>26</v>
      </c>
      <c r="B46" s="47">
        <v>0</v>
      </c>
      <c r="C46" s="48" t="s">
        <v>12</v>
      </c>
      <c r="D46" s="49">
        <v>43.39</v>
      </c>
      <c r="E46" s="48" t="s">
        <v>12</v>
      </c>
      <c r="F46" s="50">
        <v>1</v>
      </c>
      <c r="G46" s="51" t="s">
        <v>13</v>
      </c>
      <c r="H46" s="52">
        <f t="shared" si="24"/>
        <v>0</v>
      </c>
      <c r="I46" s="51" t="s">
        <v>13</v>
      </c>
      <c r="J46" s="23">
        <f t="shared" si="22"/>
        <v>0</v>
      </c>
      <c r="K46" s="51" t="s">
        <v>13</v>
      </c>
      <c r="L46" s="23">
        <f t="shared" si="23"/>
        <v>0</v>
      </c>
      <c r="M46" s="53"/>
      <c r="N46" s="54"/>
      <c r="O46" s="41"/>
      <c r="P46" s="41"/>
      <c r="Q46" s="41"/>
      <c r="R46" s="41"/>
    </row>
    <row r="47" spans="1:29" x14ac:dyDescent="0.25">
      <c r="A47" s="46" t="s">
        <v>16</v>
      </c>
      <c r="B47" s="47">
        <v>375</v>
      </c>
      <c r="C47" s="48" t="s">
        <v>12</v>
      </c>
      <c r="D47" s="21">
        <v>37.158973991429185</v>
      </c>
      <c r="E47" s="48" t="s">
        <v>12</v>
      </c>
      <c r="F47" s="50">
        <v>1</v>
      </c>
      <c r="G47" s="51" t="s">
        <v>13</v>
      </c>
      <c r="H47" s="52">
        <f t="shared" si="24"/>
        <v>6967.3076233929723</v>
      </c>
      <c r="I47" s="51" t="s">
        <v>13</v>
      </c>
      <c r="J47" s="23">
        <f t="shared" si="22"/>
        <v>6.3207414759421047E-3</v>
      </c>
      <c r="K47" s="51" t="s">
        <v>13</v>
      </c>
      <c r="L47" s="23">
        <f t="shared" si="23"/>
        <v>2.3176052078454384E-2</v>
      </c>
      <c r="M47" s="53"/>
      <c r="N47" s="54"/>
      <c r="O47" s="41"/>
      <c r="P47" s="41"/>
      <c r="Q47" s="41"/>
      <c r="R47" s="41"/>
    </row>
    <row r="48" spans="1:29" x14ac:dyDescent="0.25">
      <c r="A48" s="46" t="s">
        <v>21</v>
      </c>
      <c r="B48" s="47">
        <v>631422</v>
      </c>
      <c r="C48" s="48" t="s">
        <v>12</v>
      </c>
      <c r="D48" s="21">
        <v>42.72944085628535</v>
      </c>
      <c r="E48" s="48" t="s">
        <v>12</v>
      </c>
      <c r="F48" s="50">
        <v>1</v>
      </c>
      <c r="G48" s="51" t="s">
        <v>13</v>
      </c>
      <c r="H48" s="52">
        <f t="shared" si="24"/>
        <v>13490154.502178704</v>
      </c>
      <c r="I48" s="51" t="s">
        <v>13</v>
      </c>
      <c r="J48" s="23">
        <f t="shared" si="22"/>
        <v>12.238268164376521</v>
      </c>
      <c r="K48" s="51" t="s">
        <v>13</v>
      </c>
      <c r="L48" s="23">
        <f t="shared" si="23"/>
        <v>44.873649936047251</v>
      </c>
      <c r="M48" s="53"/>
      <c r="N48" s="54"/>
      <c r="O48" s="41"/>
      <c r="P48" s="41"/>
      <c r="Q48" s="41"/>
      <c r="R48" s="41"/>
    </row>
    <row r="49" spans="1:18" x14ac:dyDescent="0.25">
      <c r="A49" s="46" t="s">
        <v>22</v>
      </c>
      <c r="B49" s="47">
        <v>18096</v>
      </c>
      <c r="C49" s="48" t="s">
        <v>12</v>
      </c>
      <c r="D49" s="49">
        <v>45.11</v>
      </c>
      <c r="E49" s="48" t="s">
        <v>12</v>
      </c>
      <c r="F49" s="50">
        <v>1</v>
      </c>
      <c r="G49" s="51" t="s">
        <v>13</v>
      </c>
      <c r="H49" s="52">
        <f t="shared" si="24"/>
        <v>408155.27999999997</v>
      </c>
      <c r="I49" s="51" t="s">
        <v>13</v>
      </c>
      <c r="J49" s="23">
        <f t="shared" si="22"/>
        <v>0.37027847001599995</v>
      </c>
      <c r="K49" s="51" t="s">
        <v>13</v>
      </c>
      <c r="L49" s="23">
        <f t="shared" si="23"/>
        <v>1.3576877233919999</v>
      </c>
      <c r="M49" s="53"/>
      <c r="N49" s="54"/>
      <c r="O49" s="41"/>
      <c r="P49" s="41"/>
      <c r="Q49" s="41"/>
      <c r="R49" s="41"/>
    </row>
    <row r="50" spans="1:18" x14ac:dyDescent="0.25">
      <c r="A50" s="46" t="s">
        <v>17</v>
      </c>
      <c r="B50" s="47">
        <v>38985</v>
      </c>
      <c r="C50" s="48" t="s">
        <v>12</v>
      </c>
      <c r="D50" s="49">
        <v>31.87</v>
      </c>
      <c r="E50" s="48" t="s">
        <v>12</v>
      </c>
      <c r="F50" s="50">
        <v>1</v>
      </c>
      <c r="G50" s="51" t="s">
        <v>13</v>
      </c>
      <c r="H50" s="52">
        <f t="shared" si="24"/>
        <v>621225.97499999998</v>
      </c>
      <c r="I50" s="51" t="s">
        <v>13</v>
      </c>
      <c r="J50" s="23">
        <f t="shared" si="22"/>
        <v>0.56357620452000001</v>
      </c>
      <c r="K50" s="51" t="s">
        <v>13</v>
      </c>
      <c r="L50" s="23">
        <f t="shared" si="23"/>
        <v>2.0664460832400002</v>
      </c>
      <c r="M50" s="53"/>
      <c r="N50" s="54"/>
      <c r="O50" s="41"/>
      <c r="P50" s="41"/>
      <c r="Q50" s="41"/>
      <c r="R50" s="41"/>
    </row>
    <row r="51" spans="1:18" x14ac:dyDescent="0.25">
      <c r="A51" s="46" t="s">
        <v>18</v>
      </c>
      <c r="B51" s="47">
        <v>0</v>
      </c>
      <c r="C51" s="48" t="s">
        <v>12</v>
      </c>
      <c r="D51" s="55"/>
      <c r="E51" s="48" t="s">
        <v>12</v>
      </c>
      <c r="F51" s="56"/>
      <c r="G51" s="51" t="s">
        <v>13</v>
      </c>
      <c r="H51" s="52">
        <v>0</v>
      </c>
      <c r="I51" s="51" t="s">
        <v>13</v>
      </c>
      <c r="J51" s="23">
        <v>0</v>
      </c>
      <c r="K51" s="51" t="s">
        <v>13</v>
      </c>
      <c r="L51" s="23">
        <v>0</v>
      </c>
      <c r="M51" s="53"/>
      <c r="N51" s="54"/>
      <c r="O51" s="41"/>
      <c r="P51" s="41"/>
      <c r="Q51" s="41"/>
      <c r="R51" s="41"/>
    </row>
    <row r="52" spans="1:18" x14ac:dyDescent="0.25">
      <c r="A52" s="41"/>
      <c r="B52" s="57"/>
      <c r="C52" s="41"/>
      <c r="D52" s="41"/>
      <c r="E52" s="41"/>
      <c r="F52" s="41"/>
      <c r="G52" s="41"/>
      <c r="H52" s="54"/>
      <c r="I52" s="51"/>
      <c r="J52" s="54"/>
      <c r="K52" s="58"/>
      <c r="L52" s="54"/>
      <c r="M52" s="53"/>
      <c r="N52" s="54"/>
      <c r="O52" s="41"/>
      <c r="P52" s="41"/>
      <c r="Q52" s="41"/>
      <c r="R52" s="41"/>
    </row>
    <row r="53" spans="1:18" x14ac:dyDescent="0.25">
      <c r="A53" s="41"/>
      <c r="B53" s="57"/>
      <c r="C53" s="41"/>
      <c r="D53" s="42" t="s">
        <v>27</v>
      </c>
      <c r="E53" s="40"/>
      <c r="F53" s="40"/>
      <c r="G53" s="40"/>
      <c r="H53" s="42" t="s">
        <v>28</v>
      </c>
      <c r="I53" s="51"/>
      <c r="J53" s="54"/>
      <c r="K53" s="58"/>
      <c r="L53" s="54"/>
      <c r="M53" s="53"/>
      <c r="N53" s="54"/>
      <c r="O53" s="41"/>
      <c r="P53" s="41"/>
      <c r="Q53" s="41"/>
      <c r="R53" s="41"/>
    </row>
    <row r="54" spans="1:18" x14ac:dyDescent="0.25">
      <c r="A54" s="41"/>
      <c r="B54" s="59" t="s">
        <v>1</v>
      </c>
      <c r="C54" s="41"/>
      <c r="D54" s="42" t="s">
        <v>1</v>
      </c>
      <c r="E54" s="40"/>
      <c r="F54" s="41"/>
      <c r="G54" s="41"/>
      <c r="H54" s="42" t="s">
        <v>1</v>
      </c>
      <c r="I54" s="41"/>
      <c r="J54" s="42" t="s">
        <v>2</v>
      </c>
      <c r="K54" s="40"/>
      <c r="L54" s="42" t="s">
        <v>3</v>
      </c>
      <c r="M54" s="41"/>
      <c r="N54" s="16" t="s">
        <v>4</v>
      </c>
      <c r="O54" s="40"/>
      <c r="P54" s="16" t="s">
        <v>4</v>
      </c>
      <c r="Q54" s="41"/>
      <c r="R54" s="16" t="s">
        <v>4</v>
      </c>
    </row>
    <row r="55" spans="1:18" x14ac:dyDescent="0.25">
      <c r="A55" s="41"/>
      <c r="B55" s="59" t="s">
        <v>6</v>
      </c>
      <c r="C55" s="41"/>
      <c r="D55" s="42" t="s">
        <v>6</v>
      </c>
      <c r="E55" s="40"/>
      <c r="F55" s="42" t="s">
        <v>29</v>
      </c>
      <c r="G55" s="41"/>
      <c r="H55" s="42" t="s">
        <v>6</v>
      </c>
      <c r="I55" s="41"/>
      <c r="J55" s="42" t="s">
        <v>7</v>
      </c>
      <c r="K55" s="40"/>
      <c r="L55" s="42" t="s">
        <v>8</v>
      </c>
      <c r="M55" s="41"/>
      <c r="N55" s="42" t="s">
        <v>9</v>
      </c>
      <c r="O55" s="42"/>
      <c r="P55" s="42" t="s">
        <v>10</v>
      </c>
      <c r="Q55" s="41"/>
      <c r="R55" s="16" t="s">
        <v>19</v>
      </c>
    </row>
    <row r="56" spans="1:18" x14ac:dyDescent="0.25">
      <c r="A56" s="46" t="s">
        <v>30</v>
      </c>
      <c r="B56" s="47">
        <v>7520</v>
      </c>
      <c r="C56" s="60" t="s">
        <v>31</v>
      </c>
      <c r="D56" s="61">
        <v>7520</v>
      </c>
      <c r="E56" s="48" t="s">
        <v>12</v>
      </c>
      <c r="F56" s="62">
        <v>0.09</v>
      </c>
      <c r="G56" s="48" t="s">
        <v>32</v>
      </c>
      <c r="H56" s="64">
        <f>B56-(D56*F56)</f>
        <v>6843.2</v>
      </c>
      <c r="I56" s="48" t="s">
        <v>12</v>
      </c>
      <c r="J56" s="49">
        <v>43.97</v>
      </c>
      <c r="K56" s="48" t="s">
        <v>12</v>
      </c>
      <c r="L56" s="50">
        <v>1</v>
      </c>
      <c r="M56" s="51" t="s">
        <v>13</v>
      </c>
      <c r="N56" s="52">
        <f>H56*J56/2</f>
        <v>150447.75199999998</v>
      </c>
      <c r="O56" s="51" t="s">
        <v>13</v>
      </c>
      <c r="P56" s="23">
        <f>N56*0.9072/1000000</f>
        <v>0.13648620061439998</v>
      </c>
      <c r="Q56" s="63" t="s">
        <v>13</v>
      </c>
      <c r="R56" s="23">
        <f>P56*44/12</f>
        <v>0.50044940225279999</v>
      </c>
    </row>
    <row r="57" spans="1:18" x14ac:dyDescent="0.25">
      <c r="A57" s="41"/>
      <c r="B57" s="41"/>
      <c r="C57" s="41"/>
      <c r="D57" s="41"/>
      <c r="E57" s="41"/>
      <c r="F57" s="41"/>
      <c r="G57" s="41"/>
      <c r="H57" s="41"/>
      <c r="I57" s="41"/>
      <c r="J57" s="41"/>
      <c r="K57" s="41"/>
      <c r="L57" s="41"/>
      <c r="M57" s="41"/>
      <c r="N57" s="41"/>
      <c r="O57" s="41"/>
      <c r="P57" s="41"/>
      <c r="Q57" s="41"/>
      <c r="R57" s="41"/>
    </row>
    <row r="58" spans="1:18" ht="21" x14ac:dyDescent="0.4">
      <c r="A58" s="38" t="s">
        <v>23</v>
      </c>
      <c r="B58" s="39"/>
      <c r="C58" s="38"/>
      <c r="D58" s="38">
        <v>2003</v>
      </c>
      <c r="E58" s="39"/>
      <c r="F58" s="39"/>
      <c r="G58" s="39"/>
      <c r="H58" s="39"/>
      <c r="I58" s="39"/>
      <c r="J58" s="39"/>
      <c r="K58" s="39"/>
      <c r="L58" s="39"/>
      <c r="M58" s="39"/>
      <c r="N58" s="39"/>
      <c r="O58" s="39"/>
      <c r="P58" s="39"/>
      <c r="Q58" s="39"/>
      <c r="R58" s="39"/>
    </row>
    <row r="59" spans="1:18" x14ac:dyDescent="0.25">
      <c r="A59" s="14"/>
      <c r="B59" s="40"/>
      <c r="C59" s="14"/>
      <c r="D59" s="14"/>
      <c r="E59" s="40"/>
      <c r="F59" s="40"/>
      <c r="G59" s="40"/>
      <c r="H59" s="40"/>
      <c r="I59" s="40"/>
      <c r="J59" s="40"/>
      <c r="K59" s="40"/>
      <c r="L59" s="40"/>
      <c r="M59" s="40"/>
      <c r="N59" s="40"/>
      <c r="O59" s="40"/>
      <c r="P59" s="40"/>
      <c r="Q59" s="41"/>
      <c r="R59" s="41"/>
    </row>
    <row r="60" spans="1:18" x14ac:dyDescent="0.25">
      <c r="A60" s="40"/>
      <c r="B60" s="42" t="s">
        <v>1</v>
      </c>
      <c r="C60" s="42"/>
      <c r="D60" s="42" t="s">
        <v>2</v>
      </c>
      <c r="E60" s="40"/>
      <c r="F60" s="42" t="s">
        <v>3</v>
      </c>
      <c r="G60" s="41"/>
      <c r="H60" s="16" t="s">
        <v>4</v>
      </c>
      <c r="I60" s="40"/>
      <c r="J60" s="16" t="s">
        <v>4</v>
      </c>
      <c r="K60" s="43"/>
      <c r="L60" s="16" t="s">
        <v>4</v>
      </c>
      <c r="M60" s="43"/>
      <c r="N60" s="44"/>
      <c r="O60" s="41"/>
      <c r="P60" s="41"/>
      <c r="Q60" s="41"/>
      <c r="R60" s="41"/>
    </row>
    <row r="61" spans="1:18" x14ac:dyDescent="0.25">
      <c r="A61" s="45" t="s">
        <v>5</v>
      </c>
      <c r="B61" s="42" t="s">
        <v>6</v>
      </c>
      <c r="C61" s="41"/>
      <c r="D61" s="42" t="s">
        <v>7</v>
      </c>
      <c r="E61" s="40"/>
      <c r="F61" s="42" t="s">
        <v>8</v>
      </c>
      <c r="G61" s="41"/>
      <c r="H61" s="42" t="s">
        <v>9</v>
      </c>
      <c r="I61" s="42"/>
      <c r="J61" s="42" t="s">
        <v>10</v>
      </c>
      <c r="K61" s="43"/>
      <c r="L61" s="16" t="s">
        <v>19</v>
      </c>
      <c r="M61" s="44"/>
      <c r="N61" s="44"/>
      <c r="O61" s="41"/>
      <c r="P61" s="41"/>
      <c r="Q61" s="41"/>
      <c r="R61" s="41"/>
    </row>
    <row r="62" spans="1:18" x14ac:dyDescent="0.25">
      <c r="A62" s="46" t="s">
        <v>24</v>
      </c>
      <c r="B62" s="47">
        <v>479</v>
      </c>
      <c r="C62" s="48" t="s">
        <v>12</v>
      </c>
      <c r="D62" s="49">
        <v>41.53</v>
      </c>
      <c r="E62" s="48" t="s">
        <v>12</v>
      </c>
      <c r="F62" s="50">
        <v>1</v>
      </c>
      <c r="G62" s="51" t="s">
        <v>13</v>
      </c>
      <c r="H62" s="52">
        <f>B62*D62/2</f>
        <v>9946.4349999999995</v>
      </c>
      <c r="I62" s="51" t="s">
        <v>13</v>
      </c>
      <c r="J62" s="23">
        <f>H62*0.9072/1000000</f>
        <v>9.0234058320000001E-3</v>
      </c>
      <c r="K62" s="51" t="s">
        <v>13</v>
      </c>
      <c r="L62" s="23">
        <f>J62*44/12</f>
        <v>3.3085821384E-2</v>
      </c>
      <c r="M62" s="53"/>
      <c r="N62" s="54"/>
      <c r="O62" s="41"/>
      <c r="P62" s="41"/>
      <c r="Q62" s="41"/>
      <c r="R62" s="41"/>
    </row>
    <row r="63" spans="1:18" x14ac:dyDescent="0.25">
      <c r="A63" s="46" t="s">
        <v>14</v>
      </c>
      <c r="B63" s="47">
        <v>190344</v>
      </c>
      <c r="C63" s="48" t="s">
        <v>12</v>
      </c>
      <c r="D63" s="49">
        <v>44.43</v>
      </c>
      <c r="E63" s="48" t="s">
        <v>12</v>
      </c>
      <c r="F63" s="50">
        <v>1</v>
      </c>
      <c r="G63" s="51" t="s">
        <v>13</v>
      </c>
      <c r="H63" s="52">
        <f>B63*D63/2</f>
        <v>4228491.96</v>
      </c>
      <c r="I63" s="51" t="s">
        <v>13</v>
      </c>
      <c r="J63" s="23">
        <f t="shared" ref="J63:J70" si="25">H63*0.9072/1000000</f>
        <v>3.8360879061119997</v>
      </c>
      <c r="K63" s="51" t="s">
        <v>13</v>
      </c>
      <c r="L63" s="23">
        <f t="shared" ref="L63:L70" si="26">J63*44/12</f>
        <v>14.065655655743997</v>
      </c>
      <c r="M63" s="53"/>
      <c r="N63" s="54"/>
      <c r="O63" s="41"/>
      <c r="P63" s="41"/>
      <c r="Q63" s="41"/>
      <c r="R63" s="41"/>
    </row>
    <row r="64" spans="1:18" x14ac:dyDescent="0.25">
      <c r="A64" s="46" t="s">
        <v>25</v>
      </c>
      <c r="B64" s="47">
        <v>99071</v>
      </c>
      <c r="C64" s="48" t="s">
        <v>12</v>
      </c>
      <c r="D64" s="21">
        <v>43.431818181818173</v>
      </c>
      <c r="E64" s="48" t="s">
        <v>12</v>
      </c>
      <c r="F64" s="50">
        <v>1</v>
      </c>
      <c r="G64" s="51" t="s">
        <v>13</v>
      </c>
      <c r="H64" s="52">
        <f t="shared" ref="H64:H69" si="27">B64*D64/2</f>
        <v>2151416.8295454541</v>
      </c>
      <c r="I64" s="51" t="s">
        <v>13</v>
      </c>
      <c r="J64" s="23">
        <f t="shared" si="25"/>
        <v>1.9517653477636359</v>
      </c>
      <c r="K64" s="51" t="s">
        <v>13</v>
      </c>
      <c r="L64" s="23">
        <f t="shared" si="26"/>
        <v>7.1564729417999979</v>
      </c>
      <c r="M64" s="53"/>
      <c r="N64" s="54"/>
      <c r="O64" s="41"/>
      <c r="P64" s="41"/>
      <c r="Q64" s="41"/>
      <c r="R64" s="41"/>
    </row>
    <row r="65" spans="1:29" x14ac:dyDescent="0.25">
      <c r="A65" s="46" t="s">
        <v>26</v>
      </c>
      <c r="B65" s="47">
        <v>0</v>
      </c>
      <c r="C65" s="48" t="s">
        <v>12</v>
      </c>
      <c r="D65" s="49">
        <v>43.39</v>
      </c>
      <c r="E65" s="48" t="s">
        <v>12</v>
      </c>
      <c r="F65" s="50">
        <v>1</v>
      </c>
      <c r="G65" s="51" t="s">
        <v>13</v>
      </c>
      <c r="H65" s="52">
        <f t="shared" si="27"/>
        <v>0</v>
      </c>
      <c r="I65" s="51" t="s">
        <v>13</v>
      </c>
      <c r="J65" s="23">
        <f t="shared" si="25"/>
        <v>0</v>
      </c>
      <c r="K65" s="51" t="s">
        <v>13</v>
      </c>
      <c r="L65" s="23">
        <f t="shared" si="26"/>
        <v>0</v>
      </c>
      <c r="M65" s="53"/>
      <c r="N65" s="54"/>
      <c r="O65" s="41"/>
      <c r="P65" s="41"/>
      <c r="Q65" s="41"/>
      <c r="R65" s="41"/>
    </row>
    <row r="66" spans="1:29" x14ac:dyDescent="0.25">
      <c r="A66" s="46" t="s">
        <v>16</v>
      </c>
      <c r="B66" s="47">
        <v>635</v>
      </c>
      <c r="C66" s="48" t="s">
        <v>12</v>
      </c>
      <c r="D66" s="21">
        <v>37.166371668273584</v>
      </c>
      <c r="E66" s="48" t="s">
        <v>12</v>
      </c>
      <c r="F66" s="50">
        <v>1</v>
      </c>
      <c r="G66" s="51" t="s">
        <v>13</v>
      </c>
      <c r="H66" s="52">
        <f t="shared" si="27"/>
        <v>11800.323004676862</v>
      </c>
      <c r="I66" s="51" t="s">
        <v>13</v>
      </c>
      <c r="J66" s="23">
        <f t="shared" si="25"/>
        <v>1.070525302984285E-2</v>
      </c>
      <c r="K66" s="51" t="s">
        <v>13</v>
      </c>
      <c r="L66" s="23">
        <f t="shared" si="26"/>
        <v>3.9252594442757117E-2</v>
      </c>
      <c r="M66" s="53"/>
      <c r="N66" s="54"/>
      <c r="O66" s="41"/>
      <c r="P66" s="41"/>
      <c r="Q66" s="41"/>
      <c r="R66" s="41"/>
    </row>
    <row r="67" spans="1:29" x14ac:dyDescent="0.25">
      <c r="A67" s="46" t="s">
        <v>21</v>
      </c>
      <c r="B67" s="47">
        <v>628520</v>
      </c>
      <c r="C67" s="48" t="s">
        <v>12</v>
      </c>
      <c r="D67" s="21">
        <v>42.685620145751308</v>
      </c>
      <c r="E67" s="48" t="s">
        <v>12</v>
      </c>
      <c r="F67" s="50">
        <v>1</v>
      </c>
      <c r="G67" s="51" t="s">
        <v>13</v>
      </c>
      <c r="H67" s="52">
        <f t="shared" si="27"/>
        <v>13414382.987003807</v>
      </c>
      <c r="I67" s="51" t="s">
        <v>13</v>
      </c>
      <c r="J67" s="23">
        <f t="shared" si="25"/>
        <v>12.169528245809854</v>
      </c>
      <c r="K67" s="51" t="s">
        <v>13</v>
      </c>
      <c r="L67" s="23">
        <f t="shared" si="26"/>
        <v>44.621603567969466</v>
      </c>
      <c r="M67" s="53"/>
      <c r="N67" s="54"/>
      <c r="O67" s="41"/>
      <c r="P67" s="41"/>
      <c r="Q67" s="41"/>
      <c r="R67" s="41"/>
    </row>
    <row r="68" spans="1:29" x14ac:dyDescent="0.25">
      <c r="A68" s="46" t="s">
        <v>22</v>
      </c>
      <c r="B68" s="47">
        <v>18602</v>
      </c>
      <c r="C68" s="48" t="s">
        <v>12</v>
      </c>
      <c r="D68" s="49">
        <v>45.11</v>
      </c>
      <c r="E68" s="48" t="s">
        <v>12</v>
      </c>
      <c r="F68" s="50">
        <v>1</v>
      </c>
      <c r="G68" s="51" t="s">
        <v>13</v>
      </c>
      <c r="H68" s="52">
        <f t="shared" si="27"/>
        <v>419568.11</v>
      </c>
      <c r="I68" s="51" t="s">
        <v>13</v>
      </c>
      <c r="J68" s="23">
        <f t="shared" si="25"/>
        <v>0.380632189392</v>
      </c>
      <c r="K68" s="51" t="s">
        <v>13</v>
      </c>
      <c r="L68" s="23">
        <f t="shared" si="26"/>
        <v>1.395651361104</v>
      </c>
      <c r="M68" s="53"/>
      <c r="N68" s="54"/>
      <c r="O68" s="41"/>
      <c r="P68" s="41"/>
      <c r="Q68" s="41"/>
      <c r="R68" s="41"/>
    </row>
    <row r="69" spans="1:29" x14ac:dyDescent="0.25">
      <c r="A69" s="46" t="s">
        <v>17</v>
      </c>
      <c r="B69" s="47">
        <v>35440</v>
      </c>
      <c r="C69" s="48" t="s">
        <v>12</v>
      </c>
      <c r="D69" s="49">
        <v>31.87</v>
      </c>
      <c r="E69" s="48" t="s">
        <v>12</v>
      </c>
      <c r="F69" s="50">
        <v>1</v>
      </c>
      <c r="G69" s="51" t="s">
        <v>13</v>
      </c>
      <c r="H69" s="52">
        <f t="shared" si="27"/>
        <v>564736.4</v>
      </c>
      <c r="I69" s="51" t="s">
        <v>13</v>
      </c>
      <c r="J69" s="23">
        <f t="shared" si="25"/>
        <v>0.51232886208000006</v>
      </c>
      <c r="K69" s="51" t="s">
        <v>13</v>
      </c>
      <c r="L69" s="23">
        <f t="shared" si="26"/>
        <v>1.8785391609600002</v>
      </c>
      <c r="M69" s="53"/>
      <c r="N69" s="54"/>
      <c r="O69" s="41"/>
      <c r="P69" s="41"/>
      <c r="Q69" s="41"/>
      <c r="R69" s="41"/>
    </row>
    <row r="70" spans="1:29" x14ac:dyDescent="0.25">
      <c r="A70" s="46" t="s">
        <v>18</v>
      </c>
      <c r="B70" s="47">
        <v>0</v>
      </c>
      <c r="C70" s="48" t="s">
        <v>12</v>
      </c>
      <c r="D70" s="55"/>
      <c r="E70" s="48" t="s">
        <v>12</v>
      </c>
      <c r="F70" s="56"/>
      <c r="G70" s="51" t="s">
        <v>13</v>
      </c>
      <c r="H70" s="52">
        <v>0</v>
      </c>
      <c r="I70" s="51" t="s">
        <v>13</v>
      </c>
      <c r="J70" s="23">
        <f t="shared" si="25"/>
        <v>0</v>
      </c>
      <c r="K70" s="51" t="s">
        <v>13</v>
      </c>
      <c r="L70" s="23">
        <f t="shared" si="26"/>
        <v>0</v>
      </c>
      <c r="M70" s="53"/>
      <c r="N70" s="54"/>
      <c r="O70" s="41"/>
      <c r="P70" s="41"/>
      <c r="Q70" s="41"/>
      <c r="R70" s="41"/>
    </row>
    <row r="71" spans="1:29" x14ac:dyDescent="0.25">
      <c r="A71" s="41"/>
      <c r="B71" s="57"/>
      <c r="C71" s="41"/>
      <c r="D71" s="41"/>
      <c r="E71" s="41"/>
      <c r="F71" s="41"/>
      <c r="G71" s="41"/>
      <c r="H71" s="54"/>
      <c r="I71" s="51"/>
      <c r="J71" s="54"/>
      <c r="K71" s="58"/>
      <c r="L71" s="54"/>
      <c r="M71" s="53"/>
      <c r="N71" s="54"/>
      <c r="O71" s="41"/>
      <c r="P71" s="41"/>
      <c r="Q71" s="41"/>
      <c r="R71" s="41"/>
    </row>
    <row r="72" spans="1:29" x14ac:dyDescent="0.25">
      <c r="A72" s="41"/>
      <c r="B72" s="57"/>
      <c r="C72" s="41"/>
      <c r="D72" s="42" t="s">
        <v>27</v>
      </c>
      <c r="E72" s="40"/>
      <c r="F72" s="40"/>
      <c r="G72" s="40"/>
      <c r="H72" s="42" t="s">
        <v>28</v>
      </c>
      <c r="I72" s="51"/>
      <c r="J72" s="54"/>
      <c r="K72" s="58"/>
      <c r="L72" s="54"/>
      <c r="M72" s="53"/>
      <c r="N72" s="54"/>
      <c r="O72" s="41"/>
      <c r="P72" s="41"/>
      <c r="Q72" s="41"/>
      <c r="R72" s="41"/>
    </row>
    <row r="73" spans="1:29" x14ac:dyDescent="0.25">
      <c r="A73" s="41"/>
      <c r="B73" s="59" t="s">
        <v>1</v>
      </c>
      <c r="C73" s="41"/>
      <c r="D73" s="42" t="s">
        <v>1</v>
      </c>
      <c r="E73" s="40"/>
      <c r="F73" s="41"/>
      <c r="G73" s="41"/>
      <c r="H73" s="42" t="s">
        <v>1</v>
      </c>
      <c r="I73" s="41"/>
      <c r="J73" s="42" t="s">
        <v>2</v>
      </c>
      <c r="K73" s="40"/>
      <c r="L73" s="42" t="s">
        <v>3</v>
      </c>
      <c r="M73" s="41"/>
      <c r="N73" s="16" t="s">
        <v>4</v>
      </c>
      <c r="O73" s="40"/>
      <c r="P73" s="16" t="s">
        <v>4</v>
      </c>
      <c r="Q73" s="41"/>
      <c r="R73" s="16" t="s">
        <v>4</v>
      </c>
    </row>
    <row r="74" spans="1:29" x14ac:dyDescent="0.25">
      <c r="A74" s="41"/>
      <c r="B74" s="59" t="s">
        <v>6</v>
      </c>
      <c r="C74" s="41"/>
      <c r="D74" s="42" t="s">
        <v>6</v>
      </c>
      <c r="E74" s="40"/>
      <c r="F74" s="42" t="s">
        <v>29</v>
      </c>
      <c r="G74" s="41"/>
      <c r="H74" s="42" t="s">
        <v>6</v>
      </c>
      <c r="I74" s="41"/>
      <c r="J74" s="42" t="s">
        <v>7</v>
      </c>
      <c r="K74" s="40"/>
      <c r="L74" s="42" t="s">
        <v>8</v>
      </c>
      <c r="M74" s="41"/>
      <c r="N74" s="42" t="s">
        <v>9</v>
      </c>
      <c r="O74" s="42"/>
      <c r="P74" s="42" t="s">
        <v>10</v>
      </c>
      <c r="Q74" s="41"/>
      <c r="R74" s="16" t="s">
        <v>19</v>
      </c>
    </row>
    <row r="75" spans="1:29" x14ac:dyDescent="0.25">
      <c r="A75" s="46" t="s">
        <v>30</v>
      </c>
      <c r="B75" s="47">
        <v>6952</v>
      </c>
      <c r="C75" s="60" t="s">
        <v>31</v>
      </c>
      <c r="D75" s="61">
        <v>6952</v>
      </c>
      <c r="E75" s="48" t="s">
        <v>12</v>
      </c>
      <c r="F75" s="62">
        <v>0.09</v>
      </c>
      <c r="G75" s="48" t="s">
        <v>32</v>
      </c>
      <c r="H75" s="64">
        <f>B75-(D75*F75)</f>
        <v>6326.32</v>
      </c>
      <c r="I75" s="48" t="s">
        <v>12</v>
      </c>
      <c r="J75" s="49">
        <v>43.97</v>
      </c>
      <c r="K75" s="48" t="s">
        <v>12</v>
      </c>
      <c r="L75" s="50">
        <v>1</v>
      </c>
      <c r="M75" s="51" t="s">
        <v>13</v>
      </c>
      <c r="N75" s="52">
        <f>H75*J75/2</f>
        <v>139084.1452</v>
      </c>
      <c r="O75" s="51" t="s">
        <v>13</v>
      </c>
      <c r="P75" s="23">
        <f>N75*0.9072/1000000</f>
        <v>0.12617713652543999</v>
      </c>
      <c r="Q75" s="63" t="s">
        <v>13</v>
      </c>
      <c r="R75" s="23">
        <f>P75*44/12</f>
        <v>0.46264950059327997</v>
      </c>
    </row>
    <row r="76" spans="1:29" x14ac:dyDescent="0.25">
      <c r="A76" s="41"/>
      <c r="B76" s="41"/>
      <c r="C76" s="41"/>
      <c r="D76" s="41"/>
      <c r="E76" s="41"/>
      <c r="F76" s="41"/>
      <c r="G76" s="41"/>
      <c r="H76" s="41"/>
      <c r="I76" s="41"/>
      <c r="J76" s="41"/>
      <c r="K76" s="41"/>
      <c r="L76" s="41"/>
      <c r="M76" s="41"/>
      <c r="N76" s="41"/>
      <c r="O76" s="41"/>
      <c r="P76" s="41"/>
      <c r="Q76" s="41"/>
      <c r="R76" s="41"/>
    </row>
    <row r="77" spans="1:29" ht="21" x14ac:dyDescent="0.4">
      <c r="A77" s="38" t="s">
        <v>23</v>
      </c>
      <c r="B77" s="39"/>
      <c r="C77" s="38"/>
      <c r="D77" s="38">
        <v>2004</v>
      </c>
      <c r="E77" s="39"/>
      <c r="F77" s="39"/>
      <c r="G77" s="39"/>
      <c r="H77" s="39"/>
      <c r="I77" s="39"/>
      <c r="J77" s="39"/>
      <c r="K77" s="39"/>
      <c r="L77" s="39"/>
      <c r="M77" s="39"/>
      <c r="N77" s="39"/>
      <c r="O77" s="39"/>
      <c r="P77" s="39"/>
      <c r="Q77" s="39"/>
      <c r="R77" s="39"/>
    </row>
    <row r="78" spans="1:29" x14ac:dyDescent="0.25">
      <c r="A78" s="14"/>
      <c r="B78" s="40"/>
      <c r="C78" s="14"/>
      <c r="D78" s="14"/>
      <c r="E78" s="40"/>
      <c r="F78" s="40"/>
      <c r="G78" s="40"/>
      <c r="H78" s="40"/>
      <c r="I78" s="40"/>
      <c r="J78" s="40"/>
      <c r="K78" s="40"/>
      <c r="L78" s="40"/>
      <c r="M78" s="40"/>
      <c r="N78" s="40"/>
      <c r="O78" s="40"/>
      <c r="P78" s="40"/>
      <c r="Q78" s="41"/>
      <c r="R78" s="41"/>
    </row>
    <row r="79" spans="1:29" x14ac:dyDescent="0.25">
      <c r="A79" s="40"/>
      <c r="B79" s="42" t="s">
        <v>1</v>
      </c>
      <c r="C79" s="42"/>
      <c r="D79" s="42" t="s">
        <v>2</v>
      </c>
      <c r="E79" s="40"/>
      <c r="F79" s="42" t="s">
        <v>3</v>
      </c>
      <c r="G79" s="41"/>
      <c r="H79" s="16" t="s">
        <v>4</v>
      </c>
      <c r="I79" s="40"/>
      <c r="J79" s="16" t="s">
        <v>4</v>
      </c>
      <c r="K79" s="43"/>
      <c r="L79" s="16" t="s">
        <v>4</v>
      </c>
      <c r="M79" s="43"/>
      <c r="N79" s="44"/>
      <c r="O79" s="41"/>
      <c r="P79" s="41"/>
      <c r="Q79" s="41"/>
      <c r="R79" s="41"/>
    </row>
    <row r="80" spans="1:29" x14ac:dyDescent="0.25">
      <c r="A80" s="45" t="s">
        <v>5</v>
      </c>
      <c r="B80" s="42" t="s">
        <v>6</v>
      </c>
      <c r="C80" s="41"/>
      <c r="D80" s="42" t="s">
        <v>7</v>
      </c>
      <c r="E80" s="40"/>
      <c r="F80" s="42" t="s">
        <v>8</v>
      </c>
      <c r="G80" s="41"/>
      <c r="H80" s="42" t="s">
        <v>9</v>
      </c>
      <c r="I80" s="42"/>
      <c r="J80" s="42" t="s">
        <v>10</v>
      </c>
      <c r="K80" s="43"/>
      <c r="L80" s="16" t="s">
        <v>19</v>
      </c>
      <c r="M80" s="44"/>
      <c r="N80" s="44"/>
      <c r="O80" s="41"/>
      <c r="P80" s="41"/>
      <c r="Q80" s="41"/>
      <c r="R80" s="41"/>
      <c r="S80" s="41"/>
      <c r="T80" s="41"/>
      <c r="U80" s="41"/>
      <c r="V80" s="41"/>
      <c r="W80" s="41"/>
      <c r="X80" s="41"/>
      <c r="Y80" s="41"/>
      <c r="Z80" s="41"/>
      <c r="AA80" s="41"/>
      <c r="AB80" s="41"/>
      <c r="AC80" s="41"/>
    </row>
    <row r="81" spans="1:29" x14ac:dyDescent="0.25">
      <c r="A81" s="46" t="s">
        <v>24</v>
      </c>
      <c r="B81" s="47">
        <v>477</v>
      </c>
      <c r="C81" s="48" t="s">
        <v>12</v>
      </c>
      <c r="D81" s="49">
        <v>41.53</v>
      </c>
      <c r="E81" s="48" t="s">
        <v>12</v>
      </c>
      <c r="F81" s="50">
        <v>1</v>
      </c>
      <c r="G81" s="51" t="s">
        <v>13</v>
      </c>
      <c r="H81" s="52">
        <f>B81*D81/2</f>
        <v>9904.9050000000007</v>
      </c>
      <c r="I81" s="51" t="s">
        <v>13</v>
      </c>
      <c r="J81" s="23">
        <f>H81*0.9072/1000000</f>
        <v>8.9857298160000015E-3</v>
      </c>
      <c r="K81" s="51" t="s">
        <v>13</v>
      </c>
      <c r="L81" s="23">
        <f>J81*44/12</f>
        <v>3.2947675992000006E-2</v>
      </c>
      <c r="M81" s="53"/>
      <c r="N81" s="54"/>
      <c r="O81" s="41"/>
      <c r="P81" s="41"/>
      <c r="Q81" s="41"/>
      <c r="R81" s="41"/>
      <c r="S81" s="41"/>
      <c r="T81" s="41"/>
      <c r="U81" s="41"/>
      <c r="V81" s="41"/>
      <c r="W81" s="41"/>
      <c r="X81" s="41"/>
      <c r="Y81" s="41"/>
      <c r="Z81" s="41"/>
      <c r="AA81" s="41"/>
      <c r="AB81" s="41"/>
      <c r="AC81" s="41"/>
    </row>
    <row r="82" spans="1:29" x14ac:dyDescent="0.25">
      <c r="A82" s="46" t="s">
        <v>14</v>
      </c>
      <c r="B82" s="47">
        <v>213570</v>
      </c>
      <c r="C82" s="48" t="s">
        <v>12</v>
      </c>
      <c r="D82" s="49">
        <v>44.43</v>
      </c>
      <c r="E82" s="48" t="s">
        <v>12</v>
      </c>
      <c r="F82" s="50">
        <v>1</v>
      </c>
      <c r="G82" s="51" t="s">
        <v>13</v>
      </c>
      <c r="H82" s="52">
        <f t="shared" ref="H82:H88" si="28">B82*D82/2</f>
        <v>4744457.55</v>
      </c>
      <c r="I82" s="51" t="s">
        <v>13</v>
      </c>
      <c r="J82" s="23">
        <f t="shared" ref="J82:J89" si="29">H82*0.9072/1000000</f>
        <v>4.3041718893599992</v>
      </c>
      <c r="K82" s="51" t="s">
        <v>13</v>
      </c>
      <c r="L82" s="23">
        <f t="shared" ref="L82:L89" si="30">J82*44/12</f>
        <v>15.781963594319997</v>
      </c>
      <c r="M82" s="53"/>
      <c r="N82" s="54"/>
      <c r="O82" s="41"/>
      <c r="P82" s="41"/>
      <c r="Q82" s="41"/>
      <c r="R82" s="41"/>
      <c r="S82" s="41"/>
      <c r="T82" s="41"/>
      <c r="U82" s="41"/>
      <c r="V82" s="41"/>
      <c r="W82" s="41"/>
      <c r="X82" s="41"/>
      <c r="Y82" s="41"/>
      <c r="Z82" s="41"/>
      <c r="AA82" s="41"/>
      <c r="AB82" s="41"/>
      <c r="AC82" s="41"/>
    </row>
    <row r="83" spans="1:29" x14ac:dyDescent="0.25">
      <c r="A83" s="46" t="s">
        <v>25</v>
      </c>
      <c r="B83" s="47">
        <v>92878</v>
      </c>
      <c r="C83" s="48" t="s">
        <v>12</v>
      </c>
      <c r="D83" s="21">
        <v>43.431818181818173</v>
      </c>
      <c r="E83" s="48" t="s">
        <v>12</v>
      </c>
      <c r="F83" s="50">
        <v>1</v>
      </c>
      <c r="G83" s="51" t="s">
        <v>13</v>
      </c>
      <c r="H83" s="52">
        <f t="shared" si="28"/>
        <v>2016930.2045454541</v>
      </c>
      <c r="I83" s="51" t="s">
        <v>13</v>
      </c>
      <c r="J83" s="23">
        <f t="shared" si="29"/>
        <v>1.829759081563636</v>
      </c>
      <c r="K83" s="51" t="s">
        <v>13</v>
      </c>
      <c r="L83" s="23">
        <f t="shared" si="30"/>
        <v>6.709116632399998</v>
      </c>
      <c r="M83" s="53"/>
      <c r="N83" s="54"/>
      <c r="O83" s="41"/>
      <c r="P83" s="41"/>
      <c r="Q83" s="41"/>
      <c r="R83" s="41"/>
      <c r="S83" s="41"/>
      <c r="T83" s="41"/>
      <c r="U83" s="41"/>
      <c r="V83" s="41"/>
      <c r="W83" s="41"/>
      <c r="X83" s="41"/>
      <c r="Y83" s="41"/>
      <c r="Z83" s="41"/>
      <c r="AA83" s="41"/>
      <c r="AB83" s="41"/>
      <c r="AC83" s="41"/>
    </row>
    <row r="84" spans="1:29" x14ac:dyDescent="0.25">
      <c r="A84" s="46" t="s">
        <v>26</v>
      </c>
      <c r="B84" s="47">
        <v>0</v>
      </c>
      <c r="C84" s="48" t="s">
        <v>12</v>
      </c>
      <c r="D84" s="49">
        <v>43.39</v>
      </c>
      <c r="E84" s="48" t="s">
        <v>12</v>
      </c>
      <c r="F84" s="50">
        <v>1</v>
      </c>
      <c r="G84" s="51" t="s">
        <v>13</v>
      </c>
      <c r="H84" s="52">
        <f t="shared" si="28"/>
        <v>0</v>
      </c>
      <c r="I84" s="51" t="s">
        <v>13</v>
      </c>
      <c r="J84" s="23">
        <f t="shared" si="29"/>
        <v>0</v>
      </c>
      <c r="K84" s="51" t="s">
        <v>13</v>
      </c>
      <c r="L84" s="23">
        <f t="shared" si="30"/>
        <v>0</v>
      </c>
      <c r="M84" s="53"/>
      <c r="N84" s="54"/>
      <c r="O84" s="41"/>
      <c r="P84" s="41"/>
      <c r="Q84" s="41"/>
      <c r="R84" s="41"/>
    </row>
    <row r="85" spans="1:29" x14ac:dyDescent="0.25">
      <c r="A85" s="46" t="s">
        <v>16</v>
      </c>
      <c r="B85" s="47">
        <v>595</v>
      </c>
      <c r="C85" s="48" t="s">
        <v>12</v>
      </c>
      <c r="D85" s="21">
        <v>37.128551869660818</v>
      </c>
      <c r="E85" s="48" t="s">
        <v>12</v>
      </c>
      <c r="F85" s="50">
        <v>1</v>
      </c>
      <c r="G85" s="51" t="s">
        <v>13</v>
      </c>
      <c r="H85" s="52">
        <f t="shared" si="28"/>
        <v>11045.744181224094</v>
      </c>
      <c r="I85" s="51" t="s">
        <v>13</v>
      </c>
      <c r="J85" s="23">
        <f t="shared" si="29"/>
        <v>1.0020699121206499E-2</v>
      </c>
      <c r="K85" s="51" t="s">
        <v>13</v>
      </c>
      <c r="L85" s="23">
        <f t="shared" si="30"/>
        <v>3.674256344442383E-2</v>
      </c>
      <c r="M85" s="53"/>
      <c r="N85" s="54"/>
      <c r="O85" s="41"/>
      <c r="P85" s="41"/>
      <c r="Q85" s="41"/>
      <c r="R85" s="41"/>
    </row>
    <row r="86" spans="1:29" x14ac:dyDescent="0.25">
      <c r="A86" s="46" t="s">
        <v>21</v>
      </c>
      <c r="B86" s="47">
        <v>629967</v>
      </c>
      <c r="C86" s="48" t="s">
        <v>12</v>
      </c>
      <c r="D86" s="21">
        <v>42.738993360941393</v>
      </c>
      <c r="E86" s="48" t="s">
        <v>12</v>
      </c>
      <c r="F86" s="50">
        <v>1</v>
      </c>
      <c r="G86" s="51" t="s">
        <v>13</v>
      </c>
      <c r="H86" s="52">
        <f t="shared" si="28"/>
        <v>13462077.715306083</v>
      </c>
      <c r="I86" s="51" t="s">
        <v>13</v>
      </c>
      <c r="J86" s="23">
        <f t="shared" si="29"/>
        <v>12.212796903325678</v>
      </c>
      <c r="K86" s="51" t="s">
        <v>13</v>
      </c>
      <c r="L86" s="23">
        <f t="shared" si="30"/>
        <v>44.780255312194157</v>
      </c>
      <c r="M86" s="53"/>
      <c r="N86" s="54"/>
      <c r="O86" s="41"/>
      <c r="P86" s="41"/>
      <c r="Q86" s="41"/>
      <c r="R86" s="41"/>
    </row>
    <row r="87" spans="1:29" x14ac:dyDescent="0.25">
      <c r="A87" s="46" t="s">
        <v>22</v>
      </c>
      <c r="B87" s="47">
        <v>25164</v>
      </c>
      <c r="C87" s="48" t="s">
        <v>12</v>
      </c>
      <c r="D87" s="49">
        <v>45.11</v>
      </c>
      <c r="E87" s="48" t="s">
        <v>12</v>
      </c>
      <c r="F87" s="50">
        <v>1</v>
      </c>
      <c r="G87" s="51" t="s">
        <v>13</v>
      </c>
      <c r="H87" s="52">
        <f t="shared" si="28"/>
        <v>567574.02</v>
      </c>
      <c r="I87" s="51" t="s">
        <v>13</v>
      </c>
      <c r="J87" s="23">
        <f t="shared" si="29"/>
        <v>0.51490315094399997</v>
      </c>
      <c r="K87" s="51" t="s">
        <v>13</v>
      </c>
      <c r="L87" s="23">
        <f t="shared" si="30"/>
        <v>1.8879782201279998</v>
      </c>
      <c r="M87" s="53"/>
      <c r="N87" s="54"/>
      <c r="O87" s="41"/>
      <c r="P87" s="41"/>
      <c r="Q87" s="41"/>
      <c r="R87" s="41"/>
    </row>
    <row r="88" spans="1:29" x14ac:dyDescent="0.25">
      <c r="A88" s="46" t="s">
        <v>17</v>
      </c>
      <c r="B88" s="47">
        <v>30733</v>
      </c>
      <c r="C88" s="48" t="s">
        <v>12</v>
      </c>
      <c r="D88" s="49">
        <v>31.87</v>
      </c>
      <c r="E88" s="48" t="s">
        <v>12</v>
      </c>
      <c r="F88" s="50">
        <v>1</v>
      </c>
      <c r="G88" s="51" t="s">
        <v>13</v>
      </c>
      <c r="H88" s="52">
        <f t="shared" si="28"/>
        <v>489730.35500000004</v>
      </c>
      <c r="I88" s="51" t="s">
        <v>13</v>
      </c>
      <c r="J88" s="23">
        <f t="shared" si="29"/>
        <v>0.44428337805600004</v>
      </c>
      <c r="K88" s="51" t="s">
        <v>13</v>
      </c>
      <c r="L88" s="23">
        <f t="shared" si="30"/>
        <v>1.629039052872</v>
      </c>
      <c r="M88" s="53"/>
      <c r="N88" s="54"/>
      <c r="O88" s="41"/>
      <c r="P88" s="41"/>
      <c r="Q88" s="41"/>
      <c r="R88" s="41"/>
    </row>
    <row r="89" spans="1:29" x14ac:dyDescent="0.25">
      <c r="A89" s="46" t="s">
        <v>18</v>
      </c>
      <c r="B89" s="47">
        <v>0</v>
      </c>
      <c r="C89" s="48" t="s">
        <v>12</v>
      </c>
      <c r="D89" s="55"/>
      <c r="E89" s="48" t="s">
        <v>12</v>
      </c>
      <c r="F89" s="56"/>
      <c r="G89" s="51" t="s">
        <v>13</v>
      </c>
      <c r="H89" s="52">
        <v>0</v>
      </c>
      <c r="I89" s="51" t="s">
        <v>13</v>
      </c>
      <c r="J89" s="23">
        <f t="shared" si="29"/>
        <v>0</v>
      </c>
      <c r="K89" s="51" t="s">
        <v>13</v>
      </c>
      <c r="L89" s="23">
        <f t="shared" si="30"/>
        <v>0</v>
      </c>
      <c r="M89" s="53"/>
      <c r="N89" s="54"/>
      <c r="O89" s="41"/>
      <c r="P89" s="41"/>
      <c r="Q89" s="41"/>
      <c r="R89" s="41"/>
    </row>
    <row r="90" spans="1:29" x14ac:dyDescent="0.25">
      <c r="A90" s="41"/>
      <c r="B90" s="57"/>
      <c r="C90" s="41"/>
      <c r="D90" s="41"/>
      <c r="E90" s="41"/>
      <c r="F90" s="41"/>
      <c r="G90" s="41"/>
      <c r="H90" s="54"/>
      <c r="I90" s="51"/>
      <c r="J90" s="54"/>
      <c r="K90" s="58"/>
      <c r="L90" s="54"/>
      <c r="M90" s="53"/>
      <c r="N90" s="54"/>
      <c r="O90" s="41"/>
      <c r="P90" s="41"/>
      <c r="Q90" s="41"/>
      <c r="R90" s="41"/>
    </row>
    <row r="91" spans="1:29" x14ac:dyDescent="0.25">
      <c r="A91" s="41"/>
      <c r="B91" s="57"/>
      <c r="C91" s="41"/>
      <c r="D91" s="42" t="s">
        <v>27</v>
      </c>
      <c r="E91" s="40"/>
      <c r="F91" s="40"/>
      <c r="G91" s="40"/>
      <c r="H91" s="42" t="s">
        <v>28</v>
      </c>
      <c r="I91" s="51"/>
      <c r="J91" s="54"/>
      <c r="K91" s="58"/>
      <c r="L91" s="54"/>
      <c r="M91" s="53"/>
      <c r="N91" s="54"/>
      <c r="O91" s="41"/>
      <c r="P91" s="41"/>
      <c r="Q91" s="41"/>
      <c r="R91" s="41"/>
    </row>
    <row r="92" spans="1:29" x14ac:dyDescent="0.25">
      <c r="A92" s="41"/>
      <c r="B92" s="59" t="s">
        <v>1</v>
      </c>
      <c r="C92" s="41"/>
      <c r="D92" s="42" t="s">
        <v>1</v>
      </c>
      <c r="E92" s="40"/>
      <c r="F92" s="41"/>
      <c r="G92" s="41"/>
      <c r="H92" s="42" t="s">
        <v>1</v>
      </c>
      <c r="I92" s="41"/>
      <c r="J92" s="42" t="s">
        <v>2</v>
      </c>
      <c r="K92" s="40"/>
      <c r="L92" s="42" t="s">
        <v>3</v>
      </c>
      <c r="M92" s="41"/>
      <c r="N92" s="16" t="s">
        <v>4</v>
      </c>
      <c r="O92" s="40"/>
      <c r="P92" s="16" t="s">
        <v>4</v>
      </c>
      <c r="Q92" s="41"/>
      <c r="R92" s="16" t="s">
        <v>4</v>
      </c>
    </row>
    <row r="93" spans="1:29" x14ac:dyDescent="0.25">
      <c r="A93" s="41"/>
      <c r="B93" s="59" t="s">
        <v>6</v>
      </c>
      <c r="C93" s="41"/>
      <c r="D93" s="42" t="s">
        <v>6</v>
      </c>
      <c r="E93" s="40"/>
      <c r="F93" s="42" t="s">
        <v>29</v>
      </c>
      <c r="G93" s="41"/>
      <c r="H93" s="42" t="s">
        <v>6</v>
      </c>
      <c r="I93" s="41"/>
      <c r="J93" s="42" t="s">
        <v>7</v>
      </c>
      <c r="K93" s="40"/>
      <c r="L93" s="42" t="s">
        <v>8</v>
      </c>
      <c r="M93" s="41"/>
      <c r="N93" s="42" t="s">
        <v>9</v>
      </c>
      <c r="O93" s="42"/>
      <c r="P93" s="42" t="s">
        <v>10</v>
      </c>
      <c r="Q93" s="41"/>
      <c r="R93" s="16" t="s">
        <v>19</v>
      </c>
    </row>
    <row r="94" spans="1:29" x14ac:dyDescent="0.25">
      <c r="A94" s="46" t="s">
        <v>30</v>
      </c>
      <c r="B94" s="47">
        <v>7043</v>
      </c>
      <c r="C94" s="60" t="s">
        <v>31</v>
      </c>
      <c r="D94" s="61">
        <v>7043</v>
      </c>
      <c r="E94" s="48" t="s">
        <v>12</v>
      </c>
      <c r="F94" s="62">
        <v>0.09</v>
      </c>
      <c r="G94" s="48" t="s">
        <v>32</v>
      </c>
      <c r="H94" s="64">
        <f>B94-(D94*F94)</f>
        <v>6409.13</v>
      </c>
      <c r="I94" s="48" t="s">
        <v>12</v>
      </c>
      <c r="J94" s="49">
        <v>43.97</v>
      </c>
      <c r="K94" s="48" t="s">
        <v>12</v>
      </c>
      <c r="L94" s="50">
        <v>1</v>
      </c>
      <c r="M94" s="51" t="s">
        <v>13</v>
      </c>
      <c r="N94" s="52">
        <f>H94*J94/2</f>
        <v>140904.72305</v>
      </c>
      <c r="O94" s="51" t="s">
        <v>13</v>
      </c>
      <c r="P94" s="23">
        <f>N94*0.9072/1000000</f>
        <v>0.12782876475096</v>
      </c>
      <c r="Q94" s="63" t="s">
        <v>13</v>
      </c>
      <c r="R94" s="23">
        <f>P94*44/12</f>
        <v>0.46870547075352004</v>
      </c>
    </row>
    <row r="95" spans="1:29" x14ac:dyDescent="0.25">
      <c r="A95" s="41"/>
      <c r="B95" s="41"/>
      <c r="C95" s="41"/>
      <c r="D95" s="41"/>
      <c r="E95" s="41"/>
      <c r="F95" s="41"/>
      <c r="G95" s="41"/>
      <c r="H95" s="41"/>
      <c r="I95" s="41"/>
      <c r="J95" s="41"/>
      <c r="K95" s="41"/>
      <c r="L95" s="41"/>
      <c r="M95" s="41"/>
      <c r="N95" s="41"/>
      <c r="O95" s="41"/>
      <c r="P95" s="41"/>
      <c r="Q95" s="41"/>
      <c r="R95" s="41"/>
    </row>
    <row r="96" spans="1:29" ht="21" x14ac:dyDescent="0.4">
      <c r="A96" s="38" t="s">
        <v>23</v>
      </c>
      <c r="B96" s="39"/>
      <c r="C96" s="38"/>
      <c r="D96" s="38">
        <v>2005</v>
      </c>
      <c r="E96" s="39"/>
      <c r="F96" s="39"/>
      <c r="G96" s="39"/>
      <c r="H96" s="39"/>
      <c r="I96" s="39"/>
      <c r="J96" s="39"/>
      <c r="K96" s="39"/>
      <c r="L96" s="39"/>
      <c r="M96" s="39"/>
      <c r="N96" s="39"/>
      <c r="O96" s="39"/>
      <c r="P96" s="39"/>
      <c r="Q96" s="39"/>
      <c r="R96" s="39"/>
    </row>
    <row r="97" spans="1:18" x14ac:dyDescent="0.25">
      <c r="A97" s="14"/>
      <c r="B97" s="40"/>
      <c r="C97" s="14"/>
      <c r="D97" s="14"/>
      <c r="E97" s="40"/>
      <c r="F97" s="40"/>
      <c r="G97" s="40"/>
      <c r="H97" s="40"/>
      <c r="I97" s="40"/>
      <c r="J97" s="40"/>
      <c r="K97" s="40"/>
      <c r="L97" s="40"/>
      <c r="M97" s="40"/>
      <c r="N97" s="40"/>
      <c r="O97" s="40"/>
      <c r="P97" s="40"/>
      <c r="Q97" s="41"/>
      <c r="R97" s="41"/>
    </row>
    <row r="98" spans="1:18" x14ac:dyDescent="0.25">
      <c r="A98" s="40"/>
      <c r="B98" s="42" t="s">
        <v>1</v>
      </c>
      <c r="C98" s="42"/>
      <c r="D98" s="42" t="s">
        <v>2</v>
      </c>
      <c r="E98" s="40"/>
      <c r="F98" s="42" t="s">
        <v>3</v>
      </c>
      <c r="G98" s="41"/>
      <c r="H98" s="16" t="s">
        <v>4</v>
      </c>
      <c r="I98" s="40"/>
      <c r="J98" s="16" t="s">
        <v>4</v>
      </c>
      <c r="K98" s="43"/>
      <c r="L98" s="16" t="s">
        <v>4</v>
      </c>
      <c r="M98" s="43"/>
      <c r="N98" s="44"/>
      <c r="O98" s="41"/>
      <c r="P98" s="41"/>
      <c r="Q98" s="41"/>
      <c r="R98" s="41"/>
    </row>
    <row r="99" spans="1:18" x14ac:dyDescent="0.25">
      <c r="A99" s="45" t="s">
        <v>5</v>
      </c>
      <c r="B99" s="42" t="s">
        <v>6</v>
      </c>
      <c r="C99" s="41"/>
      <c r="D99" s="42" t="s">
        <v>7</v>
      </c>
      <c r="E99" s="40"/>
      <c r="F99" s="42" t="s">
        <v>8</v>
      </c>
      <c r="G99" s="41"/>
      <c r="H99" s="42" t="s">
        <v>9</v>
      </c>
      <c r="I99" s="42"/>
      <c r="J99" s="42" t="s">
        <v>10</v>
      </c>
      <c r="K99" s="43"/>
      <c r="L99" s="16" t="s">
        <v>19</v>
      </c>
      <c r="M99" s="44"/>
      <c r="N99" s="44"/>
      <c r="O99" s="41"/>
      <c r="P99" s="41"/>
      <c r="Q99" s="41"/>
      <c r="R99" s="41"/>
    </row>
    <row r="100" spans="1:18" x14ac:dyDescent="0.25">
      <c r="A100" s="46" t="s">
        <v>24</v>
      </c>
      <c r="B100" s="47">
        <v>505</v>
      </c>
      <c r="C100" s="48" t="s">
        <v>12</v>
      </c>
      <c r="D100" s="49">
        <v>41.53</v>
      </c>
      <c r="E100" s="48" t="s">
        <v>12</v>
      </c>
      <c r="F100" s="50">
        <v>1</v>
      </c>
      <c r="G100" s="51" t="s">
        <v>13</v>
      </c>
      <c r="H100" s="52">
        <f>B100*D100/2</f>
        <v>10486.325000000001</v>
      </c>
      <c r="I100" s="51" t="s">
        <v>13</v>
      </c>
      <c r="J100" s="23">
        <f>H100*0.9072/1000000</f>
        <v>9.5131940400000007E-3</v>
      </c>
      <c r="K100" s="51" t="s">
        <v>13</v>
      </c>
      <c r="L100" s="23">
        <f>J100*44/12</f>
        <v>3.4881711480000001E-2</v>
      </c>
      <c r="M100" s="53"/>
      <c r="N100" s="54"/>
      <c r="O100" s="41"/>
      <c r="P100" s="41"/>
      <c r="Q100" s="41"/>
      <c r="R100" s="41"/>
    </row>
    <row r="101" spans="1:18" x14ac:dyDescent="0.25">
      <c r="A101" s="46" t="s">
        <v>14</v>
      </c>
      <c r="B101" s="47">
        <v>225678</v>
      </c>
      <c r="C101" s="48" t="s">
        <v>12</v>
      </c>
      <c r="D101" s="49">
        <v>44.43</v>
      </c>
      <c r="E101" s="48" t="s">
        <v>12</v>
      </c>
      <c r="F101" s="50">
        <v>1</v>
      </c>
      <c r="G101" s="51" t="s">
        <v>13</v>
      </c>
      <c r="H101" s="52">
        <f t="shared" ref="H101:H107" si="31">B101*D101/2</f>
        <v>5013436.7699999996</v>
      </c>
      <c r="I101" s="51" t="s">
        <v>13</v>
      </c>
      <c r="J101" s="23">
        <f t="shared" ref="J101:J108" si="32">H101*0.9072/1000000</f>
        <v>4.5481898377439993</v>
      </c>
      <c r="K101" s="51" t="s">
        <v>13</v>
      </c>
      <c r="L101" s="23">
        <f t="shared" ref="L101:L108" si="33">J101*44/12</f>
        <v>16.676696071727999</v>
      </c>
      <c r="M101" s="53"/>
      <c r="N101" s="54"/>
      <c r="O101" s="41"/>
      <c r="P101" s="41"/>
      <c r="Q101" s="41"/>
      <c r="R101" s="41"/>
    </row>
    <row r="102" spans="1:18" x14ac:dyDescent="0.25">
      <c r="A102" s="46" t="s">
        <v>25</v>
      </c>
      <c r="B102" s="47">
        <v>95404</v>
      </c>
      <c r="C102" s="48" t="s">
        <v>12</v>
      </c>
      <c r="D102" s="21">
        <v>43.431818181818173</v>
      </c>
      <c r="E102" s="48" t="s">
        <v>12</v>
      </c>
      <c r="F102" s="50">
        <v>1</v>
      </c>
      <c r="G102" s="51" t="s">
        <v>13</v>
      </c>
      <c r="H102" s="52">
        <f t="shared" si="31"/>
        <v>2071784.5909090906</v>
      </c>
      <c r="I102" s="51" t="s">
        <v>13</v>
      </c>
      <c r="J102" s="23">
        <f t="shared" si="32"/>
        <v>1.879522980872727</v>
      </c>
      <c r="K102" s="51" t="s">
        <v>13</v>
      </c>
      <c r="L102" s="23">
        <f t="shared" si="33"/>
        <v>6.8915842631999986</v>
      </c>
      <c r="M102" s="53"/>
      <c r="N102" s="54"/>
      <c r="O102" s="41"/>
      <c r="P102" s="41"/>
      <c r="Q102" s="41"/>
      <c r="R102" s="41"/>
    </row>
    <row r="103" spans="1:18" x14ac:dyDescent="0.25">
      <c r="A103" s="46" t="s">
        <v>26</v>
      </c>
      <c r="B103" s="47">
        <v>0</v>
      </c>
      <c r="C103" s="48" t="s">
        <v>12</v>
      </c>
      <c r="D103" s="49">
        <v>43.39</v>
      </c>
      <c r="E103" s="48" t="s">
        <v>12</v>
      </c>
      <c r="F103" s="50">
        <v>1</v>
      </c>
      <c r="G103" s="51" t="s">
        <v>13</v>
      </c>
      <c r="H103" s="52">
        <f t="shared" si="31"/>
        <v>0</v>
      </c>
      <c r="I103" s="51" t="s">
        <v>13</v>
      </c>
      <c r="J103" s="23">
        <f t="shared" si="32"/>
        <v>0</v>
      </c>
      <c r="K103" s="51" t="s">
        <v>13</v>
      </c>
      <c r="L103" s="23">
        <f t="shared" si="33"/>
        <v>0</v>
      </c>
      <c r="M103" s="53"/>
      <c r="N103" s="54"/>
      <c r="O103" s="41"/>
      <c r="P103" s="41"/>
      <c r="Q103" s="41"/>
      <c r="R103" s="41"/>
    </row>
    <row r="104" spans="1:18" x14ac:dyDescent="0.25">
      <c r="A104" s="46" t="s">
        <v>16</v>
      </c>
      <c r="B104" s="47">
        <v>754</v>
      </c>
      <c r="C104" s="48" t="s">
        <v>12</v>
      </c>
      <c r="D104" s="21">
        <v>37.121187720398858</v>
      </c>
      <c r="E104" s="48" t="s">
        <v>12</v>
      </c>
      <c r="F104" s="50">
        <v>1</v>
      </c>
      <c r="G104" s="51" t="s">
        <v>13</v>
      </c>
      <c r="H104" s="52">
        <f t="shared" si="31"/>
        <v>13994.68777059037</v>
      </c>
      <c r="I104" s="51" t="s">
        <v>13</v>
      </c>
      <c r="J104" s="23">
        <f t="shared" si="32"/>
        <v>1.2695980745479583E-2</v>
      </c>
      <c r="K104" s="51" t="s">
        <v>13</v>
      </c>
      <c r="L104" s="23">
        <f t="shared" si="33"/>
        <v>4.6551929400091806E-2</v>
      </c>
      <c r="M104" s="53"/>
      <c r="N104" s="54"/>
      <c r="O104" s="41"/>
      <c r="P104" s="41"/>
      <c r="Q104" s="41"/>
      <c r="R104" s="41"/>
    </row>
    <row r="105" spans="1:18" x14ac:dyDescent="0.25">
      <c r="A105" s="46" t="s">
        <v>21</v>
      </c>
      <c r="B105" s="47">
        <v>628852</v>
      </c>
      <c r="C105" s="48" t="s">
        <v>12</v>
      </c>
      <c r="D105" s="21">
        <v>42.696971706443158</v>
      </c>
      <c r="E105" s="48" t="s">
        <v>12</v>
      </c>
      <c r="F105" s="50">
        <v>1</v>
      </c>
      <c r="G105" s="51" t="s">
        <v>13</v>
      </c>
      <c r="H105" s="52">
        <f t="shared" si="31"/>
        <v>13425038.025770096</v>
      </c>
      <c r="I105" s="51" t="s">
        <v>13</v>
      </c>
      <c r="J105" s="23">
        <f t="shared" si="32"/>
        <v>12.179194496978631</v>
      </c>
      <c r="K105" s="51" t="s">
        <v>13</v>
      </c>
      <c r="L105" s="23">
        <f t="shared" si="33"/>
        <v>44.657046488921651</v>
      </c>
      <c r="M105" s="53"/>
      <c r="N105" s="54"/>
      <c r="O105" s="41"/>
      <c r="P105" s="41"/>
      <c r="Q105" s="41"/>
      <c r="R105" s="41"/>
    </row>
    <row r="106" spans="1:18" x14ac:dyDescent="0.25">
      <c r="A106" s="46" t="s">
        <v>22</v>
      </c>
      <c r="B106" s="47">
        <v>28923</v>
      </c>
      <c r="C106" s="48" t="s">
        <v>12</v>
      </c>
      <c r="D106" s="49">
        <v>45.11</v>
      </c>
      <c r="E106" s="48" t="s">
        <v>12</v>
      </c>
      <c r="F106" s="50">
        <v>1</v>
      </c>
      <c r="G106" s="51" t="s">
        <v>13</v>
      </c>
      <c r="H106" s="52">
        <f t="shared" si="31"/>
        <v>652358.26500000001</v>
      </c>
      <c r="I106" s="51" t="s">
        <v>13</v>
      </c>
      <c r="J106" s="23">
        <f t="shared" si="32"/>
        <v>0.59181941800799998</v>
      </c>
      <c r="K106" s="51" t="s">
        <v>13</v>
      </c>
      <c r="L106" s="23">
        <f t="shared" si="33"/>
        <v>2.1700045326959998</v>
      </c>
      <c r="M106" s="53"/>
      <c r="N106" s="54"/>
      <c r="O106" s="41"/>
      <c r="P106" s="41"/>
      <c r="Q106" s="41"/>
      <c r="R106" s="41"/>
    </row>
    <row r="107" spans="1:18" x14ac:dyDescent="0.25">
      <c r="A107" s="46" t="s">
        <v>17</v>
      </c>
      <c r="B107" s="47">
        <v>32312</v>
      </c>
      <c r="C107" s="48" t="s">
        <v>12</v>
      </c>
      <c r="D107" s="49">
        <v>31.87</v>
      </c>
      <c r="E107" s="48" t="s">
        <v>12</v>
      </c>
      <c r="F107" s="50">
        <v>1</v>
      </c>
      <c r="G107" s="51" t="s">
        <v>13</v>
      </c>
      <c r="H107" s="52">
        <f t="shared" si="31"/>
        <v>514891.72000000003</v>
      </c>
      <c r="I107" s="51" t="s">
        <v>13</v>
      </c>
      <c r="J107" s="23">
        <f t="shared" si="32"/>
        <v>0.46710976838400003</v>
      </c>
      <c r="K107" s="51" t="s">
        <v>13</v>
      </c>
      <c r="L107" s="23">
        <f t="shared" si="33"/>
        <v>1.7127358174080001</v>
      </c>
      <c r="M107" s="53"/>
      <c r="N107" s="54"/>
      <c r="O107" s="41"/>
      <c r="P107" s="41"/>
      <c r="Q107" s="41"/>
      <c r="R107" s="41"/>
    </row>
    <row r="108" spans="1:18" x14ac:dyDescent="0.25">
      <c r="A108" s="46" t="s">
        <v>18</v>
      </c>
      <c r="B108" s="47">
        <v>0</v>
      </c>
      <c r="C108" s="48" t="s">
        <v>12</v>
      </c>
      <c r="D108" s="55"/>
      <c r="E108" s="48" t="s">
        <v>12</v>
      </c>
      <c r="F108" s="56"/>
      <c r="G108" s="51" t="s">
        <v>13</v>
      </c>
      <c r="H108" s="52">
        <v>0</v>
      </c>
      <c r="I108" s="51" t="s">
        <v>13</v>
      </c>
      <c r="J108" s="23">
        <f t="shared" si="32"/>
        <v>0</v>
      </c>
      <c r="K108" s="51" t="s">
        <v>13</v>
      </c>
      <c r="L108" s="23">
        <f t="shared" si="33"/>
        <v>0</v>
      </c>
      <c r="M108" s="53"/>
      <c r="N108" s="54"/>
      <c r="O108" s="41"/>
      <c r="P108" s="41"/>
      <c r="Q108" s="41"/>
      <c r="R108" s="41"/>
    </row>
    <row r="109" spans="1:18" x14ac:dyDescent="0.25">
      <c r="A109" s="41"/>
      <c r="B109" s="57"/>
      <c r="C109" s="41"/>
      <c r="D109" s="41"/>
      <c r="E109" s="41"/>
      <c r="F109" s="41"/>
      <c r="G109" s="41"/>
      <c r="H109" s="54"/>
      <c r="I109" s="51"/>
      <c r="J109" s="54"/>
      <c r="K109" s="58"/>
      <c r="L109" s="54"/>
      <c r="M109" s="53"/>
      <c r="N109" s="54"/>
      <c r="O109" s="41"/>
      <c r="P109" s="41"/>
      <c r="Q109" s="41"/>
      <c r="R109" s="41"/>
    </row>
    <row r="110" spans="1:18" x14ac:dyDescent="0.25">
      <c r="A110" s="41"/>
      <c r="B110" s="57"/>
      <c r="C110" s="41"/>
      <c r="D110" s="42" t="s">
        <v>27</v>
      </c>
      <c r="E110" s="40"/>
      <c r="F110" s="40"/>
      <c r="G110" s="40"/>
      <c r="H110" s="42" t="s">
        <v>28</v>
      </c>
      <c r="I110" s="51"/>
      <c r="J110" s="54"/>
      <c r="K110" s="58"/>
      <c r="L110" s="54"/>
      <c r="M110" s="53"/>
      <c r="N110" s="54"/>
      <c r="O110" s="41"/>
      <c r="P110" s="41"/>
      <c r="Q110" s="41"/>
      <c r="R110" s="41"/>
    </row>
    <row r="111" spans="1:18" x14ac:dyDescent="0.25">
      <c r="A111" s="41"/>
      <c r="B111" s="59" t="s">
        <v>1</v>
      </c>
      <c r="C111" s="41"/>
      <c r="D111" s="42" t="s">
        <v>1</v>
      </c>
      <c r="E111" s="40"/>
      <c r="F111" s="41"/>
      <c r="G111" s="41"/>
      <c r="H111" s="42" t="s">
        <v>1</v>
      </c>
      <c r="I111" s="41"/>
      <c r="J111" s="42" t="s">
        <v>2</v>
      </c>
      <c r="K111" s="40"/>
      <c r="L111" s="42" t="s">
        <v>3</v>
      </c>
      <c r="M111" s="41"/>
      <c r="N111" s="16" t="s">
        <v>4</v>
      </c>
      <c r="O111" s="40"/>
      <c r="P111" s="16" t="s">
        <v>4</v>
      </c>
      <c r="Q111" s="41"/>
      <c r="R111" s="16" t="s">
        <v>4</v>
      </c>
    </row>
    <row r="112" spans="1:18" x14ac:dyDescent="0.25">
      <c r="A112" s="41"/>
      <c r="B112" s="59" t="s">
        <v>6</v>
      </c>
      <c r="C112" s="41"/>
      <c r="D112" s="42" t="s">
        <v>6</v>
      </c>
      <c r="E112" s="40"/>
      <c r="F112" s="42" t="s">
        <v>29</v>
      </c>
      <c r="G112" s="41"/>
      <c r="H112" s="42" t="s">
        <v>6</v>
      </c>
      <c r="I112" s="41"/>
      <c r="J112" s="42" t="s">
        <v>7</v>
      </c>
      <c r="K112" s="40"/>
      <c r="L112" s="42" t="s">
        <v>8</v>
      </c>
      <c r="M112" s="41"/>
      <c r="N112" s="42" t="s">
        <v>9</v>
      </c>
      <c r="O112" s="42"/>
      <c r="P112" s="42" t="s">
        <v>10</v>
      </c>
      <c r="Q112" s="41"/>
      <c r="R112" s="16" t="s">
        <v>19</v>
      </c>
    </row>
    <row r="113" spans="1:29" x14ac:dyDescent="0.25">
      <c r="A113" s="46" t="s">
        <v>30</v>
      </c>
      <c r="B113" s="47">
        <v>7006</v>
      </c>
      <c r="C113" s="60" t="s">
        <v>31</v>
      </c>
      <c r="D113" s="61">
        <v>7006</v>
      </c>
      <c r="E113" s="48" t="s">
        <v>12</v>
      </c>
      <c r="F113" s="62">
        <v>0.09</v>
      </c>
      <c r="G113" s="48" t="s">
        <v>32</v>
      </c>
      <c r="H113" s="64">
        <f>B113-(D113*F113)</f>
        <v>6375.46</v>
      </c>
      <c r="I113" s="48" t="s">
        <v>12</v>
      </c>
      <c r="J113" s="49">
        <v>43.97</v>
      </c>
      <c r="K113" s="48" t="s">
        <v>12</v>
      </c>
      <c r="L113" s="50">
        <v>1</v>
      </c>
      <c r="M113" s="51" t="s">
        <v>13</v>
      </c>
      <c r="N113" s="52">
        <f>H113*J113/2</f>
        <v>140164.48809999999</v>
      </c>
      <c r="O113" s="51" t="s">
        <v>13</v>
      </c>
      <c r="P113" s="23">
        <f>N113*0.9072/1000000</f>
        <v>0.12715722360432</v>
      </c>
      <c r="Q113" s="63" t="s">
        <v>13</v>
      </c>
      <c r="R113" s="23">
        <f>P113*44/12</f>
        <v>0.46624315321583998</v>
      </c>
    </row>
    <row r="114" spans="1:29" x14ac:dyDescent="0.25">
      <c r="A114" s="41"/>
      <c r="B114" s="41"/>
      <c r="C114" s="41"/>
      <c r="D114" s="41"/>
      <c r="E114" s="41"/>
      <c r="F114" s="41"/>
      <c r="G114" s="41"/>
      <c r="H114" s="41"/>
      <c r="I114" s="41"/>
      <c r="J114" s="41"/>
      <c r="K114" s="41"/>
      <c r="L114" s="41"/>
      <c r="M114" s="41"/>
      <c r="N114" s="41"/>
      <c r="O114" s="41"/>
      <c r="P114" s="41"/>
      <c r="Q114" s="41"/>
      <c r="R114" s="41"/>
    </row>
    <row r="115" spans="1:29" ht="21" x14ac:dyDescent="0.4">
      <c r="A115" s="38" t="s">
        <v>23</v>
      </c>
      <c r="B115" s="39"/>
      <c r="C115" s="38"/>
      <c r="D115" s="38">
        <v>2006</v>
      </c>
      <c r="E115" s="39"/>
      <c r="F115" s="39"/>
      <c r="G115" s="39"/>
      <c r="H115" s="39"/>
      <c r="I115" s="39"/>
      <c r="J115" s="39"/>
      <c r="K115" s="39"/>
      <c r="L115" s="39"/>
      <c r="M115" s="39"/>
      <c r="N115" s="39"/>
      <c r="O115" s="39"/>
      <c r="P115" s="39"/>
      <c r="Q115" s="39"/>
      <c r="R115" s="39"/>
    </row>
    <row r="116" spans="1:29" x14ac:dyDescent="0.25">
      <c r="A116" s="14"/>
      <c r="B116" s="40"/>
      <c r="C116" s="14"/>
      <c r="D116" s="14"/>
      <c r="E116" s="40"/>
      <c r="F116" s="40"/>
      <c r="G116" s="40"/>
      <c r="H116" s="40"/>
      <c r="I116" s="40"/>
      <c r="J116" s="40"/>
      <c r="K116" s="40"/>
      <c r="L116" s="40"/>
      <c r="M116" s="40"/>
      <c r="N116" s="40"/>
      <c r="O116" s="40"/>
      <c r="P116" s="40"/>
      <c r="Q116" s="41"/>
      <c r="R116" s="41"/>
    </row>
    <row r="117" spans="1:29" x14ac:dyDescent="0.25">
      <c r="A117" s="40"/>
      <c r="B117" s="42" t="s">
        <v>1</v>
      </c>
      <c r="C117" s="42"/>
      <c r="D117" s="42" t="s">
        <v>2</v>
      </c>
      <c r="E117" s="40"/>
      <c r="F117" s="42" t="s">
        <v>3</v>
      </c>
      <c r="G117" s="41"/>
      <c r="H117" s="16" t="s">
        <v>4</v>
      </c>
      <c r="I117" s="40"/>
      <c r="J117" s="16" t="s">
        <v>4</v>
      </c>
      <c r="K117" s="43"/>
      <c r="L117" s="16" t="s">
        <v>4</v>
      </c>
      <c r="M117" s="43"/>
      <c r="N117" s="44"/>
      <c r="O117" s="41"/>
      <c r="P117" s="41"/>
      <c r="Q117" s="41"/>
      <c r="R117" s="41"/>
    </row>
    <row r="118" spans="1:29" x14ac:dyDescent="0.25">
      <c r="A118" s="45" t="s">
        <v>5</v>
      </c>
      <c r="B118" s="42" t="s">
        <v>6</v>
      </c>
      <c r="C118" s="41"/>
      <c r="D118" s="42" t="s">
        <v>7</v>
      </c>
      <c r="E118" s="40"/>
      <c r="F118" s="42" t="s">
        <v>8</v>
      </c>
      <c r="G118" s="41"/>
      <c r="H118" s="42" t="s">
        <v>9</v>
      </c>
      <c r="I118" s="42"/>
      <c r="J118" s="42" t="s">
        <v>10</v>
      </c>
      <c r="K118" s="43"/>
      <c r="L118" s="16" t="s">
        <v>19</v>
      </c>
      <c r="M118" s="44"/>
      <c r="N118" s="44"/>
      <c r="O118" s="41"/>
      <c r="P118" s="41"/>
      <c r="Q118" s="41"/>
      <c r="R118" s="41"/>
      <c r="S118" s="41"/>
      <c r="T118" s="41"/>
      <c r="U118" s="41"/>
      <c r="V118" s="41"/>
      <c r="W118" s="41"/>
      <c r="X118" s="41"/>
      <c r="Y118" s="41"/>
      <c r="Z118" s="41"/>
      <c r="AA118" s="41"/>
      <c r="AB118" s="41"/>
      <c r="AC118" s="41"/>
    </row>
    <row r="119" spans="1:29" x14ac:dyDescent="0.25">
      <c r="A119" s="46" t="s">
        <v>24</v>
      </c>
      <c r="B119" s="47">
        <v>1098</v>
      </c>
      <c r="C119" s="48" t="s">
        <v>12</v>
      </c>
      <c r="D119" s="49">
        <v>41.53</v>
      </c>
      <c r="E119" s="48" t="s">
        <v>12</v>
      </c>
      <c r="F119" s="50">
        <v>1</v>
      </c>
      <c r="G119" s="51" t="s">
        <v>13</v>
      </c>
      <c r="H119" s="52">
        <f>B119*D119/2</f>
        <v>22799.97</v>
      </c>
      <c r="I119" s="51" t="s">
        <v>13</v>
      </c>
      <c r="J119" s="23">
        <f>H119*0.9072/1000000</f>
        <v>2.0684132784000001E-2</v>
      </c>
      <c r="K119" s="51" t="s">
        <v>13</v>
      </c>
      <c r="L119" s="23">
        <f>J119*44/12</f>
        <v>7.5841820207999996E-2</v>
      </c>
      <c r="M119" s="53"/>
      <c r="N119" s="54"/>
      <c r="O119" s="41"/>
      <c r="P119" s="41"/>
      <c r="Q119" s="41"/>
      <c r="R119" s="41"/>
      <c r="S119" s="41"/>
      <c r="T119" s="41"/>
      <c r="U119" s="41"/>
      <c r="V119" s="41"/>
      <c r="W119" s="41"/>
      <c r="X119" s="41"/>
      <c r="Y119" s="41"/>
      <c r="Z119" s="41"/>
      <c r="AA119" s="41"/>
      <c r="AB119" s="41"/>
      <c r="AC119" s="41"/>
    </row>
    <row r="120" spans="1:29" x14ac:dyDescent="0.25">
      <c r="A120" s="46" t="s">
        <v>14</v>
      </c>
      <c r="B120" s="47">
        <v>236175</v>
      </c>
      <c r="C120" s="48" t="s">
        <v>12</v>
      </c>
      <c r="D120" s="49">
        <v>44.43</v>
      </c>
      <c r="E120" s="48" t="s">
        <v>12</v>
      </c>
      <c r="F120" s="50">
        <v>1</v>
      </c>
      <c r="G120" s="51" t="s">
        <v>13</v>
      </c>
      <c r="H120" s="52">
        <f t="shared" ref="H120:H126" si="34">B120*D120/2</f>
        <v>5246627.625</v>
      </c>
      <c r="I120" s="51" t="s">
        <v>13</v>
      </c>
      <c r="J120" s="23">
        <f t="shared" ref="J120:J126" si="35">H120*0.9072/1000000</f>
        <v>4.7597405814000009</v>
      </c>
      <c r="K120" s="51" t="s">
        <v>13</v>
      </c>
      <c r="L120" s="23">
        <f t="shared" ref="L120:L126" si="36">J120*44/12</f>
        <v>17.452382131800004</v>
      </c>
      <c r="M120" s="53"/>
      <c r="N120" s="54"/>
      <c r="O120" s="41"/>
      <c r="P120" s="41"/>
      <c r="Q120" s="41"/>
      <c r="R120" s="41"/>
      <c r="S120" s="41"/>
      <c r="T120" s="41"/>
      <c r="U120" s="41"/>
      <c r="V120" s="41"/>
      <c r="W120" s="41"/>
      <c r="X120" s="41"/>
      <c r="Y120" s="41"/>
      <c r="Z120" s="41"/>
      <c r="AA120" s="41"/>
      <c r="AB120" s="41"/>
      <c r="AC120" s="41"/>
    </row>
    <row r="121" spans="1:29" x14ac:dyDescent="0.25">
      <c r="A121" s="46" t="s">
        <v>25</v>
      </c>
      <c r="B121" s="47">
        <v>93356</v>
      </c>
      <c r="C121" s="48" t="s">
        <v>12</v>
      </c>
      <c r="D121" s="21">
        <v>43.431818181818173</v>
      </c>
      <c r="E121" s="48" t="s">
        <v>12</v>
      </c>
      <c r="F121" s="50">
        <v>1</v>
      </c>
      <c r="G121" s="51" t="s">
        <v>13</v>
      </c>
      <c r="H121" s="52">
        <f t="shared" si="34"/>
        <v>2027310.4090909087</v>
      </c>
      <c r="I121" s="51" t="s">
        <v>13</v>
      </c>
      <c r="J121" s="23">
        <f t="shared" si="35"/>
        <v>1.8391760031272724</v>
      </c>
      <c r="K121" s="51" t="s">
        <v>13</v>
      </c>
      <c r="L121" s="23">
        <f t="shared" si="36"/>
        <v>6.7436453447999982</v>
      </c>
      <c r="M121" s="53"/>
      <c r="N121" s="54"/>
      <c r="O121" s="41"/>
      <c r="P121" s="41"/>
      <c r="Q121" s="41"/>
      <c r="R121" s="41"/>
      <c r="S121" s="41"/>
      <c r="T121" s="41"/>
      <c r="U121" s="41"/>
      <c r="V121" s="41"/>
      <c r="W121" s="41"/>
      <c r="X121" s="41"/>
      <c r="Y121" s="41"/>
      <c r="Z121" s="41"/>
      <c r="AA121" s="41"/>
      <c r="AB121" s="41"/>
      <c r="AC121" s="41"/>
    </row>
    <row r="122" spans="1:29" x14ac:dyDescent="0.25">
      <c r="A122" s="46" t="s">
        <v>26</v>
      </c>
      <c r="B122" s="47">
        <v>0</v>
      </c>
      <c r="C122" s="48" t="s">
        <v>12</v>
      </c>
      <c r="D122" s="49">
        <v>43.39</v>
      </c>
      <c r="E122" s="48" t="s">
        <v>12</v>
      </c>
      <c r="F122" s="50">
        <v>1</v>
      </c>
      <c r="G122" s="51" t="s">
        <v>13</v>
      </c>
      <c r="H122" s="52">
        <f t="shared" si="34"/>
        <v>0</v>
      </c>
      <c r="I122" s="51" t="s">
        <v>13</v>
      </c>
      <c r="J122" s="23">
        <f t="shared" si="35"/>
        <v>0</v>
      </c>
      <c r="K122" s="51" t="s">
        <v>13</v>
      </c>
      <c r="L122" s="23">
        <f t="shared" si="36"/>
        <v>0</v>
      </c>
      <c r="M122" s="53"/>
      <c r="N122" s="54"/>
      <c r="O122" s="41"/>
      <c r="P122" s="41"/>
      <c r="Q122" s="41"/>
      <c r="R122" s="41"/>
    </row>
    <row r="123" spans="1:29" x14ac:dyDescent="0.25">
      <c r="A123" s="46" t="s">
        <v>16</v>
      </c>
      <c r="B123" s="47">
        <v>687</v>
      </c>
      <c r="C123" s="48" t="s">
        <v>12</v>
      </c>
      <c r="D123" s="21">
        <v>37.117401619280237</v>
      </c>
      <c r="E123" s="48" t="s">
        <v>12</v>
      </c>
      <c r="F123" s="50">
        <v>1</v>
      </c>
      <c r="G123" s="51" t="s">
        <v>13</v>
      </c>
      <c r="H123" s="52">
        <f t="shared" si="34"/>
        <v>12749.827456222762</v>
      </c>
      <c r="I123" s="51" t="s">
        <v>13</v>
      </c>
      <c r="J123" s="23">
        <f t="shared" si="35"/>
        <v>1.1566643468285289E-2</v>
      </c>
      <c r="K123" s="51" t="s">
        <v>13</v>
      </c>
      <c r="L123" s="23">
        <f t="shared" si="36"/>
        <v>4.2411026050379393E-2</v>
      </c>
      <c r="M123" s="53"/>
      <c r="N123" s="54"/>
      <c r="O123" s="41"/>
      <c r="P123" s="41"/>
      <c r="Q123" s="41"/>
      <c r="R123" s="41"/>
    </row>
    <row r="124" spans="1:29" x14ac:dyDescent="0.25">
      <c r="A124" s="46" t="s">
        <v>21</v>
      </c>
      <c r="B124" s="47">
        <v>615242</v>
      </c>
      <c r="C124" s="48" t="s">
        <v>12</v>
      </c>
      <c r="D124" s="21">
        <v>42.897554061143609</v>
      </c>
      <c r="E124" s="48" t="s">
        <v>12</v>
      </c>
      <c r="F124" s="50">
        <v>1</v>
      </c>
      <c r="G124" s="51" t="s">
        <v>13</v>
      </c>
      <c r="H124" s="52">
        <f t="shared" si="34"/>
        <v>13196188.477843057</v>
      </c>
      <c r="I124" s="51" t="s">
        <v>13</v>
      </c>
      <c r="J124" s="23">
        <f t="shared" si="35"/>
        <v>11.971582187099223</v>
      </c>
      <c r="K124" s="51" t="s">
        <v>13</v>
      </c>
      <c r="L124" s="23">
        <f t="shared" si="36"/>
        <v>43.895801352697156</v>
      </c>
      <c r="M124" s="53"/>
      <c r="N124" s="54"/>
      <c r="O124" s="41"/>
      <c r="P124" s="41"/>
      <c r="Q124" s="41"/>
      <c r="R124" s="41"/>
    </row>
    <row r="125" spans="1:29" x14ac:dyDescent="0.25">
      <c r="A125" s="46" t="s">
        <v>22</v>
      </c>
      <c r="B125" s="47">
        <v>26318</v>
      </c>
      <c r="C125" s="48" t="s">
        <v>12</v>
      </c>
      <c r="D125" s="49">
        <v>45.11</v>
      </c>
      <c r="E125" s="48" t="s">
        <v>12</v>
      </c>
      <c r="F125" s="50">
        <v>1</v>
      </c>
      <c r="G125" s="51" t="s">
        <v>13</v>
      </c>
      <c r="H125" s="52">
        <f t="shared" si="34"/>
        <v>593602.49</v>
      </c>
      <c r="I125" s="51" t="s">
        <v>13</v>
      </c>
      <c r="J125" s="23">
        <f t="shared" si="35"/>
        <v>0.53851617892800008</v>
      </c>
      <c r="K125" s="51" t="s">
        <v>13</v>
      </c>
      <c r="L125" s="23">
        <f t="shared" si="36"/>
        <v>1.9745593227360001</v>
      </c>
      <c r="M125" s="53"/>
      <c r="N125" s="54"/>
      <c r="O125" s="41"/>
      <c r="P125" s="41"/>
      <c r="Q125" s="41"/>
      <c r="R125" s="41"/>
    </row>
    <row r="126" spans="1:29" x14ac:dyDescent="0.25">
      <c r="A126" s="46" t="s">
        <v>17</v>
      </c>
      <c r="B126" s="47">
        <v>28802</v>
      </c>
      <c r="C126" s="48" t="s">
        <v>12</v>
      </c>
      <c r="D126" s="49">
        <v>31.87</v>
      </c>
      <c r="E126" s="48" t="s">
        <v>12</v>
      </c>
      <c r="F126" s="50">
        <v>1</v>
      </c>
      <c r="G126" s="51" t="s">
        <v>13</v>
      </c>
      <c r="H126" s="52">
        <f t="shared" si="34"/>
        <v>458959.87</v>
      </c>
      <c r="I126" s="51" t="s">
        <v>13</v>
      </c>
      <c r="J126" s="23">
        <f t="shared" si="35"/>
        <v>0.416368394064</v>
      </c>
      <c r="K126" s="51" t="s">
        <v>13</v>
      </c>
      <c r="L126" s="23">
        <f t="shared" si="36"/>
        <v>1.5266841115679999</v>
      </c>
      <c r="M126" s="53"/>
      <c r="N126" s="54"/>
      <c r="O126" s="41"/>
      <c r="P126" s="41"/>
      <c r="Q126" s="41"/>
      <c r="R126" s="41"/>
    </row>
    <row r="127" spans="1:29" x14ac:dyDescent="0.25">
      <c r="A127" s="46" t="s">
        <v>18</v>
      </c>
      <c r="B127" s="47">
        <v>0</v>
      </c>
      <c r="C127" s="48" t="s">
        <v>12</v>
      </c>
      <c r="D127" s="55"/>
      <c r="E127" s="48" t="s">
        <v>12</v>
      </c>
      <c r="F127" s="56"/>
      <c r="G127" s="51" t="s">
        <v>13</v>
      </c>
      <c r="H127" s="52">
        <v>0</v>
      </c>
      <c r="I127" s="51" t="s">
        <v>13</v>
      </c>
      <c r="J127" s="23">
        <v>0</v>
      </c>
      <c r="K127" s="51" t="s">
        <v>13</v>
      </c>
      <c r="L127" s="23">
        <v>0</v>
      </c>
      <c r="M127" s="53"/>
      <c r="N127" s="54"/>
      <c r="O127" s="41"/>
      <c r="P127" s="41"/>
      <c r="Q127" s="41"/>
      <c r="R127" s="41"/>
    </row>
    <row r="128" spans="1:29" x14ac:dyDescent="0.25">
      <c r="A128" s="41"/>
      <c r="B128" s="57"/>
      <c r="C128" s="41"/>
      <c r="D128" s="41"/>
      <c r="E128" s="41"/>
      <c r="F128" s="41"/>
      <c r="G128" s="41"/>
      <c r="H128" s="54"/>
      <c r="I128" s="51"/>
      <c r="J128" s="54"/>
      <c r="K128" s="58"/>
      <c r="L128" s="54"/>
      <c r="M128" s="53"/>
      <c r="N128" s="54"/>
      <c r="O128" s="41"/>
      <c r="P128" s="41"/>
      <c r="Q128" s="41"/>
      <c r="R128" s="41"/>
    </row>
    <row r="129" spans="1:18" x14ac:dyDescent="0.25">
      <c r="A129" s="41"/>
      <c r="B129" s="57"/>
      <c r="C129" s="41"/>
      <c r="D129" s="42" t="s">
        <v>27</v>
      </c>
      <c r="E129" s="40"/>
      <c r="F129" s="40"/>
      <c r="G129" s="40"/>
      <c r="H129" s="42" t="s">
        <v>28</v>
      </c>
      <c r="I129" s="51"/>
      <c r="J129" s="54"/>
      <c r="K129" s="58"/>
      <c r="L129" s="54"/>
      <c r="M129" s="53"/>
      <c r="N129" s="54"/>
      <c r="O129" s="41"/>
      <c r="P129" s="41"/>
      <c r="Q129" s="41"/>
      <c r="R129" s="41"/>
    </row>
    <row r="130" spans="1:18" x14ac:dyDescent="0.25">
      <c r="A130" s="41"/>
      <c r="B130" s="59" t="s">
        <v>1</v>
      </c>
      <c r="C130" s="41"/>
      <c r="D130" s="42" t="s">
        <v>1</v>
      </c>
      <c r="E130" s="40"/>
      <c r="F130" s="41"/>
      <c r="G130" s="41"/>
      <c r="H130" s="42" t="s">
        <v>1</v>
      </c>
      <c r="I130" s="41"/>
      <c r="J130" s="42" t="s">
        <v>2</v>
      </c>
      <c r="K130" s="40"/>
      <c r="L130" s="42" t="s">
        <v>3</v>
      </c>
      <c r="M130" s="41"/>
      <c r="N130" s="16" t="s">
        <v>4</v>
      </c>
      <c r="O130" s="40"/>
      <c r="P130" s="16" t="s">
        <v>4</v>
      </c>
      <c r="Q130" s="41"/>
      <c r="R130" s="16" t="s">
        <v>4</v>
      </c>
    </row>
    <row r="131" spans="1:18" x14ac:dyDescent="0.25">
      <c r="A131" s="41"/>
      <c r="B131" s="59" t="s">
        <v>6</v>
      </c>
      <c r="C131" s="41"/>
      <c r="D131" s="42" t="s">
        <v>6</v>
      </c>
      <c r="E131" s="40"/>
      <c r="F131" s="42" t="s">
        <v>29</v>
      </c>
      <c r="G131" s="41"/>
      <c r="H131" s="42" t="s">
        <v>6</v>
      </c>
      <c r="I131" s="41"/>
      <c r="J131" s="42" t="s">
        <v>7</v>
      </c>
      <c r="K131" s="40"/>
      <c r="L131" s="42" t="s">
        <v>8</v>
      </c>
      <c r="M131" s="41"/>
      <c r="N131" s="42" t="s">
        <v>9</v>
      </c>
      <c r="O131" s="42"/>
      <c r="P131" s="42" t="s">
        <v>10</v>
      </c>
      <c r="Q131" s="41"/>
      <c r="R131" s="16" t="s">
        <v>19</v>
      </c>
    </row>
    <row r="132" spans="1:18" x14ac:dyDescent="0.25">
      <c r="A132" s="46" t="s">
        <v>30</v>
      </c>
      <c r="B132" s="47">
        <v>6826</v>
      </c>
      <c r="C132" s="60" t="s">
        <v>31</v>
      </c>
      <c r="D132" s="61">
        <v>6826</v>
      </c>
      <c r="E132" s="48" t="s">
        <v>12</v>
      </c>
      <c r="F132" s="62">
        <v>0.09</v>
      </c>
      <c r="G132" s="48" t="s">
        <v>32</v>
      </c>
      <c r="H132" s="64">
        <f>B132-(D132*F132)</f>
        <v>6211.66</v>
      </c>
      <c r="I132" s="48" t="s">
        <v>12</v>
      </c>
      <c r="J132" s="49">
        <v>43.97</v>
      </c>
      <c r="K132" s="48" t="s">
        <v>12</v>
      </c>
      <c r="L132" s="50">
        <v>1</v>
      </c>
      <c r="M132" s="51" t="s">
        <v>13</v>
      </c>
      <c r="N132" s="52">
        <f>H132*J132/2</f>
        <v>136563.34510000001</v>
      </c>
      <c r="O132" s="51" t="s">
        <v>13</v>
      </c>
      <c r="P132" s="23">
        <f>N132*0.9072/1000000</f>
        <v>0.12389026667472001</v>
      </c>
      <c r="Q132" s="63" t="s">
        <v>13</v>
      </c>
      <c r="R132" s="23">
        <f>P132*44/12</f>
        <v>0.45426431114064009</v>
      </c>
    </row>
    <row r="133" spans="1:18" x14ac:dyDescent="0.25">
      <c r="A133" s="41"/>
      <c r="B133" s="41"/>
      <c r="C133" s="41"/>
      <c r="D133" s="41"/>
      <c r="E133" s="41"/>
      <c r="F133" s="41"/>
      <c r="G133" s="41"/>
      <c r="H133" s="41"/>
      <c r="I133" s="41"/>
      <c r="J133" s="41"/>
      <c r="K133" s="41"/>
      <c r="L133" s="41"/>
      <c r="M133" s="41"/>
      <c r="N133" s="41"/>
      <c r="O133" s="41"/>
      <c r="P133" s="41"/>
      <c r="Q133" s="41"/>
      <c r="R133" s="41"/>
    </row>
    <row r="134" spans="1:18" ht="21" x14ac:dyDescent="0.4">
      <c r="A134" s="38" t="s">
        <v>23</v>
      </c>
      <c r="B134" s="39"/>
      <c r="C134" s="38"/>
      <c r="D134" s="38">
        <v>2007</v>
      </c>
      <c r="E134" s="39"/>
      <c r="F134" s="39"/>
      <c r="G134" s="39"/>
      <c r="H134" s="39"/>
      <c r="I134" s="39"/>
      <c r="J134" s="39"/>
      <c r="K134" s="39"/>
      <c r="L134" s="39"/>
      <c r="M134" s="39"/>
      <c r="N134" s="39"/>
      <c r="O134" s="39"/>
      <c r="P134" s="39"/>
      <c r="Q134" s="39"/>
      <c r="R134" s="39"/>
    </row>
    <row r="135" spans="1:18" x14ac:dyDescent="0.25">
      <c r="A135" s="14"/>
      <c r="B135" s="40"/>
      <c r="C135" s="14"/>
      <c r="D135" s="14"/>
      <c r="E135" s="40"/>
      <c r="F135" s="40"/>
      <c r="G135" s="40"/>
      <c r="H135" s="40"/>
      <c r="I135" s="40"/>
      <c r="J135" s="40"/>
      <c r="K135" s="40"/>
      <c r="L135" s="40"/>
      <c r="M135" s="40"/>
      <c r="N135" s="40"/>
      <c r="O135" s="40"/>
      <c r="P135" s="40"/>
      <c r="Q135" s="41"/>
      <c r="R135" s="41"/>
    </row>
    <row r="136" spans="1:18" x14ac:dyDescent="0.25">
      <c r="A136" s="40"/>
      <c r="B136" s="42" t="s">
        <v>1</v>
      </c>
      <c r="C136" s="42"/>
      <c r="D136" s="42" t="s">
        <v>2</v>
      </c>
      <c r="E136" s="40"/>
      <c r="F136" s="42" t="s">
        <v>3</v>
      </c>
      <c r="G136" s="41"/>
      <c r="H136" s="16" t="s">
        <v>4</v>
      </c>
      <c r="I136" s="40"/>
      <c r="J136" s="16" t="s">
        <v>4</v>
      </c>
      <c r="K136" s="43"/>
      <c r="L136" s="16" t="s">
        <v>4</v>
      </c>
      <c r="M136" s="43"/>
      <c r="N136" s="44"/>
      <c r="O136" s="41"/>
      <c r="P136" s="41"/>
      <c r="Q136" s="41"/>
      <c r="R136" s="41"/>
    </row>
    <row r="137" spans="1:18" x14ac:dyDescent="0.25">
      <c r="A137" s="45" t="s">
        <v>5</v>
      </c>
      <c r="B137" s="42" t="s">
        <v>6</v>
      </c>
      <c r="C137" s="41"/>
      <c r="D137" s="42" t="s">
        <v>7</v>
      </c>
      <c r="E137" s="40"/>
      <c r="F137" s="42" t="s">
        <v>8</v>
      </c>
      <c r="G137" s="41"/>
      <c r="H137" s="42" t="s">
        <v>9</v>
      </c>
      <c r="I137" s="42"/>
      <c r="J137" s="42" t="s">
        <v>10</v>
      </c>
      <c r="K137" s="43"/>
      <c r="L137" s="16" t="s">
        <v>19</v>
      </c>
      <c r="M137" s="44"/>
      <c r="N137" s="44"/>
      <c r="O137" s="41"/>
      <c r="P137" s="41"/>
      <c r="Q137" s="41"/>
      <c r="R137" s="41"/>
    </row>
    <row r="138" spans="1:18" x14ac:dyDescent="0.25">
      <c r="A138" s="46" t="s">
        <v>24</v>
      </c>
      <c r="B138" s="47">
        <v>487</v>
      </c>
      <c r="C138" s="48" t="s">
        <v>12</v>
      </c>
      <c r="D138" s="49">
        <v>41.53</v>
      </c>
      <c r="E138" s="48" t="s">
        <v>12</v>
      </c>
      <c r="F138" s="50">
        <v>1</v>
      </c>
      <c r="G138" s="51" t="s">
        <v>13</v>
      </c>
      <c r="H138" s="52">
        <f>B138*D138/2</f>
        <v>10112.555</v>
      </c>
      <c r="I138" s="51" t="s">
        <v>13</v>
      </c>
      <c r="J138" s="23">
        <f>H138*0.9072/1000000</f>
        <v>9.1741098959999996E-3</v>
      </c>
      <c r="K138" s="51" t="s">
        <v>13</v>
      </c>
      <c r="L138" s="23">
        <f>J138*44/12</f>
        <v>3.3638402951999997E-2</v>
      </c>
      <c r="M138" s="53"/>
      <c r="N138" s="54"/>
      <c r="O138" s="41"/>
      <c r="P138" s="41"/>
      <c r="Q138" s="41"/>
      <c r="R138" s="41"/>
    </row>
    <row r="139" spans="1:18" x14ac:dyDescent="0.25">
      <c r="A139" s="46" t="s">
        <v>14</v>
      </c>
      <c r="B139" s="47">
        <v>228350</v>
      </c>
      <c r="C139" s="48" t="s">
        <v>12</v>
      </c>
      <c r="D139" s="49">
        <v>44.43</v>
      </c>
      <c r="E139" s="48" t="s">
        <v>12</v>
      </c>
      <c r="F139" s="50">
        <v>1</v>
      </c>
      <c r="G139" s="51" t="s">
        <v>13</v>
      </c>
      <c r="H139" s="52">
        <f t="shared" ref="H139:H145" si="37">B139*D139/2</f>
        <v>5072795.25</v>
      </c>
      <c r="I139" s="51" t="s">
        <v>13</v>
      </c>
      <c r="J139" s="23">
        <f t="shared" ref="J139:J145" si="38">H139*0.9072/1000000</f>
        <v>4.6020398507999998</v>
      </c>
      <c r="K139" s="51" t="s">
        <v>13</v>
      </c>
      <c r="L139" s="23">
        <f t="shared" ref="L139:L145" si="39">J139*44/12</f>
        <v>16.874146119599999</v>
      </c>
      <c r="M139" s="53"/>
      <c r="N139" s="54"/>
      <c r="O139" s="41"/>
      <c r="P139" s="41"/>
      <c r="Q139" s="41"/>
      <c r="R139" s="41"/>
    </row>
    <row r="140" spans="1:18" x14ac:dyDescent="0.25">
      <c r="A140" s="46" t="s">
        <v>25</v>
      </c>
      <c r="B140" s="47">
        <v>87904</v>
      </c>
      <c r="C140" s="48" t="s">
        <v>12</v>
      </c>
      <c r="D140" s="21">
        <v>43.431818181818173</v>
      </c>
      <c r="E140" s="48" t="s">
        <v>12</v>
      </c>
      <c r="F140" s="50">
        <v>1</v>
      </c>
      <c r="G140" s="51" t="s">
        <v>13</v>
      </c>
      <c r="H140" s="52">
        <f t="shared" si="37"/>
        <v>1908915.2727272722</v>
      </c>
      <c r="I140" s="51" t="s">
        <v>13</v>
      </c>
      <c r="J140" s="23">
        <f t="shared" si="38"/>
        <v>1.7317679354181814</v>
      </c>
      <c r="K140" s="51" t="s">
        <v>13</v>
      </c>
      <c r="L140" s="23">
        <f t="shared" si="39"/>
        <v>6.3498157631999987</v>
      </c>
      <c r="M140" s="53"/>
      <c r="N140" s="54"/>
      <c r="O140" s="41"/>
      <c r="P140" s="41"/>
      <c r="Q140" s="41"/>
      <c r="R140" s="41"/>
    </row>
    <row r="141" spans="1:18" x14ac:dyDescent="0.25">
      <c r="A141" s="46" t="s">
        <v>26</v>
      </c>
      <c r="B141" s="47">
        <v>0</v>
      </c>
      <c r="C141" s="48" t="s">
        <v>12</v>
      </c>
      <c r="D141" s="49">
        <v>43.39</v>
      </c>
      <c r="E141" s="48" t="s">
        <v>12</v>
      </c>
      <c r="F141" s="50">
        <v>1</v>
      </c>
      <c r="G141" s="51" t="s">
        <v>13</v>
      </c>
      <c r="H141" s="52">
        <f t="shared" si="37"/>
        <v>0</v>
      </c>
      <c r="I141" s="51" t="s">
        <v>13</v>
      </c>
      <c r="J141" s="23">
        <f t="shared" si="38"/>
        <v>0</v>
      </c>
      <c r="K141" s="51" t="s">
        <v>13</v>
      </c>
      <c r="L141" s="23">
        <f t="shared" si="39"/>
        <v>0</v>
      </c>
      <c r="M141" s="53"/>
      <c r="N141" s="54"/>
      <c r="O141" s="41"/>
      <c r="P141" s="41"/>
      <c r="Q141" s="41"/>
      <c r="R141" s="41"/>
    </row>
    <row r="142" spans="1:18" x14ac:dyDescent="0.25">
      <c r="A142" s="46" t="s">
        <v>16</v>
      </c>
      <c r="B142" s="47">
        <v>497</v>
      </c>
      <c r="C142" s="48" t="s">
        <v>12</v>
      </c>
      <c r="D142" s="21">
        <v>37.097764119076807</v>
      </c>
      <c r="E142" s="48" t="s">
        <v>12</v>
      </c>
      <c r="F142" s="50">
        <v>1</v>
      </c>
      <c r="G142" s="51" t="s">
        <v>13</v>
      </c>
      <c r="H142" s="52">
        <f t="shared" si="37"/>
        <v>9218.7943835905862</v>
      </c>
      <c r="I142" s="51" t="s">
        <v>13</v>
      </c>
      <c r="J142" s="23">
        <f t="shared" si="38"/>
        <v>8.3632902647933806E-3</v>
      </c>
      <c r="K142" s="51" t="s">
        <v>13</v>
      </c>
      <c r="L142" s="23">
        <f t="shared" si="39"/>
        <v>3.0665397637575729E-2</v>
      </c>
      <c r="M142" s="53"/>
      <c r="N142" s="54"/>
      <c r="O142" s="41"/>
      <c r="P142" s="41"/>
      <c r="Q142" s="41"/>
      <c r="R142" s="41"/>
    </row>
    <row r="143" spans="1:18" x14ac:dyDescent="0.25">
      <c r="A143" s="46" t="s">
        <v>21</v>
      </c>
      <c r="B143" s="47">
        <v>616797</v>
      </c>
      <c r="C143" s="48" t="s">
        <v>12</v>
      </c>
      <c r="D143" s="21">
        <v>43.128487576872814</v>
      </c>
      <c r="E143" s="48" t="s">
        <v>12</v>
      </c>
      <c r="F143" s="50">
        <v>1</v>
      </c>
      <c r="G143" s="51" t="s">
        <v>13</v>
      </c>
      <c r="H143" s="52">
        <f t="shared" si="37"/>
        <v>13300760.87597621</v>
      </c>
      <c r="I143" s="51" t="s">
        <v>13</v>
      </c>
      <c r="J143" s="23">
        <f t="shared" si="38"/>
        <v>12.066450266685617</v>
      </c>
      <c r="K143" s="51" t="s">
        <v>13</v>
      </c>
      <c r="L143" s="23">
        <f t="shared" si="39"/>
        <v>44.243650977847267</v>
      </c>
      <c r="M143" s="53"/>
      <c r="N143" s="54"/>
      <c r="O143" s="41"/>
      <c r="P143" s="41"/>
      <c r="Q143" s="41"/>
      <c r="R143" s="41"/>
    </row>
    <row r="144" spans="1:18" x14ac:dyDescent="0.25">
      <c r="A144" s="46" t="s">
        <v>22</v>
      </c>
      <c r="B144" s="47">
        <v>21496</v>
      </c>
      <c r="C144" s="48" t="s">
        <v>12</v>
      </c>
      <c r="D144" s="49">
        <v>45.11</v>
      </c>
      <c r="E144" s="48" t="s">
        <v>12</v>
      </c>
      <c r="F144" s="50">
        <v>1</v>
      </c>
      <c r="G144" s="51" t="s">
        <v>13</v>
      </c>
      <c r="H144" s="52">
        <f t="shared" si="37"/>
        <v>484842.27999999997</v>
      </c>
      <c r="I144" s="51" t="s">
        <v>13</v>
      </c>
      <c r="J144" s="23">
        <f t="shared" si="38"/>
        <v>0.43984891641599999</v>
      </c>
      <c r="K144" s="51" t="s">
        <v>13</v>
      </c>
      <c r="L144" s="23">
        <f t="shared" si="39"/>
        <v>1.6127793601919997</v>
      </c>
      <c r="M144" s="53"/>
      <c r="N144" s="54"/>
      <c r="O144" s="41"/>
      <c r="P144" s="41"/>
      <c r="Q144" s="41"/>
      <c r="R144" s="41"/>
    </row>
    <row r="145" spans="1:29" x14ac:dyDescent="0.25">
      <c r="A145" s="46" t="s">
        <v>17</v>
      </c>
      <c r="B145" s="47">
        <v>36515</v>
      </c>
      <c r="C145" s="48" t="s">
        <v>12</v>
      </c>
      <c r="D145" s="49">
        <v>31.87</v>
      </c>
      <c r="E145" s="48" t="s">
        <v>12</v>
      </c>
      <c r="F145" s="50">
        <v>1</v>
      </c>
      <c r="G145" s="51" t="s">
        <v>13</v>
      </c>
      <c r="H145" s="52">
        <f t="shared" si="37"/>
        <v>581866.52500000002</v>
      </c>
      <c r="I145" s="51" t="s">
        <v>13</v>
      </c>
      <c r="J145" s="23">
        <f t="shared" si="38"/>
        <v>0.52786931148000005</v>
      </c>
      <c r="K145" s="51" t="s">
        <v>13</v>
      </c>
      <c r="L145" s="23">
        <f t="shared" si="39"/>
        <v>1.93552080876</v>
      </c>
      <c r="M145" s="53"/>
      <c r="N145" s="54"/>
      <c r="O145" s="41"/>
      <c r="P145" s="41"/>
      <c r="Q145" s="41"/>
      <c r="R145" s="41"/>
    </row>
    <row r="146" spans="1:29" x14ac:dyDescent="0.25">
      <c r="A146" s="46" t="s">
        <v>18</v>
      </c>
      <c r="B146" s="47">
        <v>0</v>
      </c>
      <c r="C146" s="48" t="s">
        <v>12</v>
      </c>
      <c r="D146" s="55"/>
      <c r="E146" s="48" t="s">
        <v>12</v>
      </c>
      <c r="F146" s="56"/>
      <c r="G146" s="51" t="s">
        <v>13</v>
      </c>
      <c r="H146" s="52">
        <v>0</v>
      </c>
      <c r="I146" s="51" t="s">
        <v>13</v>
      </c>
      <c r="J146" s="23">
        <v>0</v>
      </c>
      <c r="K146" s="51" t="s">
        <v>13</v>
      </c>
      <c r="L146" s="23">
        <v>0</v>
      </c>
      <c r="M146" s="53"/>
      <c r="N146" s="54"/>
      <c r="O146" s="41"/>
      <c r="P146" s="41"/>
      <c r="Q146" s="41"/>
      <c r="R146" s="41"/>
    </row>
    <row r="147" spans="1:29" x14ac:dyDescent="0.25">
      <c r="A147" s="41"/>
      <c r="B147" s="57"/>
      <c r="C147" s="41"/>
      <c r="D147" s="41"/>
      <c r="E147" s="41"/>
      <c r="F147" s="41"/>
      <c r="G147" s="41"/>
      <c r="H147" s="54"/>
      <c r="I147" s="51"/>
      <c r="J147" s="54"/>
      <c r="K147" s="58"/>
      <c r="L147" s="54"/>
      <c r="M147" s="53"/>
      <c r="N147" s="54"/>
      <c r="O147" s="41"/>
      <c r="P147" s="41"/>
      <c r="Q147" s="41"/>
      <c r="R147" s="41"/>
    </row>
    <row r="148" spans="1:29" x14ac:dyDescent="0.25">
      <c r="A148" s="41"/>
      <c r="B148" s="57"/>
      <c r="C148" s="41"/>
      <c r="D148" s="42" t="s">
        <v>27</v>
      </c>
      <c r="E148" s="40"/>
      <c r="F148" s="40"/>
      <c r="G148" s="40"/>
      <c r="H148" s="42" t="s">
        <v>28</v>
      </c>
      <c r="I148" s="51"/>
      <c r="J148" s="54"/>
      <c r="K148" s="58"/>
      <c r="L148" s="54"/>
      <c r="M148" s="53"/>
      <c r="N148" s="54"/>
      <c r="O148" s="41"/>
      <c r="P148" s="41"/>
      <c r="Q148" s="41"/>
      <c r="R148" s="41"/>
    </row>
    <row r="149" spans="1:29" x14ac:dyDescent="0.25">
      <c r="A149" s="41"/>
      <c r="B149" s="59" t="s">
        <v>1</v>
      </c>
      <c r="C149" s="41"/>
      <c r="D149" s="42" t="s">
        <v>1</v>
      </c>
      <c r="E149" s="40"/>
      <c r="F149" s="41"/>
      <c r="G149" s="41"/>
      <c r="H149" s="42" t="s">
        <v>1</v>
      </c>
      <c r="I149" s="41"/>
      <c r="J149" s="42" t="s">
        <v>2</v>
      </c>
      <c r="K149" s="40"/>
      <c r="L149" s="42" t="s">
        <v>3</v>
      </c>
      <c r="M149" s="41"/>
      <c r="N149" s="16" t="s">
        <v>4</v>
      </c>
      <c r="O149" s="40"/>
      <c r="P149" s="16" t="s">
        <v>4</v>
      </c>
      <c r="Q149" s="41"/>
      <c r="R149" s="16" t="s">
        <v>4</v>
      </c>
    </row>
    <row r="150" spans="1:29" x14ac:dyDescent="0.25">
      <c r="A150" s="41"/>
      <c r="B150" s="59" t="s">
        <v>6</v>
      </c>
      <c r="C150" s="41"/>
      <c r="D150" s="42" t="s">
        <v>6</v>
      </c>
      <c r="E150" s="40"/>
      <c r="F150" s="42" t="s">
        <v>29</v>
      </c>
      <c r="G150" s="41"/>
      <c r="H150" s="42" t="s">
        <v>6</v>
      </c>
      <c r="I150" s="41"/>
      <c r="J150" s="42" t="s">
        <v>7</v>
      </c>
      <c r="K150" s="40"/>
      <c r="L150" s="42" t="s">
        <v>8</v>
      </c>
      <c r="M150" s="41"/>
      <c r="N150" s="42" t="s">
        <v>9</v>
      </c>
      <c r="O150" s="42"/>
      <c r="P150" s="42" t="s">
        <v>10</v>
      </c>
      <c r="Q150" s="41"/>
      <c r="R150" s="16" t="s">
        <v>19</v>
      </c>
    </row>
    <row r="151" spans="1:29" x14ac:dyDescent="0.25">
      <c r="A151" s="46" t="s">
        <v>30</v>
      </c>
      <c r="B151" s="47">
        <v>7049</v>
      </c>
      <c r="C151" s="60" t="s">
        <v>31</v>
      </c>
      <c r="D151" s="61">
        <v>7049</v>
      </c>
      <c r="E151" s="48" t="s">
        <v>12</v>
      </c>
      <c r="F151" s="62">
        <v>0.09</v>
      </c>
      <c r="G151" s="48" t="s">
        <v>32</v>
      </c>
      <c r="H151" s="64">
        <f>B151-(D151*F151)</f>
        <v>6414.59</v>
      </c>
      <c r="I151" s="48" t="s">
        <v>12</v>
      </c>
      <c r="J151" s="49">
        <v>43.97</v>
      </c>
      <c r="K151" s="48" t="s">
        <v>12</v>
      </c>
      <c r="L151" s="50">
        <v>1</v>
      </c>
      <c r="M151" s="51" t="s">
        <v>13</v>
      </c>
      <c r="N151" s="52">
        <f>H151*J151/2</f>
        <v>141024.76115000001</v>
      </c>
      <c r="O151" s="51" t="s">
        <v>13</v>
      </c>
      <c r="P151" s="23">
        <f>N151*0.9072/1000000</f>
        <v>0.12793766331528</v>
      </c>
      <c r="Q151" s="63" t="s">
        <v>13</v>
      </c>
      <c r="R151" s="23">
        <f>P151*44/12</f>
        <v>0.46910476548936003</v>
      </c>
    </row>
    <row r="152" spans="1:29" x14ac:dyDescent="0.25">
      <c r="A152" s="41"/>
      <c r="B152" s="41"/>
      <c r="C152" s="41"/>
      <c r="D152" s="41"/>
      <c r="E152" s="41"/>
      <c r="F152" s="41"/>
      <c r="G152" s="41"/>
      <c r="H152" s="41"/>
      <c r="I152" s="41"/>
      <c r="J152" s="41"/>
      <c r="K152" s="41"/>
      <c r="L152" s="41"/>
      <c r="M152" s="41"/>
      <c r="N152" s="41"/>
      <c r="O152" s="41"/>
      <c r="P152" s="41"/>
      <c r="Q152" s="41"/>
      <c r="R152" s="41"/>
    </row>
    <row r="153" spans="1:29" ht="21" x14ac:dyDescent="0.4">
      <c r="A153" s="38" t="s">
        <v>23</v>
      </c>
      <c r="B153" s="39"/>
      <c r="C153" s="38"/>
      <c r="D153" s="38">
        <v>2008</v>
      </c>
      <c r="E153" s="39"/>
      <c r="F153" s="39"/>
      <c r="G153" s="39"/>
      <c r="H153" s="39"/>
      <c r="I153" s="39"/>
      <c r="J153" s="39"/>
      <c r="K153" s="39"/>
      <c r="L153" s="39"/>
      <c r="M153" s="39"/>
      <c r="N153" s="39"/>
      <c r="O153" s="39"/>
      <c r="P153" s="39"/>
      <c r="Q153" s="39"/>
      <c r="R153" s="39"/>
    </row>
    <row r="154" spans="1:29" x14ac:dyDescent="0.25">
      <c r="A154" s="14"/>
      <c r="B154" s="40"/>
      <c r="C154" s="14"/>
      <c r="D154" s="14"/>
      <c r="E154" s="40"/>
      <c r="F154" s="40"/>
      <c r="G154" s="40"/>
      <c r="H154" s="40"/>
      <c r="I154" s="40"/>
      <c r="J154" s="40"/>
      <c r="K154" s="40"/>
      <c r="L154" s="40"/>
      <c r="M154" s="40"/>
      <c r="N154" s="40"/>
      <c r="O154" s="40"/>
      <c r="P154" s="40"/>
      <c r="Q154" s="41"/>
      <c r="R154" s="41"/>
    </row>
    <row r="155" spans="1:29" x14ac:dyDescent="0.25">
      <c r="A155" s="40"/>
      <c r="B155" s="42" t="s">
        <v>1</v>
      </c>
      <c r="C155" s="42"/>
      <c r="D155" s="42" t="s">
        <v>2</v>
      </c>
      <c r="E155" s="40"/>
      <c r="F155" s="42" t="s">
        <v>3</v>
      </c>
      <c r="G155" s="41"/>
      <c r="H155" s="16" t="s">
        <v>4</v>
      </c>
      <c r="I155" s="40"/>
      <c r="J155" s="16" t="s">
        <v>4</v>
      </c>
      <c r="K155" s="43"/>
      <c r="L155" s="16" t="s">
        <v>4</v>
      </c>
      <c r="M155" s="43"/>
      <c r="N155" s="44"/>
      <c r="O155" s="41"/>
      <c r="P155" s="41"/>
      <c r="Q155" s="41"/>
      <c r="R155" s="41"/>
    </row>
    <row r="156" spans="1:29" x14ac:dyDescent="0.25">
      <c r="A156" s="45" t="s">
        <v>5</v>
      </c>
      <c r="B156" s="42" t="s">
        <v>6</v>
      </c>
      <c r="C156" s="41"/>
      <c r="D156" s="42" t="s">
        <v>7</v>
      </c>
      <c r="E156" s="40"/>
      <c r="F156" s="42" t="s">
        <v>8</v>
      </c>
      <c r="G156" s="41"/>
      <c r="H156" s="42" t="s">
        <v>9</v>
      </c>
      <c r="I156" s="42"/>
      <c r="J156" s="42" t="s">
        <v>10</v>
      </c>
      <c r="K156" s="43"/>
      <c r="L156" s="16" t="s">
        <v>19</v>
      </c>
      <c r="M156" s="44"/>
      <c r="N156" s="44"/>
      <c r="O156" s="41"/>
      <c r="P156" s="41"/>
      <c r="Q156" s="41"/>
      <c r="R156" s="41"/>
      <c r="S156" s="41"/>
      <c r="T156" s="41"/>
      <c r="U156" s="41"/>
      <c r="V156" s="41"/>
      <c r="W156" s="41"/>
      <c r="X156" s="41"/>
      <c r="Y156" s="41"/>
      <c r="Z156" s="41"/>
      <c r="AA156" s="41"/>
      <c r="AB156" s="41"/>
      <c r="AC156" s="41"/>
    </row>
    <row r="157" spans="1:29" x14ac:dyDescent="0.25">
      <c r="A157" s="46" t="s">
        <v>24</v>
      </c>
      <c r="B157" s="47">
        <v>504</v>
      </c>
      <c r="C157" s="48" t="s">
        <v>12</v>
      </c>
      <c r="D157" s="49">
        <v>41.53</v>
      </c>
      <c r="E157" s="48" t="s">
        <v>12</v>
      </c>
      <c r="F157" s="50">
        <v>1</v>
      </c>
      <c r="G157" s="51" t="s">
        <v>13</v>
      </c>
      <c r="H157" s="52">
        <f>B157*D157/2</f>
        <v>10465.56</v>
      </c>
      <c r="I157" s="51" t="s">
        <v>13</v>
      </c>
      <c r="J157" s="23">
        <f>H157*0.9072/1000000</f>
        <v>9.4943560320000005E-3</v>
      </c>
      <c r="K157" s="51" t="s">
        <v>13</v>
      </c>
      <c r="L157" s="23">
        <f>J157*44/12</f>
        <v>3.4812638784000004E-2</v>
      </c>
      <c r="M157" s="53"/>
      <c r="N157" s="54"/>
      <c r="O157" s="41"/>
      <c r="P157" s="41"/>
      <c r="Q157" s="41"/>
      <c r="R157" s="41"/>
      <c r="S157" s="41"/>
      <c r="T157" s="41"/>
      <c r="U157" s="41"/>
      <c r="V157" s="41"/>
      <c r="W157" s="41"/>
      <c r="X157" s="41"/>
      <c r="Y157" s="41"/>
      <c r="Z157" s="41"/>
      <c r="AA157" s="41"/>
      <c r="AB157" s="41"/>
      <c r="AC157" s="41"/>
    </row>
    <row r="158" spans="1:29" x14ac:dyDescent="0.25">
      <c r="A158" s="46" t="s">
        <v>14</v>
      </c>
      <c r="B158" s="47">
        <v>198964</v>
      </c>
      <c r="C158" s="48" t="s">
        <v>12</v>
      </c>
      <c r="D158" s="49">
        <v>44.43</v>
      </c>
      <c r="E158" s="48" t="s">
        <v>12</v>
      </c>
      <c r="F158" s="50">
        <v>1</v>
      </c>
      <c r="G158" s="51" t="s">
        <v>13</v>
      </c>
      <c r="H158" s="52">
        <f t="shared" ref="H158:H164" si="40">B158*D158/2</f>
        <v>4419985.26</v>
      </c>
      <c r="I158" s="51" t="s">
        <v>13</v>
      </c>
      <c r="J158" s="23">
        <f t="shared" ref="J158:J164" si="41">H158*0.9072/1000000</f>
        <v>4.0098106278719996</v>
      </c>
      <c r="K158" s="51" t="s">
        <v>13</v>
      </c>
      <c r="L158" s="23">
        <f t="shared" ref="L158:L164" si="42">J158*44/12</f>
        <v>14.702638968863999</v>
      </c>
      <c r="M158" s="53"/>
      <c r="N158" s="54"/>
      <c r="O158" s="41"/>
      <c r="P158" s="41"/>
      <c r="Q158" s="41"/>
      <c r="R158" s="41"/>
      <c r="S158" s="41"/>
      <c r="T158" s="41"/>
      <c r="U158" s="41"/>
      <c r="V158" s="41"/>
      <c r="W158" s="41"/>
      <c r="X158" s="41"/>
      <c r="Y158" s="41"/>
      <c r="Z158" s="41"/>
      <c r="AA158" s="41"/>
      <c r="AB158" s="41"/>
      <c r="AC158" s="41"/>
    </row>
    <row r="159" spans="1:29" x14ac:dyDescent="0.25">
      <c r="A159" s="46" t="s">
        <v>25</v>
      </c>
      <c r="B159" s="47">
        <v>81845</v>
      </c>
      <c r="C159" s="48" t="s">
        <v>12</v>
      </c>
      <c r="D159" s="21">
        <v>43.431818181818173</v>
      </c>
      <c r="E159" s="48" t="s">
        <v>12</v>
      </c>
      <c r="F159" s="50">
        <v>1</v>
      </c>
      <c r="G159" s="51" t="s">
        <v>13</v>
      </c>
      <c r="H159" s="52">
        <f t="shared" si="40"/>
        <v>1777338.5795454541</v>
      </c>
      <c r="I159" s="51" t="s">
        <v>13</v>
      </c>
      <c r="J159" s="23">
        <f t="shared" si="41"/>
        <v>1.612401559363636</v>
      </c>
      <c r="K159" s="51" t="s">
        <v>13</v>
      </c>
      <c r="L159" s="23">
        <f t="shared" si="42"/>
        <v>5.9121390509999996</v>
      </c>
      <c r="M159" s="53"/>
      <c r="N159" s="54"/>
      <c r="O159" s="41"/>
      <c r="P159" s="41"/>
      <c r="Q159" s="41"/>
      <c r="R159" s="41"/>
      <c r="S159" s="41"/>
      <c r="T159" s="41"/>
      <c r="U159" s="41"/>
      <c r="V159" s="41"/>
      <c r="W159" s="41"/>
      <c r="X159" s="41"/>
      <c r="Y159" s="41"/>
      <c r="Z159" s="41"/>
      <c r="AA159" s="41"/>
      <c r="AB159" s="41"/>
      <c r="AC159" s="41"/>
    </row>
    <row r="160" spans="1:29" x14ac:dyDescent="0.25">
      <c r="A160" s="46" t="s">
        <v>26</v>
      </c>
      <c r="B160" s="47">
        <v>0</v>
      </c>
      <c r="C160" s="48" t="s">
        <v>12</v>
      </c>
      <c r="D160" s="49">
        <v>43.39</v>
      </c>
      <c r="E160" s="48" t="s">
        <v>12</v>
      </c>
      <c r="F160" s="50">
        <v>1</v>
      </c>
      <c r="G160" s="51" t="s">
        <v>13</v>
      </c>
      <c r="H160" s="52">
        <f t="shared" si="40"/>
        <v>0</v>
      </c>
      <c r="I160" s="51" t="s">
        <v>13</v>
      </c>
      <c r="J160" s="23">
        <f t="shared" si="41"/>
        <v>0</v>
      </c>
      <c r="K160" s="51" t="s">
        <v>13</v>
      </c>
      <c r="L160" s="23">
        <f t="shared" si="42"/>
        <v>0</v>
      </c>
      <c r="M160" s="53"/>
      <c r="N160" s="54"/>
      <c r="O160" s="41"/>
      <c r="P160" s="41"/>
      <c r="Q160" s="41"/>
      <c r="R160" s="41"/>
    </row>
    <row r="161" spans="1:18" x14ac:dyDescent="0.25">
      <c r="A161" s="46" t="s">
        <v>16</v>
      </c>
      <c r="B161" s="47">
        <v>1108</v>
      </c>
      <c r="C161" s="48" t="s">
        <v>12</v>
      </c>
      <c r="D161" s="21">
        <v>37.110283550140529</v>
      </c>
      <c r="E161" s="48" t="s">
        <v>12</v>
      </c>
      <c r="F161" s="50">
        <v>1</v>
      </c>
      <c r="G161" s="51" t="s">
        <v>13</v>
      </c>
      <c r="H161" s="52">
        <f t="shared" si="40"/>
        <v>20559.097086777852</v>
      </c>
      <c r="I161" s="51" t="s">
        <v>13</v>
      </c>
      <c r="J161" s="23">
        <f t="shared" si="41"/>
        <v>1.865121287712487E-2</v>
      </c>
      <c r="K161" s="51" t="s">
        <v>13</v>
      </c>
      <c r="L161" s="23">
        <f t="shared" si="42"/>
        <v>6.8387780549457863E-2</v>
      </c>
      <c r="M161" s="53"/>
      <c r="N161" s="54"/>
      <c r="O161" s="41"/>
      <c r="P161" s="41"/>
      <c r="Q161" s="41"/>
      <c r="R161" s="41"/>
    </row>
    <row r="162" spans="1:18" x14ac:dyDescent="0.25">
      <c r="A162" s="46" t="s">
        <v>21</v>
      </c>
      <c r="B162" s="47">
        <v>583966</v>
      </c>
      <c r="C162" s="48" t="s">
        <v>12</v>
      </c>
      <c r="D162" s="21">
        <v>42.900741155457617</v>
      </c>
      <c r="E162" s="48" t="s">
        <v>12</v>
      </c>
      <c r="F162" s="50">
        <v>1</v>
      </c>
      <c r="G162" s="51" t="s">
        <v>13</v>
      </c>
      <c r="H162" s="52">
        <f t="shared" si="40"/>
        <v>12526287.104793981</v>
      </c>
      <c r="I162" s="51" t="s">
        <v>13</v>
      </c>
      <c r="J162" s="23">
        <f t="shared" si="41"/>
        <v>11.3638476614691</v>
      </c>
      <c r="K162" s="51" t="s">
        <v>13</v>
      </c>
      <c r="L162" s="23">
        <f t="shared" si="42"/>
        <v>41.667441425386698</v>
      </c>
      <c r="M162" s="53"/>
      <c r="N162" s="54"/>
      <c r="O162" s="41"/>
      <c r="P162" s="41"/>
      <c r="Q162" s="41"/>
      <c r="R162" s="41"/>
    </row>
    <row r="163" spans="1:18" x14ac:dyDescent="0.25">
      <c r="A163" s="46" t="s">
        <v>22</v>
      </c>
      <c r="B163" s="47">
        <v>22232</v>
      </c>
      <c r="C163" s="48" t="s">
        <v>12</v>
      </c>
      <c r="D163" s="49">
        <v>45.11</v>
      </c>
      <c r="E163" s="48" t="s">
        <v>12</v>
      </c>
      <c r="F163" s="50">
        <v>1</v>
      </c>
      <c r="G163" s="51" t="s">
        <v>13</v>
      </c>
      <c r="H163" s="52">
        <f t="shared" si="40"/>
        <v>501442.76</v>
      </c>
      <c r="I163" s="51" t="s">
        <v>13</v>
      </c>
      <c r="J163" s="23">
        <f t="shared" si="41"/>
        <v>0.45490887187199996</v>
      </c>
      <c r="K163" s="51" t="s">
        <v>13</v>
      </c>
      <c r="L163" s="23">
        <f t="shared" si="42"/>
        <v>1.6679991968639998</v>
      </c>
      <c r="M163" s="53"/>
      <c r="N163" s="54"/>
      <c r="O163" s="41"/>
      <c r="P163" s="41"/>
      <c r="Q163" s="41"/>
      <c r="R163" s="41"/>
    </row>
    <row r="164" spans="1:18" x14ac:dyDescent="0.25">
      <c r="A164" s="46" t="s">
        <v>17</v>
      </c>
      <c r="B164" s="47">
        <v>38976</v>
      </c>
      <c r="C164" s="48" t="s">
        <v>12</v>
      </c>
      <c r="D164" s="49">
        <v>31.87</v>
      </c>
      <c r="E164" s="48" t="s">
        <v>12</v>
      </c>
      <c r="F164" s="50">
        <v>1</v>
      </c>
      <c r="G164" s="51" t="s">
        <v>13</v>
      </c>
      <c r="H164" s="52">
        <f t="shared" si="40"/>
        <v>621082.56000000006</v>
      </c>
      <c r="I164" s="51" t="s">
        <v>13</v>
      </c>
      <c r="J164" s="23">
        <f t="shared" si="41"/>
        <v>0.563446098432</v>
      </c>
      <c r="K164" s="51" t="s">
        <v>13</v>
      </c>
      <c r="L164" s="23">
        <f t="shared" si="42"/>
        <v>2.0659690275839999</v>
      </c>
      <c r="M164" s="53"/>
      <c r="N164" s="54"/>
      <c r="O164" s="41"/>
      <c r="P164" s="41"/>
      <c r="Q164" s="41"/>
      <c r="R164" s="41"/>
    </row>
    <row r="165" spans="1:18" x14ac:dyDescent="0.25">
      <c r="A165" s="46" t="s">
        <v>18</v>
      </c>
      <c r="B165" s="47">
        <v>0</v>
      </c>
      <c r="C165" s="48" t="s">
        <v>12</v>
      </c>
      <c r="D165" s="55"/>
      <c r="E165" s="48" t="s">
        <v>12</v>
      </c>
      <c r="F165" s="56"/>
      <c r="G165" s="51" t="s">
        <v>13</v>
      </c>
      <c r="H165" s="52">
        <v>0</v>
      </c>
      <c r="I165" s="51" t="s">
        <v>13</v>
      </c>
      <c r="J165" s="23">
        <v>0</v>
      </c>
      <c r="K165" s="51" t="s">
        <v>13</v>
      </c>
      <c r="L165" s="23">
        <v>0</v>
      </c>
      <c r="M165" s="53"/>
      <c r="N165" s="54"/>
      <c r="O165" s="41"/>
      <c r="P165" s="41"/>
      <c r="Q165" s="41"/>
      <c r="R165" s="41"/>
    </row>
    <row r="166" spans="1:18" x14ac:dyDescent="0.25">
      <c r="A166" s="41"/>
      <c r="B166" s="57"/>
      <c r="C166" s="41"/>
      <c r="D166" s="41"/>
      <c r="E166" s="41"/>
      <c r="F166" s="41"/>
      <c r="G166" s="41"/>
      <c r="H166" s="54"/>
      <c r="I166" s="51"/>
      <c r="J166" s="54"/>
      <c r="K166" s="58"/>
      <c r="L166" s="54"/>
      <c r="M166" s="53"/>
      <c r="N166" s="54"/>
      <c r="O166" s="41"/>
      <c r="P166" s="41"/>
      <c r="Q166" s="41"/>
      <c r="R166" s="41"/>
    </row>
    <row r="167" spans="1:18" x14ac:dyDescent="0.25">
      <c r="A167" s="41"/>
      <c r="B167" s="57"/>
      <c r="C167" s="41"/>
      <c r="D167" s="42" t="s">
        <v>27</v>
      </c>
      <c r="E167" s="40"/>
      <c r="F167" s="40"/>
      <c r="G167" s="40"/>
      <c r="H167" s="42" t="s">
        <v>28</v>
      </c>
      <c r="I167" s="51"/>
      <c r="J167" s="54"/>
      <c r="K167" s="58"/>
      <c r="L167" s="54"/>
      <c r="M167" s="53"/>
      <c r="N167" s="54"/>
      <c r="O167" s="41"/>
      <c r="P167" s="41"/>
      <c r="Q167" s="41"/>
      <c r="R167" s="41"/>
    </row>
    <row r="168" spans="1:18" x14ac:dyDescent="0.25">
      <c r="A168" s="41"/>
      <c r="B168" s="59" t="s">
        <v>1</v>
      </c>
      <c r="C168" s="41"/>
      <c r="D168" s="42" t="s">
        <v>1</v>
      </c>
      <c r="E168" s="40"/>
      <c r="F168" s="41"/>
      <c r="G168" s="41"/>
      <c r="H168" s="42" t="s">
        <v>1</v>
      </c>
      <c r="I168" s="41"/>
      <c r="J168" s="42" t="s">
        <v>2</v>
      </c>
      <c r="K168" s="40"/>
      <c r="L168" s="42" t="s">
        <v>3</v>
      </c>
      <c r="M168" s="41"/>
      <c r="N168" s="16" t="s">
        <v>4</v>
      </c>
      <c r="O168" s="40"/>
      <c r="P168" s="16" t="s">
        <v>4</v>
      </c>
      <c r="Q168" s="41"/>
      <c r="R168" s="16" t="s">
        <v>4</v>
      </c>
    </row>
    <row r="169" spans="1:18" x14ac:dyDescent="0.25">
      <c r="A169" s="41"/>
      <c r="B169" s="59" t="s">
        <v>6</v>
      </c>
      <c r="C169" s="41"/>
      <c r="D169" s="42" t="s">
        <v>6</v>
      </c>
      <c r="E169" s="40"/>
      <c r="F169" s="42" t="s">
        <v>29</v>
      </c>
      <c r="G169" s="41"/>
      <c r="H169" s="42" t="s">
        <v>6</v>
      </c>
      <c r="I169" s="41"/>
      <c r="J169" s="42" t="s">
        <v>7</v>
      </c>
      <c r="K169" s="40"/>
      <c r="L169" s="42" t="s">
        <v>8</v>
      </c>
      <c r="M169" s="41"/>
      <c r="N169" s="42" t="s">
        <v>9</v>
      </c>
      <c r="O169" s="42"/>
      <c r="P169" s="42" t="s">
        <v>10</v>
      </c>
      <c r="Q169" s="41"/>
      <c r="R169" s="16" t="s">
        <v>19</v>
      </c>
    </row>
    <row r="170" spans="1:18" x14ac:dyDescent="0.25">
      <c r="A170" s="46" t="s">
        <v>30</v>
      </c>
      <c r="B170" s="47">
        <v>6544</v>
      </c>
      <c r="C170" s="60" t="s">
        <v>31</v>
      </c>
      <c r="D170" s="61">
        <v>6544</v>
      </c>
      <c r="E170" s="48" t="s">
        <v>12</v>
      </c>
      <c r="F170" s="62">
        <v>0.09</v>
      </c>
      <c r="G170" s="48" t="s">
        <v>32</v>
      </c>
      <c r="H170" s="64">
        <f>B170-(D170*F170)</f>
        <v>5955.04</v>
      </c>
      <c r="I170" s="48" t="s">
        <v>12</v>
      </c>
      <c r="J170" s="49">
        <v>43.97</v>
      </c>
      <c r="K170" s="48" t="s">
        <v>12</v>
      </c>
      <c r="L170" s="50">
        <v>1</v>
      </c>
      <c r="M170" s="51" t="s">
        <v>13</v>
      </c>
      <c r="N170" s="52">
        <f>H170*J170/2</f>
        <v>130921.55439999999</v>
      </c>
      <c r="O170" s="51" t="s">
        <v>13</v>
      </c>
      <c r="P170" s="23">
        <f>N170*0.9072/1000000</f>
        <v>0.11877203415168</v>
      </c>
      <c r="Q170" s="63" t="s">
        <v>13</v>
      </c>
      <c r="R170" s="23">
        <f>P170*44/12</f>
        <v>0.43549745855616001</v>
      </c>
    </row>
    <row r="171" spans="1:18" x14ac:dyDescent="0.25">
      <c r="A171" s="41"/>
      <c r="B171" s="41"/>
      <c r="C171" s="41"/>
      <c r="D171" s="41"/>
      <c r="E171" s="41"/>
      <c r="F171" s="41"/>
      <c r="G171" s="41"/>
      <c r="H171" s="41"/>
      <c r="I171" s="41"/>
      <c r="J171" s="41"/>
      <c r="K171" s="41"/>
      <c r="L171" s="41"/>
      <c r="M171" s="41"/>
      <c r="N171" s="41"/>
      <c r="O171" s="41"/>
      <c r="P171" s="41"/>
      <c r="Q171" s="41"/>
      <c r="R171" s="41"/>
    </row>
    <row r="172" spans="1:18" ht="21" x14ac:dyDescent="0.4">
      <c r="A172" s="38" t="s">
        <v>23</v>
      </c>
      <c r="B172" s="39"/>
      <c r="C172" s="38"/>
      <c r="D172" s="38">
        <v>2009</v>
      </c>
      <c r="E172" s="39"/>
      <c r="F172" s="39"/>
      <c r="G172" s="39"/>
      <c r="H172" s="39"/>
      <c r="I172" s="39"/>
      <c r="J172" s="39"/>
      <c r="K172" s="39"/>
      <c r="L172" s="39"/>
      <c r="M172" s="39"/>
      <c r="N172" s="39"/>
      <c r="O172" s="39"/>
      <c r="P172" s="39"/>
      <c r="Q172" s="39"/>
      <c r="R172" s="39"/>
    </row>
    <row r="173" spans="1:18" x14ac:dyDescent="0.25">
      <c r="A173" s="14"/>
      <c r="B173" s="40"/>
      <c r="C173" s="14"/>
      <c r="D173" s="14"/>
      <c r="E173" s="40"/>
      <c r="F173" s="40"/>
      <c r="G173" s="40"/>
      <c r="H173" s="40"/>
      <c r="I173" s="40"/>
      <c r="J173" s="40"/>
      <c r="K173" s="40"/>
      <c r="L173" s="40"/>
      <c r="M173" s="40"/>
      <c r="N173" s="40"/>
      <c r="O173" s="40"/>
      <c r="P173" s="40"/>
      <c r="Q173" s="41"/>
      <c r="R173" s="41"/>
    </row>
    <row r="174" spans="1:18" x14ac:dyDescent="0.25">
      <c r="A174" s="40"/>
      <c r="B174" s="42" t="s">
        <v>1</v>
      </c>
      <c r="C174" s="42"/>
      <c r="D174" s="42" t="s">
        <v>2</v>
      </c>
      <c r="E174" s="40"/>
      <c r="F174" s="42" t="s">
        <v>3</v>
      </c>
      <c r="G174" s="41"/>
      <c r="H174" s="16" t="s">
        <v>4</v>
      </c>
      <c r="I174" s="40"/>
      <c r="J174" s="16" t="s">
        <v>4</v>
      </c>
      <c r="K174" s="43"/>
      <c r="L174" s="16" t="s">
        <v>4</v>
      </c>
      <c r="M174" s="43"/>
      <c r="N174" s="44"/>
      <c r="O174" s="41"/>
      <c r="P174" s="41"/>
      <c r="Q174" s="41"/>
      <c r="R174" s="41"/>
    </row>
    <row r="175" spans="1:18" x14ac:dyDescent="0.25">
      <c r="A175" s="45" t="s">
        <v>5</v>
      </c>
      <c r="B175" s="42" t="s">
        <v>6</v>
      </c>
      <c r="C175" s="41"/>
      <c r="D175" s="42" t="s">
        <v>7</v>
      </c>
      <c r="E175" s="40"/>
      <c r="F175" s="42" t="s">
        <v>8</v>
      </c>
      <c r="G175" s="41"/>
      <c r="H175" s="42" t="s">
        <v>9</v>
      </c>
      <c r="I175" s="42"/>
      <c r="J175" s="42" t="s">
        <v>10</v>
      </c>
      <c r="K175" s="43"/>
      <c r="L175" s="16" t="s">
        <v>19</v>
      </c>
      <c r="M175" s="44"/>
      <c r="N175" s="44"/>
      <c r="O175" s="41"/>
      <c r="P175" s="41"/>
      <c r="Q175" s="41"/>
      <c r="R175" s="41"/>
    </row>
    <row r="176" spans="1:18" x14ac:dyDescent="0.25">
      <c r="A176" s="46" t="s">
        <v>24</v>
      </c>
      <c r="B176" s="47">
        <v>350</v>
      </c>
      <c r="C176" s="48" t="s">
        <v>12</v>
      </c>
      <c r="D176" s="49">
        <v>41.53</v>
      </c>
      <c r="E176" s="48" t="s">
        <v>12</v>
      </c>
      <c r="F176" s="50">
        <v>1</v>
      </c>
      <c r="G176" s="51" t="s">
        <v>13</v>
      </c>
      <c r="H176" s="52">
        <f>B176*D176/2</f>
        <v>7267.75</v>
      </c>
      <c r="I176" s="51" t="s">
        <v>13</v>
      </c>
      <c r="J176" s="23">
        <f>H176*0.9072/1000000</f>
        <v>6.5933028000000008E-3</v>
      </c>
      <c r="K176" s="51" t="s">
        <v>13</v>
      </c>
      <c r="L176" s="23">
        <f>J176*44/12</f>
        <v>2.4175443600000002E-2</v>
      </c>
      <c r="M176" s="53"/>
      <c r="N176" s="54"/>
      <c r="O176" s="41"/>
      <c r="P176" s="41"/>
      <c r="Q176" s="41"/>
      <c r="R176" s="41"/>
    </row>
    <row r="177" spans="1:18" x14ac:dyDescent="0.25">
      <c r="A177" s="46" t="s">
        <v>14</v>
      </c>
      <c r="B177" s="47">
        <v>201101</v>
      </c>
      <c r="C177" s="48" t="s">
        <v>12</v>
      </c>
      <c r="D177" s="49">
        <v>44.43</v>
      </c>
      <c r="E177" s="48" t="s">
        <v>12</v>
      </c>
      <c r="F177" s="50">
        <v>1</v>
      </c>
      <c r="G177" s="51" t="s">
        <v>13</v>
      </c>
      <c r="H177" s="52">
        <f t="shared" ref="H177:H183" si="43">B177*D177/2</f>
        <v>4467458.7149999999</v>
      </c>
      <c r="I177" s="51" t="s">
        <v>13</v>
      </c>
      <c r="J177" s="23">
        <f t="shared" ref="J177:J184" si="44">H177*0.9072/1000000</f>
        <v>4.0528785462480004</v>
      </c>
      <c r="K177" s="51" t="s">
        <v>13</v>
      </c>
      <c r="L177" s="23">
        <f t="shared" ref="L177:L184" si="45">J177*44/12</f>
        <v>14.860554669576002</v>
      </c>
      <c r="M177" s="53"/>
      <c r="N177" s="54"/>
      <c r="O177" s="41"/>
      <c r="P177" s="41"/>
      <c r="Q177" s="41"/>
      <c r="R177" s="41"/>
    </row>
    <row r="178" spans="1:18" x14ac:dyDescent="0.25">
      <c r="A178" s="46" t="s">
        <v>25</v>
      </c>
      <c r="B178" s="47">
        <v>70738</v>
      </c>
      <c r="C178" s="48" t="s">
        <v>12</v>
      </c>
      <c r="D178" s="21">
        <v>43.431818181818173</v>
      </c>
      <c r="E178" s="48" t="s">
        <v>12</v>
      </c>
      <c r="F178" s="50">
        <v>1</v>
      </c>
      <c r="G178" s="51" t="s">
        <v>13</v>
      </c>
      <c r="H178" s="52">
        <f t="shared" si="43"/>
        <v>1536139.9772727271</v>
      </c>
      <c r="I178" s="51" t="s">
        <v>13</v>
      </c>
      <c r="J178" s="23">
        <f t="shared" si="44"/>
        <v>1.3935861873818181</v>
      </c>
      <c r="K178" s="51" t="s">
        <v>13</v>
      </c>
      <c r="L178" s="23">
        <f t="shared" si="45"/>
        <v>5.1098160203999994</v>
      </c>
      <c r="M178" s="53"/>
      <c r="N178" s="54"/>
      <c r="O178" s="41"/>
      <c r="P178" s="41"/>
      <c r="Q178" s="41"/>
      <c r="R178" s="41"/>
    </row>
    <row r="179" spans="1:18" x14ac:dyDescent="0.25">
      <c r="A179" s="46" t="s">
        <v>26</v>
      </c>
      <c r="B179" s="47">
        <v>0</v>
      </c>
      <c r="C179" s="48" t="s">
        <v>12</v>
      </c>
      <c r="D179" s="49">
        <v>43.39</v>
      </c>
      <c r="E179" s="48" t="s">
        <v>12</v>
      </c>
      <c r="F179" s="50">
        <v>1</v>
      </c>
      <c r="G179" s="51" t="s">
        <v>13</v>
      </c>
      <c r="H179" s="52">
        <f t="shared" si="43"/>
        <v>0</v>
      </c>
      <c r="I179" s="51" t="s">
        <v>13</v>
      </c>
      <c r="J179" s="23">
        <f t="shared" si="44"/>
        <v>0</v>
      </c>
      <c r="K179" s="51" t="s">
        <v>13</v>
      </c>
      <c r="L179" s="23">
        <f t="shared" si="45"/>
        <v>0</v>
      </c>
      <c r="M179" s="53"/>
      <c r="N179" s="54"/>
      <c r="O179" s="41"/>
      <c r="P179" s="41"/>
      <c r="Q179" s="41"/>
      <c r="R179" s="41"/>
    </row>
    <row r="180" spans="1:18" x14ac:dyDescent="0.25">
      <c r="A180" s="46" t="s">
        <v>16</v>
      </c>
      <c r="B180" s="47">
        <v>804</v>
      </c>
      <c r="C180" s="48" t="s">
        <v>12</v>
      </c>
      <c r="D180" s="21">
        <v>37.110283550140529</v>
      </c>
      <c r="E180" s="48" t="s">
        <v>12</v>
      </c>
      <c r="F180" s="50">
        <v>1</v>
      </c>
      <c r="G180" s="51" t="s">
        <v>13</v>
      </c>
      <c r="H180" s="52">
        <f t="shared" si="43"/>
        <v>14918.333987156493</v>
      </c>
      <c r="I180" s="51" t="s">
        <v>13</v>
      </c>
      <c r="J180" s="23">
        <f t="shared" si="44"/>
        <v>1.3533912593148371E-2</v>
      </c>
      <c r="K180" s="51" t="s">
        <v>13</v>
      </c>
      <c r="L180" s="23">
        <f t="shared" si="45"/>
        <v>4.9624346174877355E-2</v>
      </c>
      <c r="M180" s="53"/>
      <c r="N180" s="54"/>
      <c r="O180" s="41"/>
      <c r="P180" s="41"/>
      <c r="Q180" s="41"/>
      <c r="R180" s="41"/>
    </row>
    <row r="181" spans="1:18" x14ac:dyDescent="0.25">
      <c r="A181" s="46" t="s">
        <v>21</v>
      </c>
      <c r="B181" s="47">
        <v>581295</v>
      </c>
      <c r="C181" s="48" t="s">
        <v>12</v>
      </c>
      <c r="D181" s="21">
        <v>42.900741155457617</v>
      </c>
      <c r="E181" s="48" t="s">
        <v>12</v>
      </c>
      <c r="F181" s="50">
        <v>1</v>
      </c>
      <c r="G181" s="51" t="s">
        <v>13</v>
      </c>
      <c r="H181" s="52">
        <f t="shared" si="43"/>
        <v>12468993.164980868</v>
      </c>
      <c r="I181" s="51" t="s">
        <v>13</v>
      </c>
      <c r="J181" s="23">
        <f t="shared" si="44"/>
        <v>11.311870599270645</v>
      </c>
      <c r="K181" s="51" t="s">
        <v>13</v>
      </c>
      <c r="L181" s="23">
        <f t="shared" si="45"/>
        <v>41.476858863992362</v>
      </c>
      <c r="M181" s="53"/>
      <c r="N181" s="54"/>
      <c r="O181" s="41"/>
      <c r="P181" s="41"/>
      <c r="Q181" s="41"/>
      <c r="R181" s="41"/>
    </row>
    <row r="182" spans="1:18" x14ac:dyDescent="0.25">
      <c r="A182" s="46" t="s">
        <v>22</v>
      </c>
      <c r="B182" s="47">
        <v>15070</v>
      </c>
      <c r="C182" s="48" t="s">
        <v>12</v>
      </c>
      <c r="D182" s="49">
        <v>45.11</v>
      </c>
      <c r="E182" s="48" t="s">
        <v>12</v>
      </c>
      <c r="F182" s="50">
        <v>1</v>
      </c>
      <c r="G182" s="51" t="s">
        <v>13</v>
      </c>
      <c r="H182" s="52">
        <f t="shared" si="43"/>
        <v>339903.85</v>
      </c>
      <c r="I182" s="51" t="s">
        <v>13</v>
      </c>
      <c r="J182" s="23">
        <f t="shared" si="44"/>
        <v>0.30836077272000001</v>
      </c>
      <c r="K182" s="51" t="s">
        <v>13</v>
      </c>
      <c r="L182" s="23">
        <f t="shared" si="45"/>
        <v>1.1306561666399999</v>
      </c>
      <c r="M182" s="53"/>
      <c r="N182" s="54"/>
      <c r="O182" s="41"/>
      <c r="P182" s="41"/>
      <c r="Q182" s="41"/>
      <c r="R182" s="41"/>
    </row>
    <row r="183" spans="1:18" x14ac:dyDescent="0.25">
      <c r="A183" s="46" t="s">
        <v>17</v>
      </c>
      <c r="B183" s="47">
        <v>43343</v>
      </c>
      <c r="C183" s="48" t="s">
        <v>12</v>
      </c>
      <c r="D183" s="49">
        <v>31.87</v>
      </c>
      <c r="E183" s="48" t="s">
        <v>12</v>
      </c>
      <c r="F183" s="50">
        <v>1</v>
      </c>
      <c r="G183" s="51" t="s">
        <v>13</v>
      </c>
      <c r="H183" s="52">
        <f t="shared" si="43"/>
        <v>690670.70500000007</v>
      </c>
      <c r="I183" s="51" t="s">
        <v>13</v>
      </c>
      <c r="J183" s="23">
        <f t="shared" si="44"/>
        <v>0.62657646357600005</v>
      </c>
      <c r="K183" s="51" t="s">
        <v>13</v>
      </c>
      <c r="L183" s="23">
        <f t="shared" si="45"/>
        <v>2.2974470331120003</v>
      </c>
      <c r="M183" s="53"/>
      <c r="N183" s="54"/>
      <c r="O183" s="41"/>
      <c r="P183" s="41"/>
      <c r="Q183" s="41"/>
      <c r="R183" s="41"/>
    </row>
    <row r="184" spans="1:18" x14ac:dyDescent="0.25">
      <c r="A184" s="46" t="s">
        <v>18</v>
      </c>
      <c r="B184" s="47">
        <v>0</v>
      </c>
      <c r="C184" s="48" t="s">
        <v>12</v>
      </c>
      <c r="D184" s="55"/>
      <c r="E184" s="48" t="s">
        <v>12</v>
      </c>
      <c r="F184" s="56"/>
      <c r="G184" s="51" t="s">
        <v>13</v>
      </c>
      <c r="H184" s="52">
        <v>0</v>
      </c>
      <c r="I184" s="51" t="s">
        <v>13</v>
      </c>
      <c r="J184" s="23">
        <f t="shared" si="44"/>
        <v>0</v>
      </c>
      <c r="K184" s="51" t="s">
        <v>13</v>
      </c>
      <c r="L184" s="23">
        <f t="shared" si="45"/>
        <v>0</v>
      </c>
      <c r="M184" s="53"/>
      <c r="N184" s="54"/>
      <c r="O184" s="41"/>
      <c r="P184" s="41"/>
      <c r="Q184" s="41"/>
      <c r="R184" s="41"/>
    </row>
    <row r="185" spans="1:18" x14ac:dyDescent="0.25">
      <c r="A185" s="41"/>
      <c r="B185" s="57"/>
      <c r="C185" s="41"/>
      <c r="D185" s="41"/>
      <c r="E185" s="41"/>
      <c r="F185" s="41"/>
      <c r="G185" s="41"/>
      <c r="H185" s="54"/>
      <c r="I185" s="51"/>
      <c r="J185" s="54"/>
      <c r="K185" s="58"/>
      <c r="L185" s="54"/>
      <c r="M185" s="53"/>
      <c r="N185" s="54"/>
      <c r="O185" s="41"/>
      <c r="P185" s="41"/>
      <c r="Q185" s="41"/>
      <c r="R185" s="41"/>
    </row>
    <row r="186" spans="1:18" x14ac:dyDescent="0.25">
      <c r="A186" s="41"/>
      <c r="B186" s="57"/>
      <c r="C186" s="41"/>
      <c r="D186" s="42" t="s">
        <v>27</v>
      </c>
      <c r="E186" s="40"/>
      <c r="F186" s="40"/>
      <c r="G186" s="40"/>
      <c r="H186" s="42" t="s">
        <v>28</v>
      </c>
      <c r="I186" s="51"/>
      <c r="J186" s="54"/>
      <c r="K186" s="58"/>
      <c r="L186" s="54"/>
      <c r="M186" s="53"/>
      <c r="N186" s="54"/>
      <c r="O186" s="41"/>
      <c r="P186" s="41"/>
      <c r="Q186" s="41"/>
      <c r="R186" s="41"/>
    </row>
    <row r="187" spans="1:18" x14ac:dyDescent="0.25">
      <c r="A187" s="41"/>
      <c r="B187" s="59" t="s">
        <v>1</v>
      </c>
      <c r="C187" s="41"/>
      <c r="D187" s="42" t="s">
        <v>1</v>
      </c>
      <c r="E187" s="40"/>
      <c r="F187" s="41"/>
      <c r="G187" s="41"/>
      <c r="H187" s="42" t="s">
        <v>1</v>
      </c>
      <c r="I187" s="41"/>
      <c r="J187" s="42" t="s">
        <v>2</v>
      </c>
      <c r="K187" s="40"/>
      <c r="L187" s="42" t="s">
        <v>3</v>
      </c>
      <c r="M187" s="41"/>
      <c r="N187" s="16" t="s">
        <v>4</v>
      </c>
      <c r="O187" s="40"/>
      <c r="P187" s="16" t="s">
        <v>4</v>
      </c>
      <c r="Q187" s="41"/>
      <c r="R187" s="16" t="s">
        <v>4</v>
      </c>
    </row>
    <row r="188" spans="1:18" x14ac:dyDescent="0.25">
      <c r="A188" s="41"/>
      <c r="B188" s="59" t="s">
        <v>6</v>
      </c>
      <c r="C188" s="41"/>
      <c r="D188" s="42" t="s">
        <v>6</v>
      </c>
      <c r="E188" s="40"/>
      <c r="F188" s="42" t="s">
        <v>29</v>
      </c>
      <c r="G188" s="41"/>
      <c r="H188" s="42" t="s">
        <v>6</v>
      </c>
      <c r="I188" s="41"/>
      <c r="J188" s="42" t="s">
        <v>7</v>
      </c>
      <c r="K188" s="40"/>
      <c r="L188" s="42" t="s">
        <v>8</v>
      </c>
      <c r="M188" s="41"/>
      <c r="N188" s="42" t="s">
        <v>9</v>
      </c>
      <c r="O188" s="42"/>
      <c r="P188" s="42" t="s">
        <v>10</v>
      </c>
      <c r="Q188" s="41"/>
      <c r="R188" s="16" t="s">
        <v>19</v>
      </c>
    </row>
    <row r="189" spans="1:18" x14ac:dyDescent="0.25">
      <c r="A189" s="46" t="s">
        <v>30</v>
      </c>
      <c r="B189" s="47">
        <v>5884</v>
      </c>
      <c r="C189" s="60" t="s">
        <v>31</v>
      </c>
      <c r="D189" s="61">
        <v>5884</v>
      </c>
      <c r="E189" s="48" t="s">
        <v>12</v>
      </c>
      <c r="F189" s="62">
        <v>0.09</v>
      </c>
      <c r="G189" s="48" t="s">
        <v>32</v>
      </c>
      <c r="H189" s="64">
        <f>B189-(D189*F189)</f>
        <v>5354.4400000000005</v>
      </c>
      <c r="I189" s="48" t="s">
        <v>12</v>
      </c>
      <c r="J189" s="49">
        <v>43.97</v>
      </c>
      <c r="K189" s="48" t="s">
        <v>12</v>
      </c>
      <c r="L189" s="50">
        <v>1</v>
      </c>
      <c r="M189" s="51" t="s">
        <v>13</v>
      </c>
      <c r="N189" s="52">
        <f>H189*J189/2</f>
        <v>117717.3634</v>
      </c>
      <c r="O189" s="51" t="s">
        <v>13</v>
      </c>
      <c r="P189" s="23">
        <f>N189*0.9072/1000000</f>
        <v>0.10679319207648</v>
      </c>
      <c r="Q189" s="63" t="s">
        <v>13</v>
      </c>
      <c r="R189" s="23">
        <f>P189*44/12</f>
        <v>0.39157503761375995</v>
      </c>
    </row>
    <row r="190" spans="1:18" x14ac:dyDescent="0.25">
      <c r="A190" s="41"/>
      <c r="B190" s="41"/>
      <c r="C190" s="41"/>
      <c r="D190" s="41"/>
      <c r="E190" s="41"/>
      <c r="F190" s="41"/>
      <c r="G190" s="41"/>
      <c r="H190" s="41"/>
      <c r="I190" s="41"/>
      <c r="J190" s="41"/>
      <c r="K190" s="41"/>
      <c r="L190" s="41"/>
      <c r="M190" s="41"/>
      <c r="N190" s="41"/>
      <c r="O190" s="41"/>
      <c r="P190" s="41"/>
      <c r="Q190" s="41"/>
      <c r="R190" s="41"/>
    </row>
    <row r="191" spans="1:18" ht="21" x14ac:dyDescent="0.4">
      <c r="A191" s="38" t="s">
        <v>23</v>
      </c>
      <c r="B191" s="39"/>
      <c r="C191" s="38"/>
      <c r="D191" s="38">
        <v>2010</v>
      </c>
      <c r="E191" s="39"/>
      <c r="F191" s="39"/>
      <c r="G191" s="39"/>
      <c r="H191" s="39"/>
      <c r="I191" s="39"/>
      <c r="J191" s="39"/>
      <c r="K191" s="39"/>
      <c r="L191" s="39"/>
      <c r="M191" s="39"/>
      <c r="N191" s="39"/>
      <c r="O191" s="39"/>
      <c r="P191" s="39"/>
      <c r="Q191" s="39"/>
      <c r="R191" s="39"/>
    </row>
    <row r="192" spans="1:18" x14ac:dyDescent="0.25">
      <c r="A192" s="14"/>
      <c r="B192" s="40"/>
      <c r="C192" s="14"/>
      <c r="D192" s="14"/>
      <c r="E192" s="40"/>
      <c r="F192" s="40"/>
      <c r="G192" s="40"/>
      <c r="H192" s="40"/>
      <c r="I192" s="40"/>
      <c r="J192" s="40"/>
      <c r="K192" s="40"/>
      <c r="L192" s="40"/>
      <c r="M192" s="40"/>
      <c r="N192" s="40"/>
      <c r="O192" s="40"/>
      <c r="P192" s="40"/>
      <c r="Q192" s="41"/>
      <c r="R192" s="41"/>
    </row>
    <row r="193" spans="1:29" x14ac:dyDescent="0.25">
      <c r="A193" s="40"/>
      <c r="B193" s="42" t="s">
        <v>1</v>
      </c>
      <c r="C193" s="42"/>
      <c r="D193" s="42" t="s">
        <v>2</v>
      </c>
      <c r="E193" s="40"/>
      <c r="F193" s="42" t="s">
        <v>3</v>
      </c>
      <c r="G193" s="41"/>
      <c r="H193" s="16" t="s">
        <v>4</v>
      </c>
      <c r="I193" s="40"/>
      <c r="J193" s="16" t="s">
        <v>4</v>
      </c>
      <c r="K193" s="43"/>
      <c r="L193" s="16" t="s">
        <v>4</v>
      </c>
      <c r="M193" s="43"/>
      <c r="N193" s="44"/>
      <c r="O193" s="41"/>
      <c r="P193" s="41"/>
      <c r="Q193" s="41"/>
      <c r="R193" s="41"/>
    </row>
    <row r="194" spans="1:29" x14ac:dyDescent="0.25">
      <c r="A194" s="45" t="s">
        <v>5</v>
      </c>
      <c r="B194" s="42" t="s">
        <v>6</v>
      </c>
      <c r="C194" s="41"/>
      <c r="D194" s="42" t="s">
        <v>7</v>
      </c>
      <c r="E194" s="40"/>
      <c r="F194" s="42" t="s">
        <v>8</v>
      </c>
      <c r="G194" s="41"/>
      <c r="H194" s="42" t="s">
        <v>9</v>
      </c>
      <c r="I194" s="42"/>
      <c r="J194" s="42" t="s">
        <v>10</v>
      </c>
      <c r="K194" s="43"/>
      <c r="L194" s="16" t="s">
        <v>19</v>
      </c>
      <c r="M194" s="44"/>
      <c r="N194" s="44"/>
      <c r="O194" s="41"/>
      <c r="P194" s="41"/>
      <c r="Q194" s="41"/>
      <c r="R194" s="41"/>
      <c r="S194" s="41"/>
      <c r="T194" s="41"/>
      <c r="U194" s="41"/>
      <c r="V194" s="41"/>
      <c r="W194" s="41"/>
      <c r="X194" s="41"/>
      <c r="Y194" s="41"/>
      <c r="Z194" s="41"/>
      <c r="AA194" s="41"/>
      <c r="AB194" s="41"/>
      <c r="AC194" s="41"/>
    </row>
    <row r="195" spans="1:29" x14ac:dyDescent="0.25">
      <c r="A195" s="46" t="s">
        <v>24</v>
      </c>
      <c r="B195" s="47">
        <v>537</v>
      </c>
      <c r="C195" s="48" t="s">
        <v>12</v>
      </c>
      <c r="D195" s="49">
        <v>41.53</v>
      </c>
      <c r="E195" s="48" t="s">
        <v>12</v>
      </c>
      <c r="F195" s="50">
        <v>1</v>
      </c>
      <c r="G195" s="51" t="s">
        <v>13</v>
      </c>
      <c r="H195" s="52">
        <f>B195*D195/2</f>
        <v>11150.805</v>
      </c>
      <c r="I195" s="51" t="s">
        <v>13</v>
      </c>
      <c r="J195" s="23">
        <f>H195*0.9072/1000000</f>
        <v>1.0116010296E-2</v>
      </c>
      <c r="K195" s="51" t="s">
        <v>13</v>
      </c>
      <c r="L195" s="23">
        <f>J195*44/12</f>
        <v>3.7092037752000005E-2</v>
      </c>
      <c r="M195" s="53"/>
      <c r="N195" s="54"/>
      <c r="O195" s="41"/>
      <c r="P195" s="41"/>
      <c r="Q195" s="41"/>
      <c r="R195" s="41"/>
      <c r="S195" s="41"/>
      <c r="T195" s="41"/>
      <c r="U195" s="41"/>
      <c r="V195" s="41"/>
      <c r="W195" s="41"/>
      <c r="X195" s="41"/>
      <c r="Y195" s="41"/>
      <c r="Z195" s="41"/>
      <c r="AA195" s="41"/>
      <c r="AB195" s="41"/>
      <c r="AC195" s="41"/>
    </row>
    <row r="196" spans="1:29" x14ac:dyDescent="0.25">
      <c r="A196" s="46" t="s">
        <v>14</v>
      </c>
      <c r="B196" s="47">
        <v>208286</v>
      </c>
      <c r="C196" s="48" t="s">
        <v>12</v>
      </c>
      <c r="D196" s="49">
        <v>44.43</v>
      </c>
      <c r="E196" s="48" t="s">
        <v>12</v>
      </c>
      <c r="F196" s="50">
        <v>1</v>
      </c>
      <c r="G196" s="51" t="s">
        <v>13</v>
      </c>
      <c r="H196" s="52">
        <f t="shared" ref="H196:H202" si="46">B196*D196/2</f>
        <v>4627073.49</v>
      </c>
      <c r="I196" s="51" t="s">
        <v>13</v>
      </c>
      <c r="J196" s="23">
        <f t="shared" ref="J196:J203" si="47">H196*0.9072/1000000</f>
        <v>4.1976810701280005</v>
      </c>
      <c r="K196" s="51" t="s">
        <v>13</v>
      </c>
      <c r="L196" s="23">
        <f t="shared" ref="L196:L203" si="48">J196*44/12</f>
        <v>15.391497257136002</v>
      </c>
      <c r="M196" s="53"/>
      <c r="N196" s="54"/>
      <c r="O196" s="41"/>
      <c r="P196" s="41"/>
      <c r="Q196" s="41"/>
      <c r="R196" s="41"/>
      <c r="S196" s="41"/>
      <c r="T196" s="41"/>
      <c r="U196" s="41"/>
      <c r="V196" s="41"/>
      <c r="W196" s="41"/>
      <c r="X196" s="41"/>
      <c r="Y196" s="41"/>
      <c r="Z196" s="41"/>
      <c r="AA196" s="41"/>
      <c r="AB196" s="41"/>
      <c r="AC196" s="41"/>
    </row>
    <row r="197" spans="1:29" x14ac:dyDescent="0.25">
      <c r="A197" s="46" t="s">
        <v>25</v>
      </c>
      <c r="B197" s="47">
        <v>70572</v>
      </c>
      <c r="C197" s="48" t="s">
        <v>12</v>
      </c>
      <c r="D197" s="21">
        <v>43.431818181818173</v>
      </c>
      <c r="E197" s="48" t="s">
        <v>12</v>
      </c>
      <c r="F197" s="50">
        <v>1</v>
      </c>
      <c r="G197" s="51" t="s">
        <v>13</v>
      </c>
      <c r="H197" s="52">
        <f t="shared" si="46"/>
        <v>1532535.136363636</v>
      </c>
      <c r="I197" s="51" t="s">
        <v>13</v>
      </c>
      <c r="J197" s="23">
        <f t="shared" si="47"/>
        <v>1.3903158757090905</v>
      </c>
      <c r="K197" s="51" t="s">
        <v>13</v>
      </c>
      <c r="L197" s="23">
        <f t="shared" si="48"/>
        <v>5.0978248775999981</v>
      </c>
      <c r="M197" s="53"/>
      <c r="N197" s="54"/>
      <c r="O197" s="41"/>
      <c r="P197" s="41"/>
      <c r="Q197" s="41"/>
      <c r="R197" s="41"/>
      <c r="S197" s="41"/>
      <c r="T197" s="41"/>
      <c r="U197" s="41"/>
      <c r="V197" s="41"/>
      <c r="W197" s="41"/>
      <c r="X197" s="41"/>
      <c r="Y197" s="41"/>
      <c r="Z197" s="41"/>
      <c r="AA197" s="41"/>
      <c r="AB197" s="41"/>
      <c r="AC197" s="41"/>
    </row>
    <row r="198" spans="1:29" x14ac:dyDescent="0.25">
      <c r="A198" s="46" t="s">
        <v>26</v>
      </c>
      <c r="B198" s="47">
        <v>0</v>
      </c>
      <c r="C198" s="48" t="s">
        <v>12</v>
      </c>
      <c r="D198" s="49">
        <v>43.39</v>
      </c>
      <c r="E198" s="48" t="s">
        <v>12</v>
      </c>
      <c r="F198" s="50">
        <v>1</v>
      </c>
      <c r="G198" s="51" t="s">
        <v>13</v>
      </c>
      <c r="H198" s="52">
        <f t="shared" si="46"/>
        <v>0</v>
      </c>
      <c r="I198" s="51" t="s">
        <v>13</v>
      </c>
      <c r="J198" s="23">
        <f t="shared" si="47"/>
        <v>0</v>
      </c>
      <c r="K198" s="51" t="s">
        <v>13</v>
      </c>
      <c r="L198" s="23">
        <f t="shared" si="48"/>
        <v>0</v>
      </c>
      <c r="M198" s="53"/>
      <c r="N198" s="54"/>
      <c r="O198" s="41"/>
      <c r="P198" s="41"/>
      <c r="Q198" s="41"/>
      <c r="R198" s="41"/>
    </row>
    <row r="199" spans="1:29" x14ac:dyDescent="0.25">
      <c r="A199" s="46" t="s">
        <v>16</v>
      </c>
      <c r="B199" s="47">
        <v>827</v>
      </c>
      <c r="C199" s="48" t="s">
        <v>12</v>
      </c>
      <c r="D199" s="21">
        <v>37.110283550140529</v>
      </c>
      <c r="E199" s="48" t="s">
        <v>12</v>
      </c>
      <c r="F199" s="50">
        <v>1</v>
      </c>
      <c r="G199" s="51" t="s">
        <v>13</v>
      </c>
      <c r="H199" s="52">
        <f t="shared" si="46"/>
        <v>15345.102247983108</v>
      </c>
      <c r="I199" s="51" t="s">
        <v>13</v>
      </c>
      <c r="J199" s="23">
        <f t="shared" si="47"/>
        <v>1.3921076759370274E-2</v>
      </c>
      <c r="K199" s="51" t="s">
        <v>13</v>
      </c>
      <c r="L199" s="23">
        <f t="shared" si="48"/>
        <v>5.1043948117691001E-2</v>
      </c>
      <c r="M199" s="53"/>
      <c r="N199" s="54"/>
      <c r="O199" s="41"/>
      <c r="P199" s="41"/>
      <c r="Q199" s="41"/>
      <c r="R199" s="41"/>
    </row>
    <row r="200" spans="1:29" x14ac:dyDescent="0.25">
      <c r="A200" s="46" t="s">
        <v>21</v>
      </c>
      <c r="B200" s="47">
        <v>572983</v>
      </c>
      <c r="C200" s="48" t="s">
        <v>12</v>
      </c>
      <c r="D200" s="21">
        <v>42.900741155457617</v>
      </c>
      <c r="E200" s="48" t="s">
        <v>12</v>
      </c>
      <c r="F200" s="50">
        <v>1</v>
      </c>
      <c r="G200" s="51" t="s">
        <v>13</v>
      </c>
      <c r="H200" s="52">
        <f t="shared" si="46"/>
        <v>12290697.684738785</v>
      </c>
      <c r="I200" s="51" t="s">
        <v>13</v>
      </c>
      <c r="J200" s="23">
        <f t="shared" si="47"/>
        <v>11.150120939595025</v>
      </c>
      <c r="K200" s="51" t="s">
        <v>13</v>
      </c>
      <c r="L200" s="23">
        <f t="shared" si="48"/>
        <v>40.883776778515092</v>
      </c>
      <c r="M200" s="53"/>
      <c r="N200" s="54"/>
      <c r="O200" s="41"/>
      <c r="P200" s="41"/>
      <c r="Q200" s="41"/>
      <c r="R200" s="41"/>
    </row>
    <row r="201" spans="1:29" x14ac:dyDescent="0.25">
      <c r="A201" s="46" t="s">
        <v>22</v>
      </c>
      <c r="B201" s="47">
        <v>5015</v>
      </c>
      <c r="C201" s="48" t="s">
        <v>12</v>
      </c>
      <c r="D201" s="49">
        <v>45.11</v>
      </c>
      <c r="E201" s="48" t="s">
        <v>12</v>
      </c>
      <c r="F201" s="50">
        <v>1</v>
      </c>
      <c r="G201" s="51" t="s">
        <v>13</v>
      </c>
      <c r="H201" s="52">
        <f t="shared" si="46"/>
        <v>113113.325</v>
      </c>
      <c r="I201" s="51" t="s">
        <v>13</v>
      </c>
      <c r="J201" s="23">
        <f t="shared" si="47"/>
        <v>0.10261640844</v>
      </c>
      <c r="K201" s="51" t="s">
        <v>13</v>
      </c>
      <c r="L201" s="23">
        <f t="shared" si="48"/>
        <v>0.37626016428000003</v>
      </c>
      <c r="M201" s="53"/>
      <c r="N201" s="54"/>
      <c r="O201" s="41"/>
      <c r="P201" s="41"/>
      <c r="Q201" s="41"/>
      <c r="R201" s="41"/>
    </row>
    <row r="202" spans="1:29" x14ac:dyDescent="0.25">
      <c r="A202" s="46" t="s">
        <v>17</v>
      </c>
      <c r="B202" s="47">
        <v>49517</v>
      </c>
      <c r="C202" s="48" t="s">
        <v>12</v>
      </c>
      <c r="D202" s="49">
        <v>31.87</v>
      </c>
      <c r="E202" s="48" t="s">
        <v>12</v>
      </c>
      <c r="F202" s="50">
        <v>1</v>
      </c>
      <c r="G202" s="51" t="s">
        <v>13</v>
      </c>
      <c r="H202" s="52">
        <f t="shared" si="46"/>
        <v>789053.39500000002</v>
      </c>
      <c r="I202" s="51" t="s">
        <v>13</v>
      </c>
      <c r="J202" s="23">
        <f t="shared" si="47"/>
        <v>0.71582923994400005</v>
      </c>
      <c r="K202" s="51" t="s">
        <v>13</v>
      </c>
      <c r="L202" s="23">
        <f t="shared" si="48"/>
        <v>2.624707213128</v>
      </c>
      <c r="M202" s="53"/>
      <c r="N202" s="54"/>
      <c r="O202" s="41"/>
      <c r="P202" s="41"/>
      <c r="Q202" s="41"/>
      <c r="R202" s="41"/>
    </row>
    <row r="203" spans="1:29" x14ac:dyDescent="0.25">
      <c r="A203" s="46" t="s">
        <v>18</v>
      </c>
      <c r="B203" s="47">
        <v>0</v>
      </c>
      <c r="C203" s="48" t="s">
        <v>12</v>
      </c>
      <c r="D203" s="55"/>
      <c r="E203" s="48" t="s">
        <v>12</v>
      </c>
      <c r="F203" s="56"/>
      <c r="G203" s="51" t="s">
        <v>13</v>
      </c>
      <c r="H203" s="52">
        <v>0</v>
      </c>
      <c r="I203" s="51" t="s">
        <v>13</v>
      </c>
      <c r="J203" s="23">
        <f t="shared" si="47"/>
        <v>0</v>
      </c>
      <c r="K203" s="51" t="s">
        <v>13</v>
      </c>
      <c r="L203" s="23">
        <f t="shared" si="48"/>
        <v>0</v>
      </c>
      <c r="M203" s="53"/>
      <c r="N203" s="54"/>
      <c r="O203" s="41"/>
      <c r="P203" s="41"/>
      <c r="Q203" s="41"/>
      <c r="R203" s="41"/>
    </row>
    <row r="204" spans="1:29" x14ac:dyDescent="0.25">
      <c r="A204" s="41"/>
      <c r="B204" s="57"/>
      <c r="C204" s="41"/>
      <c r="D204" s="41"/>
      <c r="E204" s="41"/>
      <c r="F204" s="41"/>
      <c r="G204" s="41"/>
      <c r="H204" s="54"/>
      <c r="I204" s="51"/>
      <c r="J204" s="54"/>
      <c r="K204" s="58"/>
      <c r="L204" s="54"/>
      <c r="M204" s="53"/>
      <c r="N204" s="54"/>
      <c r="O204" s="41"/>
      <c r="P204" s="41"/>
      <c r="Q204" s="41"/>
      <c r="R204" s="41"/>
    </row>
    <row r="205" spans="1:29" x14ac:dyDescent="0.25">
      <c r="A205" s="41"/>
      <c r="B205" s="57"/>
      <c r="C205" s="41"/>
      <c r="D205" s="42" t="s">
        <v>27</v>
      </c>
      <c r="E205" s="40"/>
      <c r="F205" s="40"/>
      <c r="G205" s="40"/>
      <c r="H205" s="42" t="s">
        <v>28</v>
      </c>
      <c r="I205" s="51"/>
      <c r="J205" s="54"/>
      <c r="K205" s="58"/>
      <c r="L205" s="54"/>
      <c r="M205" s="53"/>
      <c r="N205" s="54"/>
      <c r="O205" s="41"/>
      <c r="P205" s="41"/>
      <c r="Q205" s="41"/>
      <c r="R205" s="41"/>
    </row>
    <row r="206" spans="1:29" x14ac:dyDescent="0.25">
      <c r="A206" s="41"/>
      <c r="B206" s="59" t="s">
        <v>1</v>
      </c>
      <c r="C206" s="41"/>
      <c r="D206" s="42" t="s">
        <v>1</v>
      </c>
      <c r="E206" s="40"/>
      <c r="F206" s="41"/>
      <c r="G206" s="41"/>
      <c r="H206" s="42" t="s">
        <v>1</v>
      </c>
      <c r="I206" s="41"/>
      <c r="J206" s="42" t="s">
        <v>2</v>
      </c>
      <c r="K206" s="40"/>
      <c r="L206" s="42" t="s">
        <v>3</v>
      </c>
      <c r="M206" s="41"/>
      <c r="N206" s="16" t="s">
        <v>4</v>
      </c>
      <c r="O206" s="40"/>
      <c r="P206" s="16" t="s">
        <v>4</v>
      </c>
      <c r="Q206" s="41"/>
      <c r="R206" s="16" t="s">
        <v>4</v>
      </c>
    </row>
    <row r="207" spans="1:29" x14ac:dyDescent="0.25">
      <c r="A207" s="41"/>
      <c r="B207" s="59" t="s">
        <v>6</v>
      </c>
      <c r="C207" s="41"/>
      <c r="D207" s="42" t="s">
        <v>6</v>
      </c>
      <c r="E207" s="40"/>
      <c r="F207" s="42" t="s">
        <v>29</v>
      </c>
      <c r="G207" s="41"/>
      <c r="H207" s="42" t="s">
        <v>6</v>
      </c>
      <c r="I207" s="41"/>
      <c r="J207" s="42" t="s">
        <v>7</v>
      </c>
      <c r="K207" s="40"/>
      <c r="L207" s="42" t="s">
        <v>8</v>
      </c>
      <c r="M207" s="41"/>
      <c r="N207" s="42" t="s">
        <v>9</v>
      </c>
      <c r="O207" s="42"/>
      <c r="P207" s="42" t="s">
        <v>10</v>
      </c>
      <c r="Q207" s="41"/>
      <c r="R207" s="16" t="s">
        <v>19</v>
      </c>
    </row>
    <row r="208" spans="1:29" x14ac:dyDescent="0.25">
      <c r="A208" s="46" t="s">
        <v>30</v>
      </c>
      <c r="B208" s="47">
        <v>6537</v>
      </c>
      <c r="C208" s="60" t="s">
        <v>31</v>
      </c>
      <c r="D208" s="61">
        <v>6537</v>
      </c>
      <c r="E208" s="48" t="s">
        <v>12</v>
      </c>
      <c r="F208" s="62">
        <v>0.09</v>
      </c>
      <c r="G208" s="48" t="s">
        <v>32</v>
      </c>
      <c r="H208" s="64">
        <f>B208-(D208*F208)</f>
        <v>5948.67</v>
      </c>
      <c r="I208" s="48" t="s">
        <v>12</v>
      </c>
      <c r="J208" s="49">
        <v>43.97</v>
      </c>
      <c r="K208" s="48" t="s">
        <v>12</v>
      </c>
      <c r="L208" s="50">
        <v>1</v>
      </c>
      <c r="M208" s="51" t="s">
        <v>13</v>
      </c>
      <c r="N208" s="52">
        <f>H208*J208/2</f>
        <v>130781.50994999999</v>
      </c>
      <c r="O208" s="51" t="s">
        <v>13</v>
      </c>
      <c r="P208" s="23">
        <f>N208*0.9072/1000000</f>
        <v>0.11864498582664</v>
      </c>
      <c r="Q208" s="63" t="s">
        <v>13</v>
      </c>
      <c r="R208" s="23">
        <f>P208*44/12</f>
        <v>0.43503161469768004</v>
      </c>
    </row>
    <row r="209" spans="1:18" x14ac:dyDescent="0.25">
      <c r="A209" s="41"/>
      <c r="B209" s="41"/>
      <c r="C209" s="41"/>
      <c r="D209" s="41"/>
      <c r="E209" s="41"/>
      <c r="F209" s="41"/>
      <c r="G209" s="41"/>
      <c r="H209" s="41"/>
      <c r="I209" s="41"/>
      <c r="J209" s="41"/>
      <c r="K209" s="41"/>
      <c r="L209" s="41"/>
      <c r="M209" s="41"/>
      <c r="N209" s="41"/>
      <c r="O209" s="41"/>
      <c r="P209" s="41"/>
      <c r="Q209" s="41"/>
      <c r="R209" s="41"/>
    </row>
    <row r="210" spans="1:18" ht="21" x14ac:dyDescent="0.4">
      <c r="A210" s="38" t="s">
        <v>23</v>
      </c>
      <c r="B210" s="39"/>
      <c r="C210" s="38"/>
      <c r="D210" s="38">
        <v>2011</v>
      </c>
      <c r="E210" s="39"/>
      <c r="F210" s="39"/>
      <c r="G210" s="39"/>
      <c r="H210" s="39"/>
      <c r="I210" s="39"/>
      <c r="J210" s="39"/>
      <c r="K210" s="39"/>
      <c r="L210" s="39"/>
      <c r="M210" s="39"/>
      <c r="N210" s="39"/>
      <c r="O210" s="39"/>
      <c r="P210" s="39"/>
      <c r="Q210" s="39"/>
      <c r="R210" s="39"/>
    </row>
    <row r="211" spans="1:18" x14ac:dyDescent="0.25">
      <c r="A211" s="14"/>
      <c r="B211" s="40"/>
      <c r="C211" s="14"/>
      <c r="D211" s="14"/>
      <c r="E211" s="40"/>
      <c r="F211" s="40"/>
      <c r="G211" s="40"/>
      <c r="H211" s="40"/>
      <c r="I211" s="40"/>
      <c r="J211" s="40"/>
      <c r="K211" s="40"/>
      <c r="L211" s="40"/>
      <c r="M211" s="40"/>
      <c r="N211" s="40"/>
      <c r="O211" s="40"/>
      <c r="P211" s="40"/>
      <c r="Q211" s="41"/>
      <c r="R211" s="41"/>
    </row>
    <row r="212" spans="1:18" x14ac:dyDescent="0.25">
      <c r="A212" s="40"/>
      <c r="B212" s="42" t="s">
        <v>1</v>
      </c>
      <c r="C212" s="42"/>
      <c r="D212" s="42" t="s">
        <v>2</v>
      </c>
      <c r="E212" s="40"/>
      <c r="F212" s="42" t="s">
        <v>3</v>
      </c>
      <c r="G212" s="41"/>
      <c r="H212" s="16" t="s">
        <v>4</v>
      </c>
      <c r="I212" s="40"/>
      <c r="J212" s="16" t="s">
        <v>4</v>
      </c>
      <c r="K212" s="43"/>
      <c r="L212" s="16" t="s">
        <v>4</v>
      </c>
      <c r="M212" s="43"/>
      <c r="N212" s="44"/>
      <c r="O212" s="41"/>
      <c r="P212" s="41"/>
      <c r="Q212" s="41"/>
      <c r="R212" s="41"/>
    </row>
    <row r="213" spans="1:18" x14ac:dyDescent="0.25">
      <c r="A213" s="45" t="s">
        <v>5</v>
      </c>
      <c r="B213" s="42" t="s">
        <v>6</v>
      </c>
      <c r="C213" s="41"/>
      <c r="D213" s="42" t="s">
        <v>7</v>
      </c>
      <c r="E213" s="40"/>
      <c r="F213" s="42" t="s">
        <v>8</v>
      </c>
      <c r="G213" s="41"/>
      <c r="H213" s="42" t="s">
        <v>9</v>
      </c>
      <c r="I213" s="42"/>
      <c r="J213" s="42" t="s">
        <v>10</v>
      </c>
      <c r="K213" s="43"/>
      <c r="L213" s="16" t="s">
        <v>19</v>
      </c>
      <c r="M213" s="44"/>
      <c r="N213" s="44"/>
      <c r="O213" s="41"/>
      <c r="P213" s="41"/>
      <c r="Q213" s="41"/>
      <c r="R213" s="41"/>
    </row>
    <row r="214" spans="1:18" x14ac:dyDescent="0.25">
      <c r="A214" s="46" t="s">
        <v>24</v>
      </c>
      <c r="B214" s="47">
        <v>584</v>
      </c>
      <c r="C214" s="48" t="s">
        <v>12</v>
      </c>
      <c r="D214" s="49">
        <v>41.53</v>
      </c>
      <c r="E214" s="48" t="s">
        <v>12</v>
      </c>
      <c r="F214" s="50">
        <v>1</v>
      </c>
      <c r="G214" s="51" t="s">
        <v>13</v>
      </c>
      <c r="H214" s="52">
        <f>B214*D214/2</f>
        <v>12126.76</v>
      </c>
      <c r="I214" s="51" t="s">
        <v>13</v>
      </c>
      <c r="J214" s="23">
        <f>H214*0.9072/1000000</f>
        <v>1.1001396672000001E-2</v>
      </c>
      <c r="K214" s="51" t="s">
        <v>13</v>
      </c>
      <c r="L214" s="23">
        <f>J214*44/12</f>
        <v>4.0338454464000001E-2</v>
      </c>
      <c r="M214" s="53"/>
      <c r="N214" s="54"/>
      <c r="O214" s="41"/>
      <c r="P214" s="41"/>
      <c r="Q214" s="41"/>
      <c r="R214" s="41"/>
    </row>
    <row r="215" spans="1:18" x14ac:dyDescent="0.25">
      <c r="A215" s="46" t="s">
        <v>14</v>
      </c>
      <c r="B215" s="47">
        <v>216833</v>
      </c>
      <c r="C215" s="48" t="s">
        <v>12</v>
      </c>
      <c r="D215" s="49">
        <v>44.43</v>
      </c>
      <c r="E215" s="48" t="s">
        <v>12</v>
      </c>
      <c r="F215" s="50">
        <v>1</v>
      </c>
      <c r="G215" s="51" t="s">
        <v>13</v>
      </c>
      <c r="H215" s="52">
        <f t="shared" ref="H215:H222" si="49">B215*D215/2</f>
        <v>4816945.0949999997</v>
      </c>
      <c r="I215" s="51" t="s">
        <v>13</v>
      </c>
      <c r="J215" s="23">
        <f t="shared" ref="J215:J221" si="50">H215*0.9072/1000000</f>
        <v>4.3699325901839998</v>
      </c>
      <c r="K215" s="51" t="s">
        <v>13</v>
      </c>
      <c r="L215" s="23">
        <f t="shared" ref="L215:L221" si="51">J215*44/12</f>
        <v>16.023086164007999</v>
      </c>
      <c r="M215" s="53"/>
      <c r="N215" s="54"/>
      <c r="O215" s="41"/>
      <c r="P215" s="41"/>
      <c r="Q215" s="41"/>
      <c r="R215" s="41"/>
    </row>
    <row r="216" spans="1:18" x14ac:dyDescent="0.25">
      <c r="A216" s="46" t="s">
        <v>25</v>
      </c>
      <c r="B216" s="47">
        <v>46500</v>
      </c>
      <c r="C216" s="48" t="s">
        <v>12</v>
      </c>
      <c r="D216" s="21">
        <v>43.431818181818173</v>
      </c>
      <c r="E216" s="48" t="s">
        <v>12</v>
      </c>
      <c r="F216" s="50">
        <v>1</v>
      </c>
      <c r="G216" s="51" t="s">
        <v>13</v>
      </c>
      <c r="H216" s="52">
        <f t="shared" si="49"/>
        <v>1009789.7727272725</v>
      </c>
      <c r="I216" s="51" t="s">
        <v>13</v>
      </c>
      <c r="J216" s="23">
        <f t="shared" si="50"/>
        <v>0.9160812818181816</v>
      </c>
      <c r="K216" s="51" t="s">
        <v>13</v>
      </c>
      <c r="L216" s="23">
        <f t="shared" si="51"/>
        <v>3.3589646999999991</v>
      </c>
      <c r="M216" s="53"/>
      <c r="N216" s="54"/>
      <c r="O216" s="41"/>
      <c r="P216" s="41"/>
      <c r="Q216" s="41"/>
      <c r="R216" s="41"/>
    </row>
    <row r="217" spans="1:18" x14ac:dyDescent="0.25">
      <c r="A217" s="46" t="s">
        <v>26</v>
      </c>
      <c r="B217" s="47">
        <v>0</v>
      </c>
      <c r="C217" s="48" t="s">
        <v>12</v>
      </c>
      <c r="D217" s="49">
        <v>43.39</v>
      </c>
      <c r="E217" s="48" t="s">
        <v>12</v>
      </c>
      <c r="F217" s="50">
        <v>1</v>
      </c>
      <c r="G217" s="51" t="s">
        <v>13</v>
      </c>
      <c r="H217" s="52">
        <f t="shared" si="49"/>
        <v>0</v>
      </c>
      <c r="I217" s="51" t="s">
        <v>13</v>
      </c>
      <c r="J217" s="23">
        <f t="shared" si="50"/>
        <v>0</v>
      </c>
      <c r="K217" s="51" t="s">
        <v>13</v>
      </c>
      <c r="L217" s="23">
        <f t="shared" si="51"/>
        <v>0</v>
      </c>
      <c r="M217" s="53"/>
      <c r="N217" s="54"/>
      <c r="O217" s="41"/>
      <c r="P217" s="41"/>
      <c r="Q217" s="41"/>
      <c r="R217" s="41"/>
    </row>
    <row r="218" spans="1:18" x14ac:dyDescent="0.25">
      <c r="A218" s="46" t="s">
        <v>16</v>
      </c>
      <c r="B218" s="47">
        <v>952</v>
      </c>
      <c r="C218" s="48" t="s">
        <v>12</v>
      </c>
      <c r="D218" s="21">
        <v>37.110283550140529</v>
      </c>
      <c r="E218" s="48" t="s">
        <v>12</v>
      </c>
      <c r="F218" s="50">
        <v>1</v>
      </c>
      <c r="G218" s="51" t="s">
        <v>13</v>
      </c>
      <c r="H218" s="52">
        <f t="shared" si="49"/>
        <v>17664.494969866893</v>
      </c>
      <c r="I218" s="51" t="s">
        <v>13</v>
      </c>
      <c r="J218" s="23">
        <f t="shared" si="50"/>
        <v>1.6025229836663244E-2</v>
      </c>
      <c r="K218" s="51" t="s">
        <v>13</v>
      </c>
      <c r="L218" s="23">
        <f t="shared" si="51"/>
        <v>5.8759176067765227E-2</v>
      </c>
      <c r="M218" s="53"/>
      <c r="N218" s="54"/>
      <c r="O218" s="41"/>
      <c r="P218" s="41"/>
      <c r="Q218" s="41"/>
      <c r="R218" s="41"/>
    </row>
    <row r="219" spans="1:18" x14ac:dyDescent="0.25">
      <c r="A219" s="46" t="s">
        <v>21</v>
      </c>
      <c r="B219" s="47">
        <v>561134</v>
      </c>
      <c r="C219" s="48" t="s">
        <v>12</v>
      </c>
      <c r="D219" s="21">
        <v>42.900741155457617</v>
      </c>
      <c r="E219" s="48" t="s">
        <v>12</v>
      </c>
      <c r="F219" s="50">
        <v>1</v>
      </c>
      <c r="G219" s="51" t="s">
        <v>13</v>
      </c>
      <c r="H219" s="52">
        <f t="shared" si="49"/>
        <v>12036532.243763277</v>
      </c>
      <c r="I219" s="51" t="s">
        <v>13</v>
      </c>
      <c r="J219" s="23">
        <f t="shared" si="50"/>
        <v>10.919542051542045</v>
      </c>
      <c r="K219" s="51" t="s">
        <v>13</v>
      </c>
      <c r="L219" s="23">
        <f t="shared" si="51"/>
        <v>40.03832085565417</v>
      </c>
      <c r="M219" s="53"/>
      <c r="N219" s="54"/>
      <c r="O219" s="41"/>
      <c r="P219" s="41"/>
      <c r="Q219" s="41"/>
      <c r="R219" s="41"/>
    </row>
    <row r="220" spans="1:18" x14ac:dyDescent="0.25">
      <c r="A220" s="46" t="s">
        <v>22</v>
      </c>
      <c r="B220" s="47">
        <v>2817</v>
      </c>
      <c r="C220" s="48" t="s">
        <v>12</v>
      </c>
      <c r="D220" s="49">
        <v>45.11</v>
      </c>
      <c r="E220" s="48" t="s">
        <v>12</v>
      </c>
      <c r="F220" s="50">
        <v>1</v>
      </c>
      <c r="G220" s="51" t="s">
        <v>13</v>
      </c>
      <c r="H220" s="52">
        <f t="shared" si="49"/>
        <v>63537.434999999998</v>
      </c>
      <c r="I220" s="51" t="s">
        <v>13</v>
      </c>
      <c r="J220" s="23">
        <f t="shared" si="50"/>
        <v>5.7641161031999996E-2</v>
      </c>
      <c r="K220" s="51" t="s">
        <v>13</v>
      </c>
      <c r="L220" s="23">
        <f t="shared" si="51"/>
        <v>0.211350923784</v>
      </c>
      <c r="M220" s="53"/>
      <c r="N220" s="54"/>
      <c r="O220" s="41"/>
      <c r="P220" s="41"/>
      <c r="Q220" s="41"/>
      <c r="R220" s="41"/>
    </row>
    <row r="221" spans="1:18" x14ac:dyDescent="0.25">
      <c r="A221" s="46" t="s">
        <v>17</v>
      </c>
      <c r="B221" s="47">
        <v>53553</v>
      </c>
      <c r="C221" s="48" t="s">
        <v>12</v>
      </c>
      <c r="D221" s="49">
        <v>31.87</v>
      </c>
      <c r="E221" s="48" t="s">
        <v>12</v>
      </c>
      <c r="F221" s="50">
        <v>1</v>
      </c>
      <c r="G221" s="51" t="s">
        <v>13</v>
      </c>
      <c r="H221" s="52">
        <f t="shared" si="49"/>
        <v>853367.05500000005</v>
      </c>
      <c r="I221" s="51" t="s">
        <v>13</v>
      </c>
      <c r="J221" s="23">
        <f t="shared" si="50"/>
        <v>0.77417459229600005</v>
      </c>
      <c r="K221" s="51" t="s">
        <v>13</v>
      </c>
      <c r="L221" s="23">
        <f t="shared" si="51"/>
        <v>2.8386401717520005</v>
      </c>
      <c r="M221" s="53"/>
      <c r="N221" s="54"/>
      <c r="O221" s="41"/>
      <c r="P221" s="41"/>
      <c r="Q221" s="41"/>
      <c r="R221" s="41"/>
    </row>
    <row r="222" spans="1:18" x14ac:dyDescent="0.25">
      <c r="A222" s="46" t="s">
        <v>18</v>
      </c>
      <c r="B222" s="47">
        <v>0</v>
      </c>
      <c r="C222" s="48" t="s">
        <v>12</v>
      </c>
      <c r="D222" s="55"/>
      <c r="E222" s="48" t="s">
        <v>12</v>
      </c>
      <c r="F222" s="56"/>
      <c r="G222" s="51" t="s">
        <v>13</v>
      </c>
      <c r="H222" s="52">
        <f t="shared" si="49"/>
        <v>0</v>
      </c>
      <c r="I222" s="51" t="s">
        <v>13</v>
      </c>
      <c r="J222" s="23">
        <v>0</v>
      </c>
      <c r="K222" s="51" t="s">
        <v>13</v>
      </c>
      <c r="L222" s="23">
        <v>0</v>
      </c>
      <c r="M222" s="53"/>
      <c r="N222" s="54"/>
      <c r="O222" s="41"/>
      <c r="P222" s="41"/>
      <c r="Q222" s="41"/>
      <c r="R222" s="41"/>
    </row>
    <row r="223" spans="1:18" x14ac:dyDescent="0.25">
      <c r="A223" s="41"/>
      <c r="B223" s="57"/>
      <c r="C223" s="41"/>
      <c r="D223" s="41"/>
      <c r="E223" s="41"/>
      <c r="F223" s="41"/>
      <c r="G223" s="41"/>
      <c r="H223" s="54"/>
      <c r="I223" s="51"/>
      <c r="J223" s="54"/>
      <c r="K223" s="58"/>
      <c r="L223" s="54"/>
      <c r="M223" s="53"/>
      <c r="N223" s="54"/>
      <c r="O223" s="41"/>
      <c r="P223" s="41"/>
      <c r="Q223" s="41"/>
      <c r="R223" s="41"/>
    </row>
    <row r="224" spans="1:18" x14ac:dyDescent="0.25">
      <c r="A224" s="41"/>
      <c r="B224" s="57"/>
      <c r="C224" s="41"/>
      <c r="D224" s="42" t="s">
        <v>27</v>
      </c>
      <c r="E224" s="40"/>
      <c r="F224" s="40"/>
      <c r="G224" s="40"/>
      <c r="H224" s="42" t="s">
        <v>28</v>
      </c>
      <c r="I224" s="51"/>
      <c r="J224" s="54"/>
      <c r="K224" s="58"/>
      <c r="L224" s="54"/>
      <c r="M224" s="53"/>
      <c r="N224" s="54"/>
      <c r="O224" s="41"/>
      <c r="P224" s="41"/>
      <c r="Q224" s="41"/>
      <c r="R224" s="41"/>
    </row>
    <row r="225" spans="1:29" x14ac:dyDescent="0.25">
      <c r="A225" s="41"/>
      <c r="B225" s="59" t="s">
        <v>1</v>
      </c>
      <c r="C225" s="41"/>
      <c r="D225" s="42" t="s">
        <v>1</v>
      </c>
      <c r="E225" s="40"/>
      <c r="F225" s="41"/>
      <c r="G225" s="41"/>
      <c r="H225" s="42" t="s">
        <v>1</v>
      </c>
      <c r="I225" s="41"/>
      <c r="J225" s="42" t="s">
        <v>2</v>
      </c>
      <c r="K225" s="40"/>
      <c r="L225" s="42" t="s">
        <v>3</v>
      </c>
      <c r="M225" s="41"/>
      <c r="N225" s="16" t="s">
        <v>4</v>
      </c>
      <c r="O225" s="40"/>
      <c r="P225" s="16" t="s">
        <v>4</v>
      </c>
      <c r="Q225" s="41"/>
      <c r="R225" s="16" t="s">
        <v>4</v>
      </c>
    </row>
    <row r="226" spans="1:29" x14ac:dyDescent="0.25">
      <c r="A226" s="41"/>
      <c r="B226" s="59" t="s">
        <v>6</v>
      </c>
      <c r="C226" s="41"/>
      <c r="D226" s="42" t="s">
        <v>6</v>
      </c>
      <c r="E226" s="40"/>
      <c r="F226" s="42" t="s">
        <v>29</v>
      </c>
      <c r="G226" s="41"/>
      <c r="H226" s="42" t="s">
        <v>6</v>
      </c>
      <c r="I226" s="41"/>
      <c r="J226" s="42" t="s">
        <v>7</v>
      </c>
      <c r="K226" s="40"/>
      <c r="L226" s="42" t="s">
        <v>8</v>
      </c>
      <c r="M226" s="41"/>
      <c r="N226" s="42" t="s">
        <v>9</v>
      </c>
      <c r="O226" s="42"/>
      <c r="P226" s="42" t="s">
        <v>10</v>
      </c>
      <c r="Q226" s="41"/>
      <c r="R226" s="16" t="s">
        <v>19</v>
      </c>
    </row>
    <row r="227" spans="1:29" x14ac:dyDescent="0.25">
      <c r="A227" s="46" t="s">
        <v>30</v>
      </c>
      <c r="B227" s="47">
        <v>6203</v>
      </c>
      <c r="C227" s="60" t="s">
        <v>31</v>
      </c>
      <c r="D227" s="61">
        <v>6203</v>
      </c>
      <c r="E227" s="48" t="s">
        <v>12</v>
      </c>
      <c r="F227" s="62">
        <v>0.09</v>
      </c>
      <c r="G227" s="48" t="s">
        <v>32</v>
      </c>
      <c r="H227" s="64">
        <f>B227-(D227*F227)</f>
        <v>5644.73</v>
      </c>
      <c r="I227" s="48" t="s">
        <v>12</v>
      </c>
      <c r="J227" s="49">
        <v>43.97</v>
      </c>
      <c r="K227" s="48" t="s">
        <v>12</v>
      </c>
      <c r="L227" s="50">
        <v>1</v>
      </c>
      <c r="M227" s="51" t="s">
        <v>13</v>
      </c>
      <c r="N227" s="52">
        <f>H227*J227/2</f>
        <v>124099.38904999998</v>
      </c>
      <c r="O227" s="51" t="s">
        <v>13</v>
      </c>
      <c r="P227" s="23">
        <f>N227*0.9072/1000000</f>
        <v>0.11258296574615999</v>
      </c>
      <c r="Q227" s="63" t="s">
        <v>13</v>
      </c>
      <c r="R227" s="23">
        <f>P227*44/12</f>
        <v>0.41280420773591997</v>
      </c>
    </row>
    <row r="228" spans="1:29" x14ac:dyDescent="0.25">
      <c r="A228" s="41"/>
      <c r="B228" s="41"/>
      <c r="C228" s="41"/>
      <c r="D228" s="41"/>
      <c r="E228" s="41"/>
      <c r="F228" s="41"/>
      <c r="G228" s="41"/>
      <c r="H228" s="41"/>
      <c r="I228" s="41"/>
      <c r="J228" s="41"/>
      <c r="K228" s="41"/>
      <c r="L228" s="41"/>
      <c r="M228" s="41"/>
      <c r="N228" s="41"/>
      <c r="O228" s="41"/>
      <c r="P228" s="41"/>
      <c r="Q228" s="41"/>
      <c r="R228" s="41"/>
    </row>
    <row r="229" spans="1:29" ht="21" x14ac:dyDescent="0.4">
      <c r="A229" s="38" t="s">
        <v>23</v>
      </c>
      <c r="B229" s="39"/>
      <c r="C229" s="38"/>
      <c r="D229" s="38">
        <v>2012</v>
      </c>
      <c r="E229" s="39"/>
      <c r="F229" s="39"/>
      <c r="G229" s="39"/>
      <c r="H229" s="39"/>
      <c r="I229" s="39"/>
      <c r="J229" s="39"/>
      <c r="K229" s="39"/>
      <c r="L229" s="39"/>
      <c r="M229" s="39"/>
      <c r="N229" s="39"/>
      <c r="O229" s="39"/>
      <c r="P229" s="39"/>
      <c r="Q229" s="39"/>
      <c r="R229" s="39"/>
    </row>
    <row r="230" spans="1:29" x14ac:dyDescent="0.25">
      <c r="A230" s="14"/>
      <c r="B230" s="40"/>
      <c r="C230" s="14"/>
      <c r="D230" s="14"/>
      <c r="E230" s="40"/>
      <c r="F230" s="40"/>
      <c r="G230" s="40"/>
      <c r="H230" s="40"/>
      <c r="I230" s="40"/>
      <c r="J230" s="40"/>
      <c r="K230" s="40"/>
      <c r="L230" s="40"/>
      <c r="M230" s="40"/>
      <c r="N230" s="40"/>
      <c r="O230" s="40"/>
      <c r="P230" s="40"/>
      <c r="Q230" s="41"/>
      <c r="R230" s="41"/>
    </row>
    <row r="231" spans="1:29" x14ac:dyDescent="0.25">
      <c r="A231" s="40"/>
      <c r="B231" s="42" t="s">
        <v>1</v>
      </c>
      <c r="C231" s="42"/>
      <c r="D231" s="42" t="s">
        <v>2</v>
      </c>
      <c r="E231" s="40"/>
      <c r="F231" s="42" t="s">
        <v>3</v>
      </c>
      <c r="G231" s="41"/>
      <c r="H231" s="16" t="s">
        <v>4</v>
      </c>
      <c r="I231" s="40"/>
      <c r="J231" s="16" t="s">
        <v>4</v>
      </c>
      <c r="K231" s="43"/>
      <c r="L231" s="16" t="s">
        <v>4</v>
      </c>
      <c r="M231" s="43"/>
      <c r="N231" s="44"/>
      <c r="O231" s="41"/>
      <c r="P231" s="41"/>
      <c r="Q231" s="41"/>
      <c r="R231" s="41"/>
    </row>
    <row r="232" spans="1:29" x14ac:dyDescent="0.25">
      <c r="A232" s="45" t="s">
        <v>5</v>
      </c>
      <c r="B232" s="42" t="s">
        <v>6</v>
      </c>
      <c r="C232" s="41"/>
      <c r="D232" s="42" t="s">
        <v>7</v>
      </c>
      <c r="E232" s="40"/>
      <c r="F232" s="42" t="s">
        <v>8</v>
      </c>
      <c r="G232" s="41"/>
      <c r="H232" s="42" t="s">
        <v>9</v>
      </c>
      <c r="I232" s="42"/>
      <c r="J232" s="42" t="s">
        <v>10</v>
      </c>
      <c r="K232" s="43"/>
      <c r="L232" s="16" t="s">
        <v>19</v>
      </c>
      <c r="M232" s="44"/>
      <c r="N232" s="44"/>
      <c r="O232" s="41"/>
      <c r="P232" s="41"/>
      <c r="Q232" s="41"/>
      <c r="R232" s="41"/>
      <c r="S232" s="41"/>
      <c r="T232" s="41"/>
      <c r="U232" s="41"/>
      <c r="V232" s="41"/>
      <c r="W232" s="41"/>
      <c r="X232" s="41"/>
      <c r="Y232" s="41"/>
      <c r="Z232" s="41"/>
      <c r="AA232" s="41"/>
      <c r="AB232" s="41"/>
      <c r="AC232" s="41"/>
    </row>
    <row r="233" spans="1:29" x14ac:dyDescent="0.25">
      <c r="A233" s="46" t="s">
        <v>24</v>
      </c>
      <c r="B233" s="47">
        <v>613</v>
      </c>
      <c r="C233" s="48" t="s">
        <v>12</v>
      </c>
      <c r="D233" s="49">
        <v>41.53</v>
      </c>
      <c r="E233" s="48" t="s">
        <v>12</v>
      </c>
      <c r="F233" s="50">
        <v>1</v>
      </c>
      <c r="G233" s="51" t="s">
        <v>13</v>
      </c>
      <c r="H233" s="52">
        <f>B233*D233/2</f>
        <v>12728.945</v>
      </c>
      <c r="I233" s="51" t="s">
        <v>13</v>
      </c>
      <c r="J233" s="23">
        <f>H233*0.9072/1000000</f>
        <v>1.1547698903999998E-2</v>
      </c>
      <c r="K233" s="51" t="s">
        <v>13</v>
      </c>
      <c r="L233" s="23">
        <f>J233*44/12</f>
        <v>4.2341562647999993E-2</v>
      </c>
      <c r="M233" s="53"/>
      <c r="N233" s="54"/>
      <c r="O233" s="41"/>
      <c r="P233" s="41"/>
      <c r="Q233" s="41"/>
      <c r="R233" s="41"/>
      <c r="S233" s="41"/>
      <c r="T233" s="41"/>
      <c r="U233" s="41"/>
      <c r="V233" s="41"/>
      <c r="W233" s="41"/>
      <c r="X233" s="41"/>
      <c r="Y233" s="41"/>
      <c r="Z233" s="41"/>
      <c r="AA233" s="41"/>
      <c r="AB233" s="41"/>
      <c r="AC233" s="41"/>
    </row>
    <row r="234" spans="1:29" x14ac:dyDescent="0.25">
      <c r="A234" s="46" t="s">
        <v>14</v>
      </c>
      <c r="B234" s="47">
        <v>221056</v>
      </c>
      <c r="C234" s="48" t="s">
        <v>12</v>
      </c>
      <c r="D234" s="49">
        <v>44.43</v>
      </c>
      <c r="E234" s="48" t="s">
        <v>12</v>
      </c>
      <c r="F234" s="50">
        <v>1</v>
      </c>
      <c r="G234" s="51" t="s">
        <v>13</v>
      </c>
      <c r="H234" s="52">
        <f t="shared" ref="H234:H240" si="52">B234*D234/2</f>
        <v>4910759.04</v>
      </c>
      <c r="I234" s="51" t="s">
        <v>13</v>
      </c>
      <c r="J234" s="23">
        <f t="shared" ref="J234:J240" si="53">H234*0.9072/1000000</f>
        <v>4.4550406010880002</v>
      </c>
      <c r="K234" s="51" t="s">
        <v>13</v>
      </c>
      <c r="L234" s="23">
        <f t="shared" ref="L234:L240" si="54">J234*44/12</f>
        <v>16.335148870656003</v>
      </c>
      <c r="M234" s="53"/>
      <c r="N234" s="54"/>
      <c r="O234" s="41"/>
      <c r="P234" s="41"/>
      <c r="Q234" s="41"/>
      <c r="R234" s="41"/>
      <c r="S234" s="41"/>
      <c r="T234" s="41"/>
      <c r="U234" s="41"/>
      <c r="V234" s="41"/>
      <c r="W234" s="41"/>
      <c r="X234" s="41"/>
      <c r="Y234" s="41"/>
      <c r="Z234" s="41"/>
      <c r="AA234" s="41"/>
      <c r="AB234" s="41"/>
      <c r="AC234" s="41"/>
    </row>
    <row r="235" spans="1:29" x14ac:dyDescent="0.25">
      <c r="A235" s="46" t="s">
        <v>25</v>
      </c>
      <c r="B235" s="47">
        <v>46377</v>
      </c>
      <c r="C235" s="48" t="s">
        <v>12</v>
      </c>
      <c r="D235" s="21">
        <v>43.431818181818173</v>
      </c>
      <c r="E235" s="48" t="s">
        <v>12</v>
      </c>
      <c r="F235" s="50">
        <v>1</v>
      </c>
      <c r="G235" s="51" t="s">
        <v>13</v>
      </c>
      <c r="H235" s="52">
        <f t="shared" si="52"/>
        <v>1007118.7159090907</v>
      </c>
      <c r="I235" s="51" t="s">
        <v>13</v>
      </c>
      <c r="J235" s="23">
        <f t="shared" si="53"/>
        <v>0.9136580990727271</v>
      </c>
      <c r="K235" s="51" t="s">
        <v>13</v>
      </c>
      <c r="L235" s="23">
        <f t="shared" si="54"/>
        <v>3.3500796965999995</v>
      </c>
      <c r="M235" s="53"/>
      <c r="N235" s="54"/>
      <c r="O235" s="41"/>
      <c r="P235" s="41"/>
      <c r="Q235" s="41"/>
      <c r="R235" s="41"/>
      <c r="S235" s="41"/>
      <c r="T235" s="41"/>
      <c r="U235" s="41"/>
      <c r="V235" s="41"/>
      <c r="W235" s="41"/>
      <c r="X235" s="41"/>
      <c r="Y235" s="41"/>
      <c r="Z235" s="41"/>
      <c r="AA235" s="41"/>
      <c r="AB235" s="41"/>
      <c r="AC235" s="41"/>
    </row>
    <row r="236" spans="1:29" x14ac:dyDescent="0.25">
      <c r="A236" s="46" t="s">
        <v>26</v>
      </c>
      <c r="B236" s="47">
        <v>0</v>
      </c>
      <c r="C236" s="48" t="s">
        <v>12</v>
      </c>
      <c r="D236" s="49">
        <v>43.39</v>
      </c>
      <c r="E236" s="48" t="s">
        <v>12</v>
      </c>
      <c r="F236" s="50">
        <v>1</v>
      </c>
      <c r="G236" s="51" t="s">
        <v>13</v>
      </c>
      <c r="H236" s="52">
        <f t="shared" si="52"/>
        <v>0</v>
      </c>
      <c r="I236" s="51" t="s">
        <v>13</v>
      </c>
      <c r="J236" s="23">
        <f t="shared" si="53"/>
        <v>0</v>
      </c>
      <c r="K236" s="51" t="s">
        <v>13</v>
      </c>
      <c r="L236" s="23">
        <f t="shared" si="54"/>
        <v>0</v>
      </c>
      <c r="M236" s="53"/>
      <c r="N236" s="54"/>
      <c r="O236" s="41"/>
      <c r="P236" s="41"/>
      <c r="Q236" s="41"/>
      <c r="R236" s="41"/>
    </row>
    <row r="237" spans="1:29" x14ac:dyDescent="0.25">
      <c r="A237" s="46" t="s">
        <v>16</v>
      </c>
      <c r="B237" s="47">
        <v>1028</v>
      </c>
      <c r="C237" s="48" t="s">
        <v>12</v>
      </c>
      <c r="D237" s="21">
        <v>37.110283550140529</v>
      </c>
      <c r="E237" s="48" t="s">
        <v>12</v>
      </c>
      <c r="F237" s="50">
        <v>1</v>
      </c>
      <c r="G237" s="51" t="s">
        <v>13</v>
      </c>
      <c r="H237" s="52">
        <f t="shared" si="52"/>
        <v>19074.685744772232</v>
      </c>
      <c r="I237" s="51" t="s">
        <v>13</v>
      </c>
      <c r="J237" s="23">
        <f t="shared" si="53"/>
        <v>1.7304554907657369E-2</v>
      </c>
      <c r="K237" s="51" t="s">
        <v>13</v>
      </c>
      <c r="L237" s="23">
        <f t="shared" si="54"/>
        <v>6.3450034661410346E-2</v>
      </c>
      <c r="M237" s="53"/>
      <c r="N237" s="54"/>
      <c r="O237" s="41"/>
      <c r="P237" s="41"/>
      <c r="Q237" s="41"/>
      <c r="R237" s="41"/>
    </row>
    <row r="238" spans="1:29" x14ac:dyDescent="0.25">
      <c r="A238" s="46" t="s">
        <v>21</v>
      </c>
      <c r="B238" s="47">
        <v>550419</v>
      </c>
      <c r="C238" s="48" t="s">
        <v>12</v>
      </c>
      <c r="D238" s="21">
        <v>42.900741155457617</v>
      </c>
      <c r="E238" s="48" t="s">
        <v>12</v>
      </c>
      <c r="F238" s="50">
        <v>1</v>
      </c>
      <c r="G238" s="51" t="s">
        <v>13</v>
      </c>
      <c r="H238" s="52">
        <f t="shared" si="52"/>
        <v>11806691.523022912</v>
      </c>
      <c r="I238" s="51" t="s">
        <v>13</v>
      </c>
      <c r="J238" s="23">
        <f t="shared" si="53"/>
        <v>10.711030549686384</v>
      </c>
      <c r="K238" s="51" t="s">
        <v>13</v>
      </c>
      <c r="L238" s="23">
        <f t="shared" si="54"/>
        <v>39.273778682183412</v>
      </c>
      <c r="M238" s="53"/>
      <c r="N238" s="54"/>
      <c r="O238" s="41"/>
      <c r="P238" s="41"/>
      <c r="Q238" s="41"/>
      <c r="R238" s="41"/>
    </row>
    <row r="239" spans="1:29" x14ac:dyDescent="0.25">
      <c r="A239" s="46" t="s">
        <v>22</v>
      </c>
      <c r="B239" s="47">
        <v>7494</v>
      </c>
      <c r="C239" s="48" t="s">
        <v>12</v>
      </c>
      <c r="D239" s="49">
        <v>45.11</v>
      </c>
      <c r="E239" s="48" t="s">
        <v>12</v>
      </c>
      <c r="F239" s="50">
        <v>1</v>
      </c>
      <c r="G239" s="51" t="s">
        <v>13</v>
      </c>
      <c r="H239" s="52">
        <f t="shared" si="52"/>
        <v>169027.16999999998</v>
      </c>
      <c r="I239" s="51" t="s">
        <v>13</v>
      </c>
      <c r="J239" s="23">
        <f t="shared" si="53"/>
        <v>0.15334144862399998</v>
      </c>
      <c r="K239" s="51" t="s">
        <v>13</v>
      </c>
      <c r="L239" s="23">
        <f t="shared" si="54"/>
        <v>0.56225197828799989</v>
      </c>
      <c r="M239" s="53"/>
      <c r="N239" s="54"/>
      <c r="O239" s="41"/>
      <c r="P239" s="41"/>
      <c r="Q239" s="41"/>
      <c r="R239" s="41"/>
    </row>
    <row r="240" spans="1:29" x14ac:dyDescent="0.25">
      <c r="A240" s="46" t="s">
        <v>17</v>
      </c>
      <c r="B240" s="47">
        <v>39121</v>
      </c>
      <c r="C240" s="48" t="s">
        <v>12</v>
      </c>
      <c r="D240" s="49">
        <v>31.87</v>
      </c>
      <c r="E240" s="48" t="s">
        <v>12</v>
      </c>
      <c r="F240" s="50">
        <v>1</v>
      </c>
      <c r="G240" s="51" t="s">
        <v>13</v>
      </c>
      <c r="H240" s="52">
        <f t="shared" si="52"/>
        <v>623393.13500000001</v>
      </c>
      <c r="I240" s="51" t="s">
        <v>13</v>
      </c>
      <c r="J240" s="23">
        <f t="shared" si="53"/>
        <v>0.56554225207200004</v>
      </c>
      <c r="K240" s="51" t="s">
        <v>13</v>
      </c>
      <c r="L240" s="23">
        <f t="shared" si="54"/>
        <v>2.0736549242640003</v>
      </c>
      <c r="M240" s="53"/>
      <c r="N240" s="54"/>
      <c r="O240" s="41"/>
      <c r="P240" s="41"/>
      <c r="Q240" s="41"/>
      <c r="R240" s="41"/>
    </row>
    <row r="241" spans="1:18" x14ac:dyDescent="0.25">
      <c r="A241" s="46" t="s">
        <v>18</v>
      </c>
      <c r="B241" s="47">
        <v>0</v>
      </c>
      <c r="C241" s="48" t="s">
        <v>12</v>
      </c>
      <c r="D241" s="55"/>
      <c r="E241" s="48" t="s">
        <v>12</v>
      </c>
      <c r="F241" s="56"/>
      <c r="G241" s="51" t="s">
        <v>13</v>
      </c>
      <c r="H241" s="52">
        <v>0</v>
      </c>
      <c r="I241" s="51" t="s">
        <v>13</v>
      </c>
      <c r="J241" s="23">
        <v>0</v>
      </c>
      <c r="K241" s="51" t="s">
        <v>13</v>
      </c>
      <c r="L241" s="23">
        <v>0</v>
      </c>
      <c r="M241" s="53"/>
      <c r="N241" s="54"/>
      <c r="O241" s="41"/>
      <c r="P241" s="41"/>
      <c r="Q241" s="41"/>
      <c r="R241" s="41"/>
    </row>
    <row r="242" spans="1:18" x14ac:dyDescent="0.25">
      <c r="A242" s="41"/>
      <c r="B242" s="57"/>
      <c r="C242" s="41"/>
      <c r="D242" s="41"/>
      <c r="E242" s="41"/>
      <c r="F242" s="41"/>
      <c r="G242" s="41"/>
      <c r="H242" s="54"/>
      <c r="I242" s="51"/>
      <c r="J242" s="54"/>
      <c r="K242" s="58"/>
      <c r="L242" s="54"/>
      <c r="M242" s="53"/>
      <c r="N242" s="54"/>
      <c r="O242" s="41"/>
      <c r="P242" s="41"/>
      <c r="Q242" s="41"/>
      <c r="R242" s="41"/>
    </row>
    <row r="243" spans="1:18" x14ac:dyDescent="0.25">
      <c r="A243" s="41"/>
      <c r="B243" s="57"/>
      <c r="C243" s="41"/>
      <c r="D243" s="42" t="s">
        <v>27</v>
      </c>
      <c r="E243" s="40"/>
      <c r="F243" s="40"/>
      <c r="G243" s="40"/>
      <c r="H243" s="42" t="s">
        <v>28</v>
      </c>
      <c r="I243" s="51"/>
      <c r="J243" s="54"/>
      <c r="K243" s="58"/>
      <c r="L243" s="54"/>
      <c r="M243" s="53"/>
      <c r="N243" s="54"/>
      <c r="O243" s="41"/>
      <c r="P243" s="41"/>
      <c r="Q243" s="41"/>
      <c r="R243" s="41"/>
    </row>
    <row r="244" spans="1:18" x14ac:dyDescent="0.25">
      <c r="A244" s="41"/>
      <c r="B244" s="59" t="s">
        <v>1</v>
      </c>
      <c r="C244" s="41"/>
      <c r="D244" s="42" t="s">
        <v>1</v>
      </c>
      <c r="E244" s="40"/>
      <c r="F244" s="41"/>
      <c r="G244" s="41"/>
      <c r="H244" s="42" t="s">
        <v>1</v>
      </c>
      <c r="I244" s="41"/>
      <c r="J244" s="42" t="s">
        <v>2</v>
      </c>
      <c r="K244" s="40"/>
      <c r="L244" s="42" t="s">
        <v>3</v>
      </c>
      <c r="M244" s="41"/>
      <c r="N244" s="16" t="s">
        <v>4</v>
      </c>
      <c r="O244" s="40"/>
      <c r="P244" s="16" t="s">
        <v>4</v>
      </c>
      <c r="Q244" s="41"/>
      <c r="R244" s="16" t="s">
        <v>4</v>
      </c>
    </row>
    <row r="245" spans="1:18" x14ac:dyDescent="0.25">
      <c r="A245" s="41"/>
      <c r="B245" s="59" t="s">
        <v>6</v>
      </c>
      <c r="C245" s="41"/>
      <c r="D245" s="42" t="s">
        <v>6</v>
      </c>
      <c r="E245" s="40"/>
      <c r="F245" s="42" t="s">
        <v>29</v>
      </c>
      <c r="G245" s="41"/>
      <c r="H245" s="42" t="s">
        <v>6</v>
      </c>
      <c r="I245" s="41"/>
      <c r="J245" s="42" t="s">
        <v>7</v>
      </c>
      <c r="K245" s="40"/>
      <c r="L245" s="42" t="s">
        <v>8</v>
      </c>
      <c r="M245" s="41"/>
      <c r="N245" s="42" t="s">
        <v>9</v>
      </c>
      <c r="O245" s="42"/>
      <c r="P245" s="42" t="s">
        <v>10</v>
      </c>
      <c r="Q245" s="41"/>
      <c r="R245" s="16" t="s">
        <v>19</v>
      </c>
    </row>
    <row r="246" spans="1:18" x14ac:dyDescent="0.25">
      <c r="A246" s="46" t="s">
        <v>30</v>
      </c>
      <c r="B246" s="47">
        <v>5707</v>
      </c>
      <c r="C246" s="60" t="s">
        <v>31</v>
      </c>
      <c r="D246" s="61">
        <v>5707</v>
      </c>
      <c r="E246" s="48" t="s">
        <v>12</v>
      </c>
      <c r="F246" s="62">
        <v>0.09</v>
      </c>
      <c r="G246" s="48" t="s">
        <v>32</v>
      </c>
      <c r="H246" s="64">
        <f>B246-(D246*F246)</f>
        <v>5193.37</v>
      </c>
      <c r="I246" s="48" t="s">
        <v>12</v>
      </c>
      <c r="J246" s="49">
        <v>43.97</v>
      </c>
      <c r="K246" s="48" t="s">
        <v>12</v>
      </c>
      <c r="L246" s="50">
        <v>1</v>
      </c>
      <c r="M246" s="51" t="s">
        <v>13</v>
      </c>
      <c r="N246" s="52">
        <f>H246*J246/2</f>
        <v>114176.23944999999</v>
      </c>
      <c r="O246" s="51" t="s">
        <v>13</v>
      </c>
      <c r="P246" s="23">
        <f>N246*0.9072/1000000</f>
        <v>0.10358068442903999</v>
      </c>
      <c r="Q246" s="63" t="s">
        <v>13</v>
      </c>
      <c r="R246" s="23">
        <f>P246*44/12</f>
        <v>0.37979584290648</v>
      </c>
    </row>
    <row r="247" spans="1:18" x14ac:dyDescent="0.25">
      <c r="A247" s="41"/>
      <c r="B247" s="41"/>
      <c r="C247" s="41"/>
      <c r="D247" s="41"/>
      <c r="E247" s="41"/>
      <c r="F247" s="41"/>
      <c r="G247" s="41"/>
      <c r="H247" s="41"/>
      <c r="I247" s="41"/>
      <c r="J247" s="41"/>
      <c r="K247" s="41"/>
      <c r="L247" s="41"/>
      <c r="M247" s="41"/>
      <c r="N247" s="41"/>
      <c r="O247" s="41"/>
      <c r="P247" s="41"/>
      <c r="Q247" s="41"/>
      <c r="R247" s="41"/>
    </row>
    <row r="248" spans="1:18" ht="21" x14ac:dyDescent="0.4">
      <c r="A248" s="38" t="s">
        <v>23</v>
      </c>
      <c r="B248" s="39"/>
      <c r="C248" s="38"/>
      <c r="D248" s="38">
        <v>2013</v>
      </c>
      <c r="E248" s="39"/>
      <c r="F248" s="39"/>
      <c r="G248" s="39"/>
      <c r="H248" s="39"/>
      <c r="I248" s="39"/>
      <c r="J248" s="39"/>
      <c r="K248" s="39"/>
      <c r="L248" s="39"/>
      <c r="M248" s="39"/>
      <c r="N248" s="39"/>
      <c r="O248" s="39"/>
      <c r="P248" s="39"/>
      <c r="Q248" s="39"/>
      <c r="R248" s="39"/>
    </row>
    <row r="249" spans="1:18" x14ac:dyDescent="0.25">
      <c r="A249" s="14"/>
      <c r="B249" s="40"/>
      <c r="C249" s="14"/>
      <c r="D249" s="14"/>
      <c r="E249" s="40"/>
      <c r="F249" s="40"/>
      <c r="G249" s="40"/>
      <c r="H249" s="40"/>
      <c r="I249" s="40"/>
      <c r="J249" s="40"/>
      <c r="K249" s="40"/>
      <c r="L249" s="40"/>
      <c r="M249" s="40"/>
      <c r="N249" s="40"/>
      <c r="O249" s="40"/>
      <c r="P249" s="40"/>
      <c r="Q249" s="41"/>
      <c r="R249" s="41"/>
    </row>
    <row r="250" spans="1:18" x14ac:dyDescent="0.25">
      <c r="A250" s="40"/>
      <c r="B250" s="42" t="s">
        <v>1</v>
      </c>
      <c r="C250" s="42"/>
      <c r="D250" s="42" t="s">
        <v>2</v>
      </c>
      <c r="E250" s="40"/>
      <c r="F250" s="42" t="s">
        <v>3</v>
      </c>
      <c r="G250" s="41"/>
      <c r="H250" s="16" t="s">
        <v>4</v>
      </c>
      <c r="I250" s="40"/>
      <c r="J250" s="16" t="s">
        <v>4</v>
      </c>
      <c r="K250" s="43"/>
      <c r="L250" s="16" t="s">
        <v>4</v>
      </c>
      <c r="M250" s="43"/>
      <c r="N250" s="44"/>
      <c r="O250" s="41"/>
      <c r="P250" s="41"/>
      <c r="Q250" s="41"/>
      <c r="R250" s="41"/>
    </row>
    <row r="251" spans="1:18" x14ac:dyDescent="0.25">
      <c r="A251" s="45" t="s">
        <v>5</v>
      </c>
      <c r="B251" s="42" t="s">
        <v>6</v>
      </c>
      <c r="C251" s="41"/>
      <c r="D251" s="42" t="s">
        <v>7</v>
      </c>
      <c r="E251" s="40"/>
      <c r="F251" s="42" t="s">
        <v>8</v>
      </c>
      <c r="G251" s="41"/>
      <c r="H251" s="42" t="s">
        <v>9</v>
      </c>
      <c r="I251" s="42"/>
      <c r="J251" s="42" t="s">
        <v>10</v>
      </c>
      <c r="K251" s="43"/>
      <c r="L251" s="16" t="s">
        <v>19</v>
      </c>
      <c r="M251" s="44"/>
      <c r="N251" s="44"/>
      <c r="O251" s="41"/>
      <c r="P251" s="41"/>
      <c r="Q251" s="41"/>
      <c r="R251" s="41"/>
    </row>
    <row r="252" spans="1:18" x14ac:dyDescent="0.25">
      <c r="A252" s="46" t="s">
        <v>24</v>
      </c>
      <c r="B252" s="47">
        <v>536</v>
      </c>
      <c r="C252" s="48" t="s">
        <v>12</v>
      </c>
      <c r="D252" s="49">
        <v>41.53</v>
      </c>
      <c r="E252" s="48" t="s">
        <v>12</v>
      </c>
      <c r="F252" s="50">
        <v>1</v>
      </c>
      <c r="G252" s="51" t="s">
        <v>13</v>
      </c>
      <c r="H252" s="52">
        <f>B252*D252/2</f>
        <v>11130.04</v>
      </c>
      <c r="I252" s="51" t="s">
        <v>13</v>
      </c>
      <c r="J252" s="23">
        <f>H252*0.9072/1000000</f>
        <v>1.0097172288000002E-2</v>
      </c>
      <c r="K252" s="51" t="s">
        <v>13</v>
      </c>
      <c r="L252" s="23">
        <f>J252*44/12</f>
        <v>3.7022965056000008E-2</v>
      </c>
      <c r="M252" s="53"/>
      <c r="N252" s="54"/>
      <c r="O252" s="41"/>
      <c r="P252" s="41"/>
      <c r="Q252" s="41"/>
      <c r="R252" s="41"/>
    </row>
    <row r="253" spans="1:18" x14ac:dyDescent="0.25">
      <c r="A253" s="46" t="s">
        <v>14</v>
      </c>
      <c r="B253" s="47">
        <v>215922</v>
      </c>
      <c r="C253" s="48" t="s">
        <v>12</v>
      </c>
      <c r="D253" s="49">
        <v>44.43</v>
      </c>
      <c r="E253" s="48" t="s">
        <v>12</v>
      </c>
      <c r="F253" s="50">
        <v>1</v>
      </c>
      <c r="G253" s="51" t="s">
        <v>13</v>
      </c>
      <c r="H253" s="52">
        <f t="shared" ref="H253:H259" si="55">B253*D253/2</f>
        <v>4796707.2299999995</v>
      </c>
      <c r="I253" s="51" t="s">
        <v>13</v>
      </c>
      <c r="J253" s="23">
        <f t="shared" ref="J253:J259" si="56">H253*0.9072/1000000</f>
        <v>4.3515727990559991</v>
      </c>
      <c r="K253" s="51" t="s">
        <v>13</v>
      </c>
      <c r="L253" s="23">
        <f t="shared" ref="L253:L259" si="57">J253*44/12</f>
        <v>15.955766929871997</v>
      </c>
      <c r="M253" s="53"/>
      <c r="N253" s="54"/>
      <c r="O253" s="41"/>
      <c r="P253" s="41"/>
      <c r="Q253" s="41"/>
      <c r="R253" s="41"/>
    </row>
    <row r="254" spans="1:18" x14ac:dyDescent="0.25">
      <c r="A254" s="46" t="s">
        <v>25</v>
      </c>
      <c r="B254" s="47">
        <v>41516</v>
      </c>
      <c r="C254" s="48" t="s">
        <v>12</v>
      </c>
      <c r="D254" s="21">
        <v>43.431818181818173</v>
      </c>
      <c r="E254" s="48" t="s">
        <v>12</v>
      </c>
      <c r="F254" s="50">
        <v>1</v>
      </c>
      <c r="G254" s="51" t="s">
        <v>13</v>
      </c>
      <c r="H254" s="52">
        <f t="shared" si="55"/>
        <v>901557.68181818165</v>
      </c>
      <c r="I254" s="51" t="s">
        <v>13</v>
      </c>
      <c r="J254" s="23">
        <f t="shared" si="56"/>
        <v>0.81789312894545441</v>
      </c>
      <c r="K254" s="51" t="s">
        <v>13</v>
      </c>
      <c r="L254" s="23">
        <f t="shared" si="57"/>
        <v>2.9989414727999999</v>
      </c>
      <c r="M254" s="53"/>
      <c r="N254" s="54"/>
      <c r="O254" s="41"/>
      <c r="P254" s="41"/>
      <c r="Q254" s="41"/>
      <c r="R254" s="41"/>
    </row>
    <row r="255" spans="1:18" x14ac:dyDescent="0.25">
      <c r="A255" s="46" t="s">
        <v>26</v>
      </c>
      <c r="B255" s="47">
        <v>0</v>
      </c>
      <c r="C255" s="48" t="s">
        <v>12</v>
      </c>
      <c r="D255" s="49">
        <v>43.39</v>
      </c>
      <c r="E255" s="48" t="s">
        <v>12</v>
      </c>
      <c r="F255" s="50">
        <v>1</v>
      </c>
      <c r="G255" s="51" t="s">
        <v>13</v>
      </c>
      <c r="H255" s="52">
        <f t="shared" si="55"/>
        <v>0</v>
      </c>
      <c r="I255" s="51" t="s">
        <v>13</v>
      </c>
      <c r="J255" s="23">
        <f t="shared" si="56"/>
        <v>0</v>
      </c>
      <c r="K255" s="51" t="s">
        <v>13</v>
      </c>
      <c r="L255" s="23">
        <f t="shared" si="57"/>
        <v>0</v>
      </c>
      <c r="M255" s="53"/>
      <c r="N255" s="54"/>
      <c r="O255" s="41"/>
      <c r="P255" s="41"/>
      <c r="Q255" s="41"/>
      <c r="R255" s="41"/>
    </row>
    <row r="256" spans="1:18" x14ac:dyDescent="0.25">
      <c r="A256" s="46" t="s">
        <v>16</v>
      </c>
      <c r="B256" s="47">
        <v>1517</v>
      </c>
      <c r="C256" s="48" t="s">
        <v>12</v>
      </c>
      <c r="D256" s="21">
        <v>37.110283550140529</v>
      </c>
      <c r="E256" s="48" t="s">
        <v>12</v>
      </c>
      <c r="F256" s="50">
        <v>1</v>
      </c>
      <c r="G256" s="51" t="s">
        <v>13</v>
      </c>
      <c r="H256" s="52">
        <f t="shared" si="55"/>
        <v>28148.150072781591</v>
      </c>
      <c r="I256" s="51" t="s">
        <v>13</v>
      </c>
      <c r="J256" s="23">
        <f t="shared" si="56"/>
        <v>2.5536001746027461E-2</v>
      </c>
      <c r="K256" s="51" t="s">
        <v>13</v>
      </c>
      <c r="L256" s="23">
        <f t="shared" si="57"/>
        <v>9.363200640210069E-2</v>
      </c>
      <c r="M256" s="53"/>
      <c r="N256" s="54"/>
      <c r="O256" s="41"/>
      <c r="P256" s="41"/>
      <c r="Q256" s="41"/>
      <c r="R256" s="41"/>
    </row>
    <row r="257" spans="1:29" x14ac:dyDescent="0.25">
      <c r="A257" s="46" t="s">
        <v>21</v>
      </c>
      <c r="B257" s="47">
        <v>553174</v>
      </c>
      <c r="C257" s="48" t="s">
        <v>12</v>
      </c>
      <c r="D257" s="21">
        <v>42.900741155457617</v>
      </c>
      <c r="E257" s="48" t="s">
        <v>12</v>
      </c>
      <c r="F257" s="50">
        <v>1</v>
      </c>
      <c r="G257" s="51" t="s">
        <v>13</v>
      </c>
      <c r="H257" s="52">
        <f t="shared" si="55"/>
        <v>11865787.293964555</v>
      </c>
      <c r="I257" s="51" t="s">
        <v>13</v>
      </c>
      <c r="J257" s="23">
        <f t="shared" si="56"/>
        <v>10.764642233084645</v>
      </c>
      <c r="K257" s="51" t="s">
        <v>13</v>
      </c>
      <c r="L257" s="23">
        <f t="shared" si="57"/>
        <v>39.470354854643695</v>
      </c>
      <c r="M257" s="53"/>
      <c r="N257" s="54"/>
      <c r="O257" s="41"/>
      <c r="P257" s="41"/>
      <c r="Q257" s="41"/>
      <c r="R257" s="41"/>
    </row>
    <row r="258" spans="1:29" x14ac:dyDescent="0.25">
      <c r="A258" s="46" t="s">
        <v>22</v>
      </c>
      <c r="B258" s="47">
        <v>6316</v>
      </c>
      <c r="C258" s="48" t="s">
        <v>12</v>
      </c>
      <c r="D258" s="49">
        <v>45.11</v>
      </c>
      <c r="E258" s="48" t="s">
        <v>12</v>
      </c>
      <c r="F258" s="50">
        <v>1</v>
      </c>
      <c r="G258" s="51" t="s">
        <v>13</v>
      </c>
      <c r="H258" s="52">
        <f t="shared" si="55"/>
        <v>142457.38</v>
      </c>
      <c r="I258" s="51" t="s">
        <v>13</v>
      </c>
      <c r="J258" s="23">
        <f t="shared" si="56"/>
        <v>0.129237335136</v>
      </c>
      <c r="K258" s="51" t="s">
        <v>13</v>
      </c>
      <c r="L258" s="23">
        <f t="shared" si="57"/>
        <v>0.47387022883199997</v>
      </c>
      <c r="M258" s="53"/>
      <c r="N258" s="54"/>
      <c r="O258" s="41"/>
      <c r="P258" s="41"/>
      <c r="Q258" s="41"/>
      <c r="R258" s="41"/>
    </row>
    <row r="259" spans="1:29" x14ac:dyDescent="0.25">
      <c r="A259" s="46" t="s">
        <v>17</v>
      </c>
      <c r="B259" s="47">
        <v>40106</v>
      </c>
      <c r="C259" s="48" t="s">
        <v>12</v>
      </c>
      <c r="D259" s="49">
        <v>31.87</v>
      </c>
      <c r="E259" s="48" t="s">
        <v>12</v>
      </c>
      <c r="F259" s="50">
        <v>1</v>
      </c>
      <c r="G259" s="51" t="s">
        <v>13</v>
      </c>
      <c r="H259" s="52">
        <f t="shared" si="55"/>
        <v>639089.11</v>
      </c>
      <c r="I259" s="51" t="s">
        <v>13</v>
      </c>
      <c r="J259" s="23">
        <f t="shared" si="56"/>
        <v>0.57978164059199999</v>
      </c>
      <c r="K259" s="51" t="s">
        <v>13</v>
      </c>
      <c r="L259" s="23">
        <f t="shared" si="57"/>
        <v>2.1258660155040001</v>
      </c>
      <c r="M259" s="53"/>
      <c r="N259" s="54"/>
      <c r="O259" s="41"/>
      <c r="P259" s="41"/>
      <c r="Q259" s="41"/>
      <c r="R259" s="41"/>
    </row>
    <row r="260" spans="1:29" x14ac:dyDescent="0.25">
      <c r="A260" s="46" t="s">
        <v>18</v>
      </c>
      <c r="B260" s="47">
        <v>0</v>
      </c>
      <c r="C260" s="48" t="s">
        <v>12</v>
      </c>
      <c r="D260" s="55"/>
      <c r="E260" s="48" t="s">
        <v>12</v>
      </c>
      <c r="F260" s="56"/>
      <c r="G260" s="51" t="s">
        <v>13</v>
      </c>
      <c r="H260" s="52">
        <v>0</v>
      </c>
      <c r="I260" s="51" t="s">
        <v>13</v>
      </c>
      <c r="J260" s="23">
        <v>0</v>
      </c>
      <c r="K260" s="51" t="s">
        <v>13</v>
      </c>
      <c r="L260" s="23">
        <v>0</v>
      </c>
      <c r="M260" s="53"/>
      <c r="N260" s="54"/>
      <c r="O260" s="41"/>
      <c r="P260" s="41"/>
      <c r="Q260" s="41"/>
      <c r="R260" s="41"/>
    </row>
    <row r="261" spans="1:29" x14ac:dyDescent="0.25">
      <c r="A261" s="41"/>
      <c r="B261" s="57"/>
      <c r="C261" s="41"/>
      <c r="D261" s="41"/>
      <c r="E261" s="41"/>
      <c r="F261" s="41"/>
      <c r="G261" s="41"/>
      <c r="H261" s="54"/>
      <c r="I261" s="51"/>
      <c r="J261" s="54"/>
      <c r="K261" s="58"/>
      <c r="L261" s="54"/>
      <c r="M261" s="53"/>
      <c r="N261" s="54"/>
      <c r="O261" s="41"/>
      <c r="P261" s="41"/>
      <c r="Q261" s="41"/>
      <c r="R261" s="41"/>
    </row>
    <row r="262" spans="1:29" x14ac:dyDescent="0.25">
      <c r="A262" s="41"/>
      <c r="B262" s="57"/>
      <c r="C262" s="41"/>
      <c r="D262" s="42" t="s">
        <v>27</v>
      </c>
      <c r="E262" s="40"/>
      <c r="F262" s="40"/>
      <c r="G262" s="40"/>
      <c r="H262" s="42" t="s">
        <v>28</v>
      </c>
      <c r="I262" s="51"/>
      <c r="J262" s="54"/>
      <c r="K262" s="58"/>
      <c r="L262" s="54"/>
      <c r="M262" s="53"/>
      <c r="N262" s="54"/>
      <c r="O262" s="41"/>
      <c r="P262" s="41"/>
      <c r="Q262" s="41"/>
      <c r="R262" s="41"/>
    </row>
    <row r="263" spans="1:29" x14ac:dyDescent="0.25">
      <c r="A263" s="41"/>
      <c r="B263" s="59" t="s">
        <v>1</v>
      </c>
      <c r="C263" s="41"/>
      <c r="D263" s="42" t="s">
        <v>1</v>
      </c>
      <c r="E263" s="40"/>
      <c r="F263" s="41"/>
      <c r="G263" s="41"/>
      <c r="H263" s="42" t="s">
        <v>1</v>
      </c>
      <c r="I263" s="41"/>
      <c r="J263" s="42" t="s">
        <v>2</v>
      </c>
      <c r="K263" s="40"/>
      <c r="L263" s="42" t="s">
        <v>3</v>
      </c>
      <c r="M263" s="41"/>
      <c r="N263" s="16" t="s">
        <v>4</v>
      </c>
      <c r="O263" s="40"/>
      <c r="P263" s="16" t="s">
        <v>4</v>
      </c>
      <c r="Q263" s="41"/>
      <c r="R263" s="16" t="s">
        <v>4</v>
      </c>
    </row>
    <row r="264" spans="1:29" x14ac:dyDescent="0.25">
      <c r="A264" s="41"/>
      <c r="B264" s="59" t="s">
        <v>6</v>
      </c>
      <c r="C264" s="41"/>
      <c r="D264" s="42" t="s">
        <v>6</v>
      </c>
      <c r="E264" s="40"/>
      <c r="F264" s="42" t="s">
        <v>29</v>
      </c>
      <c r="G264" s="41"/>
      <c r="H264" s="42" t="s">
        <v>6</v>
      </c>
      <c r="I264" s="41"/>
      <c r="J264" s="42" t="s">
        <v>7</v>
      </c>
      <c r="K264" s="40"/>
      <c r="L264" s="42" t="s">
        <v>8</v>
      </c>
      <c r="M264" s="41"/>
      <c r="N264" s="42" t="s">
        <v>9</v>
      </c>
      <c r="O264" s="42"/>
      <c r="P264" s="42" t="s">
        <v>10</v>
      </c>
      <c r="Q264" s="41"/>
      <c r="R264" s="16" t="s">
        <v>19</v>
      </c>
    </row>
    <row r="265" spans="1:29" x14ac:dyDescent="0.25">
      <c r="A265" s="46" t="s">
        <v>30</v>
      </c>
      <c r="B265" s="47">
        <v>6038</v>
      </c>
      <c r="C265" s="60" t="s">
        <v>31</v>
      </c>
      <c r="D265" s="61">
        <v>6038</v>
      </c>
      <c r="E265" s="48" t="s">
        <v>12</v>
      </c>
      <c r="F265" s="62">
        <v>0.09</v>
      </c>
      <c r="G265" s="48" t="s">
        <v>32</v>
      </c>
      <c r="H265" s="64">
        <f>B265-(D265*F265)</f>
        <v>5494.58</v>
      </c>
      <c r="I265" s="48" t="s">
        <v>12</v>
      </c>
      <c r="J265" s="49">
        <v>43.97</v>
      </c>
      <c r="K265" s="48" t="s">
        <v>12</v>
      </c>
      <c r="L265" s="50">
        <v>1</v>
      </c>
      <c r="M265" s="51" t="s">
        <v>13</v>
      </c>
      <c r="N265" s="52">
        <f>H265*J265/2</f>
        <v>120798.3413</v>
      </c>
      <c r="O265" s="51" t="s">
        <v>13</v>
      </c>
      <c r="P265" s="23">
        <f>N265*0.9072/1000000</f>
        <v>0.10958825522736</v>
      </c>
      <c r="Q265" s="63" t="s">
        <v>13</v>
      </c>
      <c r="R265" s="23">
        <f>P265*44/12</f>
        <v>0.40182360250031995</v>
      </c>
    </row>
    <row r="266" spans="1:29" x14ac:dyDescent="0.25">
      <c r="A266" s="41"/>
      <c r="B266" s="41"/>
      <c r="C266" s="41"/>
      <c r="D266" s="41"/>
      <c r="E266" s="41"/>
      <c r="F266" s="41"/>
      <c r="G266" s="41"/>
      <c r="H266" s="41"/>
      <c r="I266" s="41"/>
      <c r="J266" s="41"/>
      <c r="K266" s="41"/>
      <c r="L266" s="41"/>
      <c r="M266" s="41"/>
      <c r="N266" s="41"/>
      <c r="O266" s="41"/>
      <c r="P266" s="41"/>
      <c r="Q266" s="41"/>
      <c r="R266" s="41"/>
    </row>
    <row r="267" spans="1:29" ht="21" x14ac:dyDescent="0.4">
      <c r="A267" s="38" t="s">
        <v>23</v>
      </c>
      <c r="B267" s="39"/>
      <c r="C267" s="38"/>
      <c r="D267" s="38">
        <v>2014</v>
      </c>
      <c r="E267" s="39"/>
      <c r="F267" s="39"/>
      <c r="G267" s="39"/>
      <c r="H267" s="39"/>
      <c r="I267" s="39"/>
      <c r="J267" s="39"/>
      <c r="K267" s="39"/>
      <c r="L267" s="39"/>
      <c r="M267" s="39"/>
      <c r="N267" s="39"/>
      <c r="O267" s="39"/>
      <c r="P267" s="39"/>
      <c r="Q267" s="39"/>
      <c r="R267" s="39"/>
    </row>
    <row r="268" spans="1:29" x14ac:dyDescent="0.25">
      <c r="A268" s="14"/>
      <c r="B268" s="40"/>
      <c r="C268" s="14"/>
      <c r="D268" s="14"/>
      <c r="E268" s="40"/>
      <c r="F268" s="40"/>
      <c r="G268" s="40"/>
      <c r="H268" s="40"/>
      <c r="I268" s="40"/>
      <c r="J268" s="40"/>
      <c r="K268" s="40"/>
      <c r="L268" s="40"/>
      <c r="M268" s="40"/>
      <c r="N268" s="40"/>
      <c r="O268" s="40"/>
      <c r="P268" s="40"/>
      <c r="Q268" s="41"/>
      <c r="R268" s="41"/>
    </row>
    <row r="269" spans="1:29" x14ac:dyDescent="0.25">
      <c r="A269" s="40"/>
      <c r="B269" s="42" t="s">
        <v>1</v>
      </c>
      <c r="C269" s="42"/>
      <c r="D269" s="42" t="s">
        <v>2</v>
      </c>
      <c r="E269" s="40"/>
      <c r="F269" s="42" t="s">
        <v>3</v>
      </c>
      <c r="G269" s="41"/>
      <c r="H269" s="16" t="s">
        <v>4</v>
      </c>
      <c r="I269" s="40"/>
      <c r="J269" s="16" t="s">
        <v>4</v>
      </c>
      <c r="K269" s="43"/>
      <c r="L269" s="16" t="s">
        <v>4</v>
      </c>
      <c r="M269" s="43"/>
      <c r="N269" s="44"/>
      <c r="O269" s="41"/>
      <c r="P269" s="41"/>
      <c r="Q269" s="41"/>
      <c r="R269" s="41"/>
    </row>
    <row r="270" spans="1:29" x14ac:dyDescent="0.25">
      <c r="A270" s="45" t="s">
        <v>5</v>
      </c>
      <c r="B270" s="42" t="s">
        <v>6</v>
      </c>
      <c r="C270" s="41"/>
      <c r="D270" s="42" t="s">
        <v>7</v>
      </c>
      <c r="E270" s="40"/>
      <c r="F270" s="42" t="s">
        <v>8</v>
      </c>
      <c r="G270" s="41"/>
      <c r="H270" s="42" t="s">
        <v>9</v>
      </c>
      <c r="I270" s="42"/>
      <c r="J270" s="42" t="s">
        <v>10</v>
      </c>
      <c r="K270" s="43"/>
      <c r="L270" s="16" t="s">
        <v>19</v>
      </c>
      <c r="M270" s="44"/>
      <c r="N270" s="44"/>
      <c r="O270" s="41"/>
      <c r="P270" s="41"/>
      <c r="Q270" s="41"/>
      <c r="R270" s="41"/>
      <c r="S270" s="41"/>
      <c r="T270" s="41"/>
      <c r="U270" s="41"/>
      <c r="V270" s="41"/>
      <c r="W270" s="41"/>
      <c r="X270" s="41"/>
      <c r="Y270" s="41"/>
      <c r="Z270" s="41"/>
      <c r="AA270" s="41"/>
      <c r="AB270" s="41"/>
      <c r="AC270" s="41"/>
    </row>
    <row r="271" spans="1:29" x14ac:dyDescent="0.25">
      <c r="A271" s="46" t="s">
        <v>24</v>
      </c>
      <c r="B271" s="47">
        <v>496</v>
      </c>
      <c r="C271" s="48" t="s">
        <v>12</v>
      </c>
      <c r="D271" s="49">
        <v>41.53</v>
      </c>
      <c r="E271" s="48" t="s">
        <v>12</v>
      </c>
      <c r="F271" s="50">
        <v>1</v>
      </c>
      <c r="G271" s="51" t="s">
        <v>13</v>
      </c>
      <c r="H271" s="52">
        <f>B271*D271/2</f>
        <v>10299.44</v>
      </c>
      <c r="I271" s="51" t="s">
        <v>13</v>
      </c>
      <c r="J271" s="23">
        <f>H271*0.9072/1000000</f>
        <v>9.3436519679999993E-3</v>
      </c>
      <c r="K271" s="51" t="s">
        <v>13</v>
      </c>
      <c r="L271" s="23">
        <f>J271*44/12</f>
        <v>3.4260057215999999E-2</v>
      </c>
      <c r="M271" s="53"/>
      <c r="N271" s="54"/>
      <c r="O271" s="41"/>
      <c r="P271" s="41"/>
      <c r="Q271" s="41"/>
      <c r="R271" s="41"/>
      <c r="S271" s="41"/>
      <c r="T271" s="41"/>
      <c r="U271" s="41"/>
      <c r="V271" s="41"/>
      <c r="W271" s="41"/>
      <c r="X271" s="41"/>
      <c r="Y271" s="41"/>
      <c r="Z271" s="41"/>
      <c r="AA271" s="41"/>
      <c r="AB271" s="41"/>
      <c r="AC271" s="41"/>
    </row>
    <row r="272" spans="1:29" x14ac:dyDescent="0.25">
      <c r="A272" s="46" t="s">
        <v>14</v>
      </c>
      <c r="B272" s="47">
        <v>221409</v>
      </c>
      <c r="C272" s="48" t="s">
        <v>12</v>
      </c>
      <c r="D272" s="49">
        <v>44.43</v>
      </c>
      <c r="E272" s="48" t="s">
        <v>12</v>
      </c>
      <c r="F272" s="50">
        <v>1</v>
      </c>
      <c r="G272" s="51" t="s">
        <v>13</v>
      </c>
      <c r="H272" s="52">
        <f t="shared" ref="H272:H278" si="58">B272*D272/2</f>
        <v>4918600.9349999996</v>
      </c>
      <c r="I272" s="51" t="s">
        <v>13</v>
      </c>
      <c r="J272" s="23">
        <f t="shared" ref="J272:J278" si="59">H272*0.9072/1000000</f>
        <v>4.4621547682319997</v>
      </c>
      <c r="K272" s="51" t="s">
        <v>13</v>
      </c>
      <c r="L272" s="23">
        <f t="shared" ref="L272:L278" si="60">J272*44/12</f>
        <v>16.361234150184</v>
      </c>
      <c r="M272" s="53"/>
      <c r="N272" s="54"/>
      <c r="O272" s="41"/>
      <c r="P272" s="41"/>
      <c r="Q272" s="41"/>
      <c r="R272" s="41"/>
      <c r="S272" s="41"/>
      <c r="T272" s="41"/>
      <c r="U272" s="41"/>
      <c r="V272" s="41"/>
      <c r="W272" s="41"/>
      <c r="X272" s="41"/>
      <c r="Y272" s="41"/>
      <c r="Z272" s="41"/>
      <c r="AA272" s="41"/>
      <c r="AB272" s="41"/>
      <c r="AC272" s="41"/>
    </row>
    <row r="273" spans="1:29" x14ac:dyDescent="0.25">
      <c r="A273" s="46" t="s">
        <v>25</v>
      </c>
      <c r="B273" s="47">
        <v>39717</v>
      </c>
      <c r="C273" s="48" t="s">
        <v>12</v>
      </c>
      <c r="D273" s="21">
        <v>43.431818181818173</v>
      </c>
      <c r="E273" s="48" t="s">
        <v>12</v>
      </c>
      <c r="F273" s="50">
        <v>1</v>
      </c>
      <c r="G273" s="51" t="s">
        <v>13</v>
      </c>
      <c r="H273" s="52">
        <f t="shared" si="58"/>
        <v>862490.76136363624</v>
      </c>
      <c r="I273" s="51" t="s">
        <v>13</v>
      </c>
      <c r="J273" s="23">
        <f t="shared" si="59"/>
        <v>0.78245161870909075</v>
      </c>
      <c r="K273" s="51" t="s">
        <v>13</v>
      </c>
      <c r="L273" s="23">
        <f t="shared" si="60"/>
        <v>2.8689892685999996</v>
      </c>
      <c r="M273" s="53"/>
      <c r="N273" s="54"/>
      <c r="O273" s="41"/>
      <c r="P273" s="41"/>
      <c r="Q273" s="41"/>
      <c r="R273" s="41"/>
      <c r="S273" s="41"/>
      <c r="T273" s="41"/>
      <c r="U273" s="41"/>
      <c r="V273" s="41"/>
      <c r="W273" s="41"/>
      <c r="X273" s="41"/>
      <c r="Y273" s="41"/>
      <c r="Z273" s="41"/>
      <c r="AA273" s="41"/>
      <c r="AB273" s="41"/>
      <c r="AC273" s="41"/>
    </row>
    <row r="274" spans="1:29" x14ac:dyDescent="0.25">
      <c r="A274" s="46" t="s">
        <v>26</v>
      </c>
      <c r="B274" s="47">
        <v>0</v>
      </c>
      <c r="C274" s="48" t="s">
        <v>12</v>
      </c>
      <c r="D274" s="49">
        <v>43.39</v>
      </c>
      <c r="E274" s="48" t="s">
        <v>12</v>
      </c>
      <c r="F274" s="50">
        <v>1</v>
      </c>
      <c r="G274" s="51" t="s">
        <v>13</v>
      </c>
      <c r="H274" s="52">
        <f t="shared" si="58"/>
        <v>0</v>
      </c>
      <c r="I274" s="51" t="s">
        <v>13</v>
      </c>
      <c r="J274" s="23">
        <f t="shared" si="59"/>
        <v>0</v>
      </c>
      <c r="K274" s="51" t="s">
        <v>13</v>
      </c>
      <c r="L274" s="23">
        <f t="shared" si="60"/>
        <v>0</v>
      </c>
      <c r="M274" s="53"/>
      <c r="N274" s="54"/>
      <c r="O274" s="41"/>
      <c r="P274" s="41"/>
      <c r="Q274" s="41"/>
      <c r="R274" s="41"/>
    </row>
    <row r="275" spans="1:29" x14ac:dyDescent="0.25">
      <c r="A275" s="46" t="s">
        <v>16</v>
      </c>
      <c r="B275" s="47">
        <v>1409</v>
      </c>
      <c r="C275" s="48" t="s">
        <v>12</v>
      </c>
      <c r="D275" s="21">
        <v>37.110283550140529</v>
      </c>
      <c r="E275" s="48" t="s">
        <v>12</v>
      </c>
      <c r="F275" s="50">
        <v>1</v>
      </c>
      <c r="G275" s="51" t="s">
        <v>13</v>
      </c>
      <c r="H275" s="52">
        <f t="shared" si="58"/>
        <v>26144.194761074003</v>
      </c>
      <c r="I275" s="51" t="s">
        <v>13</v>
      </c>
      <c r="J275" s="23">
        <f t="shared" si="59"/>
        <v>2.3718013487246337E-2</v>
      </c>
      <c r="K275" s="51" t="s">
        <v>13</v>
      </c>
      <c r="L275" s="23">
        <f t="shared" si="60"/>
        <v>8.6966049453236563E-2</v>
      </c>
      <c r="M275" s="53"/>
      <c r="N275" s="54"/>
      <c r="O275" s="41"/>
      <c r="P275" s="41"/>
      <c r="Q275" s="41"/>
      <c r="R275" s="41"/>
    </row>
    <row r="276" spans="1:29" x14ac:dyDescent="0.25">
      <c r="A276" s="46" t="s">
        <v>21</v>
      </c>
      <c r="B276" s="47">
        <v>544447</v>
      </c>
      <c r="C276" s="48" t="s">
        <v>12</v>
      </c>
      <c r="D276" s="21">
        <v>42.900741155457617</v>
      </c>
      <c r="E276" s="48" t="s">
        <v>12</v>
      </c>
      <c r="F276" s="50">
        <v>1</v>
      </c>
      <c r="G276" s="51" t="s">
        <v>13</v>
      </c>
      <c r="H276" s="52">
        <f t="shared" si="58"/>
        <v>11678589.909932716</v>
      </c>
      <c r="I276" s="51" t="s">
        <v>13</v>
      </c>
      <c r="J276" s="23">
        <f t="shared" si="59"/>
        <v>10.594816766290959</v>
      </c>
      <c r="K276" s="51" t="s">
        <v>13</v>
      </c>
      <c r="L276" s="23">
        <f t="shared" si="60"/>
        <v>38.847661476400184</v>
      </c>
      <c r="M276" s="53"/>
      <c r="N276" s="54"/>
      <c r="O276" s="41"/>
      <c r="P276" s="41"/>
      <c r="Q276" s="41"/>
      <c r="R276" s="41"/>
    </row>
    <row r="277" spans="1:29" x14ac:dyDescent="0.25">
      <c r="A277" s="46" t="s">
        <v>22</v>
      </c>
      <c r="B277" s="47">
        <v>3574</v>
      </c>
      <c r="C277" s="48" t="s">
        <v>12</v>
      </c>
      <c r="D277" s="49">
        <v>45.11</v>
      </c>
      <c r="E277" s="48" t="s">
        <v>12</v>
      </c>
      <c r="F277" s="50">
        <v>1</v>
      </c>
      <c r="G277" s="51" t="s">
        <v>13</v>
      </c>
      <c r="H277" s="52">
        <f t="shared" si="58"/>
        <v>80611.569999999992</v>
      </c>
      <c r="I277" s="51" t="s">
        <v>13</v>
      </c>
      <c r="J277" s="23">
        <f t="shared" si="59"/>
        <v>7.3130816303999993E-2</v>
      </c>
      <c r="K277" s="51" t="s">
        <v>13</v>
      </c>
      <c r="L277" s="23">
        <f t="shared" si="60"/>
        <v>0.26814632644799996</v>
      </c>
      <c r="M277" s="53"/>
      <c r="N277" s="54"/>
      <c r="O277" s="41"/>
      <c r="P277" s="41"/>
      <c r="Q277" s="41"/>
      <c r="R277" s="41"/>
    </row>
    <row r="278" spans="1:29" x14ac:dyDescent="0.25">
      <c r="A278" s="46" t="s">
        <v>17</v>
      </c>
      <c r="B278" s="47">
        <v>38502</v>
      </c>
      <c r="C278" s="48" t="s">
        <v>12</v>
      </c>
      <c r="D278" s="49">
        <v>31.87</v>
      </c>
      <c r="E278" s="48" t="s">
        <v>12</v>
      </c>
      <c r="F278" s="50">
        <v>1</v>
      </c>
      <c r="G278" s="51" t="s">
        <v>13</v>
      </c>
      <c r="H278" s="52">
        <f t="shared" si="58"/>
        <v>613529.37</v>
      </c>
      <c r="I278" s="51" t="s">
        <v>13</v>
      </c>
      <c r="J278" s="23">
        <f t="shared" si="59"/>
        <v>0.55659384446399995</v>
      </c>
      <c r="K278" s="51" t="s">
        <v>13</v>
      </c>
      <c r="L278" s="23">
        <f t="shared" si="60"/>
        <v>2.0408440963679997</v>
      </c>
      <c r="M278" s="53"/>
      <c r="N278" s="54"/>
      <c r="O278" s="41"/>
      <c r="P278" s="41"/>
      <c r="Q278" s="41"/>
      <c r="R278" s="41"/>
    </row>
    <row r="279" spans="1:29" x14ac:dyDescent="0.25">
      <c r="A279" s="46" t="s">
        <v>18</v>
      </c>
      <c r="B279" s="47">
        <v>0</v>
      </c>
      <c r="C279" s="48" t="s">
        <v>12</v>
      </c>
      <c r="D279" s="55"/>
      <c r="E279" s="48" t="s">
        <v>12</v>
      </c>
      <c r="F279" s="56"/>
      <c r="G279" s="51" t="s">
        <v>13</v>
      </c>
      <c r="H279" s="52">
        <v>0</v>
      </c>
      <c r="I279" s="51" t="s">
        <v>13</v>
      </c>
      <c r="J279" s="23">
        <v>0</v>
      </c>
      <c r="K279" s="51" t="s">
        <v>13</v>
      </c>
      <c r="L279" s="23">
        <v>0</v>
      </c>
      <c r="M279" s="53"/>
      <c r="N279" s="54"/>
      <c r="O279" s="41"/>
      <c r="P279" s="41"/>
      <c r="Q279" s="41"/>
      <c r="R279" s="41"/>
    </row>
    <row r="280" spans="1:29" x14ac:dyDescent="0.25">
      <c r="A280" s="41"/>
      <c r="B280" s="57"/>
      <c r="C280" s="41"/>
      <c r="D280" s="41"/>
      <c r="E280" s="41"/>
      <c r="F280" s="41"/>
      <c r="G280" s="41"/>
      <c r="H280" s="54"/>
      <c r="I280" s="51"/>
      <c r="J280" s="54"/>
      <c r="K280" s="58"/>
      <c r="L280" s="54"/>
      <c r="M280" s="53"/>
      <c r="N280" s="54"/>
      <c r="O280" s="41"/>
      <c r="P280" s="41"/>
      <c r="Q280" s="41"/>
      <c r="R280" s="41"/>
    </row>
    <row r="281" spans="1:29" x14ac:dyDescent="0.25">
      <c r="A281" s="41"/>
      <c r="B281" s="57"/>
      <c r="C281" s="41"/>
      <c r="D281" s="42" t="s">
        <v>27</v>
      </c>
      <c r="E281" s="40"/>
      <c r="F281" s="40"/>
      <c r="G281" s="40"/>
      <c r="H281" s="42" t="s">
        <v>28</v>
      </c>
      <c r="I281" s="51"/>
      <c r="J281" s="54"/>
      <c r="K281" s="58"/>
      <c r="L281" s="54"/>
      <c r="M281" s="53"/>
      <c r="N281" s="54"/>
      <c r="O281" s="41"/>
      <c r="P281" s="41"/>
      <c r="Q281" s="41"/>
      <c r="R281" s="41"/>
    </row>
    <row r="282" spans="1:29" x14ac:dyDescent="0.25">
      <c r="A282" s="41"/>
      <c r="B282" s="59" t="s">
        <v>1</v>
      </c>
      <c r="C282" s="41"/>
      <c r="D282" s="42" t="s">
        <v>1</v>
      </c>
      <c r="E282" s="40"/>
      <c r="F282" s="41"/>
      <c r="G282" s="41"/>
      <c r="H282" s="42" t="s">
        <v>1</v>
      </c>
      <c r="I282" s="41"/>
      <c r="J282" s="42" t="s">
        <v>2</v>
      </c>
      <c r="K282" s="40"/>
      <c r="L282" s="42" t="s">
        <v>3</v>
      </c>
      <c r="M282" s="41"/>
      <c r="N282" s="16" t="s">
        <v>4</v>
      </c>
      <c r="O282" s="40"/>
      <c r="P282" s="16" t="s">
        <v>4</v>
      </c>
      <c r="Q282" s="41"/>
      <c r="R282" s="16" t="s">
        <v>4</v>
      </c>
    </row>
    <row r="283" spans="1:29" x14ac:dyDescent="0.25">
      <c r="A283" s="41"/>
      <c r="B283" s="59" t="s">
        <v>6</v>
      </c>
      <c r="C283" s="41"/>
      <c r="D283" s="42" t="s">
        <v>6</v>
      </c>
      <c r="E283" s="40"/>
      <c r="F283" s="42" t="s">
        <v>29</v>
      </c>
      <c r="G283" s="41"/>
      <c r="H283" s="42" t="s">
        <v>6</v>
      </c>
      <c r="I283" s="41"/>
      <c r="J283" s="42" t="s">
        <v>7</v>
      </c>
      <c r="K283" s="40"/>
      <c r="L283" s="42" t="s">
        <v>8</v>
      </c>
      <c r="M283" s="41"/>
      <c r="N283" s="42" t="s">
        <v>9</v>
      </c>
      <c r="O283" s="42"/>
      <c r="P283" s="42" t="s">
        <v>10</v>
      </c>
      <c r="Q283" s="41"/>
      <c r="R283" s="16" t="s">
        <v>19</v>
      </c>
    </row>
    <row r="284" spans="1:29" x14ac:dyDescent="0.25">
      <c r="A284" s="46" t="s">
        <v>30</v>
      </c>
      <c r="B284" s="47">
        <v>6298</v>
      </c>
      <c r="C284" s="60" t="s">
        <v>31</v>
      </c>
      <c r="D284" s="61">
        <f>B284</f>
        <v>6298</v>
      </c>
      <c r="E284" s="48" t="s">
        <v>12</v>
      </c>
      <c r="F284" s="62">
        <v>0.09</v>
      </c>
      <c r="G284" s="48" t="s">
        <v>32</v>
      </c>
      <c r="H284" s="64">
        <f>B284-(D284*F284)</f>
        <v>5731.18</v>
      </c>
      <c r="I284" s="48" t="s">
        <v>12</v>
      </c>
      <c r="J284" s="49">
        <v>43.97</v>
      </c>
      <c r="K284" s="48" t="s">
        <v>12</v>
      </c>
      <c r="L284" s="50">
        <v>1</v>
      </c>
      <c r="M284" s="51" t="s">
        <v>13</v>
      </c>
      <c r="N284" s="52">
        <f>H284*J284/2</f>
        <v>125999.9923</v>
      </c>
      <c r="O284" s="51" t="s">
        <v>13</v>
      </c>
      <c r="P284" s="23">
        <f>N284*0.9072/1000000</f>
        <v>0.11430719301456001</v>
      </c>
      <c r="Q284" s="63" t="s">
        <v>13</v>
      </c>
      <c r="R284" s="23">
        <f>P284*44/12</f>
        <v>0.41912637438672001</v>
      </c>
    </row>
    <row r="285" spans="1:29" x14ac:dyDescent="0.25">
      <c r="A285" s="41"/>
      <c r="B285" s="41"/>
      <c r="C285" s="41"/>
      <c r="D285" s="41"/>
      <c r="E285" s="41"/>
      <c r="F285" s="41"/>
      <c r="G285" s="41"/>
      <c r="H285" s="41"/>
      <c r="I285" s="41"/>
      <c r="J285" s="41"/>
      <c r="K285" s="41"/>
      <c r="L285" s="41"/>
      <c r="M285" s="41"/>
      <c r="N285" s="41"/>
      <c r="O285" s="41"/>
      <c r="P285" s="41"/>
      <c r="Q285" s="41"/>
      <c r="R285" s="41"/>
    </row>
  </sheetData>
  <dataValidations count="1">
    <dataValidation allowBlank="1" showInputMessage="1" showErrorMessage="1" prompt="To avoid double-counting, default data for &quot;Motor Gasoline&quot; is adjusted by subtracting ethanol used in motor gasoline, which is not included in state inventories. If not using the default data, account for ethanol included in motor gasoline if possible." sqref="B10 B29 B48 B67 B86 B105 B124 B143 B162 B181 B200 B219 B238 B257 B276"/>
  </dataValidations>
  <pageMargins left="0.7" right="0.7" top="0.75" bottom="0.75" header="0.3" footer="0.3"/>
  <pageSetup orientation="portrait" r:id="rId1"/>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D165"/>
  <sheetViews>
    <sheetView topLeftCell="H1" workbookViewId="0">
      <selection activeCell="N7" sqref="N7:AC14"/>
    </sheetView>
  </sheetViews>
  <sheetFormatPr defaultRowHeight="15" x14ac:dyDescent="0.25"/>
  <cols>
    <col min="14" max="14" width="12.42578125" customWidth="1"/>
  </cols>
  <sheetData>
    <row r="1" spans="1:30" ht="21" x14ac:dyDescent="0.4">
      <c r="A1" s="66" t="s">
        <v>33</v>
      </c>
      <c r="B1" s="67"/>
      <c r="C1" s="66"/>
      <c r="D1" s="66">
        <v>2000</v>
      </c>
      <c r="E1" s="67"/>
      <c r="F1" s="67"/>
      <c r="G1" s="67"/>
      <c r="H1" s="67"/>
      <c r="I1" s="67"/>
      <c r="J1" s="67"/>
      <c r="K1" s="67"/>
      <c r="L1" s="67"/>
    </row>
    <row r="2" spans="1:30" x14ac:dyDescent="0.25">
      <c r="A2" s="14"/>
      <c r="B2" s="40"/>
      <c r="C2" s="14"/>
      <c r="D2" s="14"/>
      <c r="E2" s="40"/>
      <c r="F2" s="40"/>
      <c r="G2" s="40"/>
      <c r="H2" s="40"/>
      <c r="I2" s="40"/>
      <c r="J2" s="40"/>
      <c r="K2" s="40"/>
      <c r="L2" s="42"/>
    </row>
    <row r="3" spans="1:30" x14ac:dyDescent="0.25">
      <c r="A3" s="40"/>
      <c r="B3" s="42" t="s">
        <v>1</v>
      </c>
      <c r="C3" s="42"/>
      <c r="D3" s="42" t="s">
        <v>2</v>
      </c>
      <c r="E3" s="40"/>
      <c r="F3" s="42" t="s">
        <v>3</v>
      </c>
      <c r="G3" s="40"/>
      <c r="H3" s="16" t="s">
        <v>4</v>
      </c>
      <c r="I3" s="40"/>
      <c r="J3" s="16" t="s">
        <v>4</v>
      </c>
      <c r="K3" s="40"/>
      <c r="L3" s="16" t="s">
        <v>4</v>
      </c>
    </row>
    <row r="4" spans="1:30" x14ac:dyDescent="0.25">
      <c r="A4" s="45" t="s">
        <v>5</v>
      </c>
      <c r="B4" s="42" t="s">
        <v>6</v>
      </c>
      <c r="C4" s="41"/>
      <c r="D4" s="42" t="s">
        <v>7</v>
      </c>
      <c r="E4" s="40"/>
      <c r="F4" s="42" t="s">
        <v>8</v>
      </c>
      <c r="G4" s="42"/>
      <c r="H4" s="42" t="s">
        <v>9</v>
      </c>
      <c r="I4" s="44"/>
      <c r="J4" s="42" t="s">
        <v>10</v>
      </c>
      <c r="K4" s="43"/>
      <c r="L4" s="16" t="s">
        <v>19</v>
      </c>
      <c r="O4" s="89">
        <v>2000</v>
      </c>
      <c r="P4" s="89">
        <f>O4+1</f>
        <v>2001</v>
      </c>
      <c r="Q4" s="89">
        <f t="shared" ref="Q4:AC4" si="0">P4+1</f>
        <v>2002</v>
      </c>
      <c r="R4" s="89">
        <f t="shared" si="0"/>
        <v>2003</v>
      </c>
      <c r="S4" s="89">
        <f t="shared" si="0"/>
        <v>2004</v>
      </c>
      <c r="T4" s="89">
        <f t="shared" si="0"/>
        <v>2005</v>
      </c>
      <c r="U4" s="89">
        <f t="shared" si="0"/>
        <v>2006</v>
      </c>
      <c r="V4" s="89">
        <f t="shared" si="0"/>
        <v>2007</v>
      </c>
      <c r="W4" s="89">
        <f t="shared" si="0"/>
        <v>2008</v>
      </c>
      <c r="X4" s="89">
        <f t="shared" si="0"/>
        <v>2009</v>
      </c>
      <c r="Y4" s="89">
        <f t="shared" si="0"/>
        <v>2010</v>
      </c>
      <c r="Z4" s="89">
        <f t="shared" si="0"/>
        <v>2011</v>
      </c>
      <c r="AA4" s="89">
        <f t="shared" si="0"/>
        <v>2012</v>
      </c>
      <c r="AB4" s="89">
        <f t="shared" si="0"/>
        <v>2013</v>
      </c>
      <c r="AC4" s="89">
        <f t="shared" si="0"/>
        <v>2014</v>
      </c>
      <c r="AD4" s="89"/>
    </row>
    <row r="5" spans="1:30" x14ac:dyDescent="0.25">
      <c r="A5" s="46" t="s">
        <v>11</v>
      </c>
      <c r="B5" s="68">
        <v>1210638</v>
      </c>
      <c r="C5" s="48" t="s">
        <v>12</v>
      </c>
      <c r="D5" s="49">
        <v>55.145999999999994</v>
      </c>
      <c r="E5" s="48" t="s">
        <v>12</v>
      </c>
      <c r="F5" s="69">
        <v>1</v>
      </c>
      <c r="G5" s="51" t="s">
        <v>13</v>
      </c>
      <c r="H5" s="35">
        <f>B5*D5/2</f>
        <v>33380921.573999997</v>
      </c>
      <c r="I5" s="51" t="s">
        <v>13</v>
      </c>
      <c r="J5" s="23">
        <f>H5*0.9072/1000000</f>
        <v>30.283172051932798</v>
      </c>
      <c r="K5" s="51" t="s">
        <v>13</v>
      </c>
      <c r="L5" s="23">
        <f>J5*44/12</f>
        <v>111.0382975237536</v>
      </c>
      <c r="O5" s="90">
        <f>L5+L6+L7+L8+L9</f>
        <v>115.53563077277759</v>
      </c>
      <c r="P5" s="90">
        <f>L16+L17+L18+L19+L20</f>
        <v>105.68269610347679</v>
      </c>
      <c r="Q5" s="90">
        <f>L27+L28+L29+L30+L31</f>
        <v>112.94981837314559</v>
      </c>
      <c r="R5" s="91">
        <f>L38+L39+L40+L41+L42</f>
        <v>113.46443720156159</v>
      </c>
      <c r="S5" s="91">
        <f>L49+L50+L51+L52+L53</f>
        <v>116.360039282256</v>
      </c>
      <c r="T5" s="91">
        <f>L60+L61+L62+L63+L64</f>
        <v>120.96327370770719</v>
      </c>
      <c r="U5" s="91">
        <f>L71+L72+L73+L74+L75</f>
        <v>120.3784253312256</v>
      </c>
      <c r="V5" s="91">
        <f>L82+L83+L84+L85+L86</f>
        <v>122.81356762456318</v>
      </c>
      <c r="W5" s="91">
        <f>L93+L94+L95+L96+L97</f>
        <v>117.49056599538719</v>
      </c>
      <c r="X5" s="91">
        <f>L104+L105+L106+L107+L108</f>
        <v>110.42023147071836</v>
      </c>
      <c r="Y5" s="91">
        <f>L115+L116+L117+L118+L119</f>
        <v>116.57645250118559</v>
      </c>
      <c r="Z5" s="91">
        <f>L126+L127+L128+L129+L130</f>
        <v>111.41198161742879</v>
      </c>
      <c r="AA5" s="91">
        <f>L137+L138+L139+L140+L141</f>
        <v>104.772117364992</v>
      </c>
      <c r="AB5" s="91">
        <f>L148+L149+L150+L151+L152</f>
        <v>103.41391585916156</v>
      </c>
      <c r="AC5" s="91">
        <f>L159+L160+L161+L162+L163</f>
        <v>96.650545321915203</v>
      </c>
      <c r="AD5" s="91"/>
    </row>
    <row r="6" spans="1:30" x14ac:dyDescent="0.25">
      <c r="A6" s="46" t="s">
        <v>14</v>
      </c>
      <c r="B6" s="68">
        <v>15088</v>
      </c>
      <c r="C6" s="48" t="s">
        <v>12</v>
      </c>
      <c r="D6" s="49">
        <v>44.43</v>
      </c>
      <c r="E6" s="48" t="s">
        <v>12</v>
      </c>
      <c r="F6" s="69">
        <v>1</v>
      </c>
      <c r="G6" s="51" t="s">
        <v>13</v>
      </c>
      <c r="H6" s="35">
        <f t="shared" ref="H6:H10" si="1">B6*D6/2</f>
        <v>335179.92</v>
      </c>
      <c r="I6" s="51" t="s">
        <v>13</v>
      </c>
      <c r="J6" s="23">
        <f t="shared" ref="J6:J10" si="2">H6*0.9072/1000000</f>
        <v>0.30407522342399995</v>
      </c>
      <c r="K6" s="51" t="s">
        <v>13</v>
      </c>
      <c r="L6" s="23">
        <f t="shared" ref="L6:L10" si="3">J6*44/12</f>
        <v>1.1149424858879999</v>
      </c>
    </row>
    <row r="7" spans="1:30" ht="14.45" x14ac:dyDescent="0.3">
      <c r="A7" s="46" t="s">
        <v>34</v>
      </c>
      <c r="B7" s="68">
        <v>154</v>
      </c>
      <c r="C7" s="48" t="s">
        <v>12</v>
      </c>
      <c r="D7" s="49">
        <v>61.34</v>
      </c>
      <c r="E7" s="48" t="s">
        <v>12</v>
      </c>
      <c r="F7" s="69">
        <v>1</v>
      </c>
      <c r="G7" s="51" t="s">
        <v>13</v>
      </c>
      <c r="H7" s="35">
        <f t="shared" si="1"/>
        <v>4723.18</v>
      </c>
      <c r="I7" s="51" t="s">
        <v>13</v>
      </c>
      <c r="J7" s="23">
        <f t="shared" si="2"/>
        <v>4.2848688959999997E-3</v>
      </c>
      <c r="K7" s="51" t="s">
        <v>13</v>
      </c>
      <c r="L7" s="23">
        <f t="shared" si="3"/>
        <v>1.5711185951999999E-2</v>
      </c>
      <c r="N7" s="46" t="s">
        <v>11</v>
      </c>
      <c r="O7" s="102">
        <f>L5</f>
        <v>111.0382975237536</v>
      </c>
      <c r="P7" s="102">
        <f>L16</f>
        <v>101.48587338970079</v>
      </c>
      <c r="Q7" s="102">
        <f>L27</f>
        <v>107.76301820444159</v>
      </c>
      <c r="R7" s="102">
        <f>L38</f>
        <v>107.34936629376959</v>
      </c>
      <c r="S7" s="102">
        <f>L49</f>
        <v>108.5836265514</v>
      </c>
      <c r="T7" s="102">
        <f>L60</f>
        <v>112.3474003443792</v>
      </c>
      <c r="U7" s="102">
        <f>L71</f>
        <v>114.0131976839856</v>
      </c>
      <c r="V7" s="102">
        <f>L82</f>
        <v>113.87910475861918</v>
      </c>
      <c r="W7" s="102">
        <f>L93</f>
        <v>109.01433816393119</v>
      </c>
      <c r="X7" s="102">
        <f>L104</f>
        <v>98.236091904350374</v>
      </c>
      <c r="Y7" s="102">
        <f>L115</f>
        <v>102.70289050781759</v>
      </c>
      <c r="Z7" s="102">
        <f>L126</f>
        <v>94.321257202972802</v>
      </c>
      <c r="AA7" s="102">
        <f>L137</f>
        <v>82.936290901463991</v>
      </c>
      <c r="AB7" s="102">
        <f>L148</f>
        <v>83.08285758732957</v>
      </c>
      <c r="AC7" s="102">
        <f>L159</f>
        <v>74.683522548835199</v>
      </c>
    </row>
    <row r="8" spans="1:30" ht="14.45" x14ac:dyDescent="0.3">
      <c r="A8" s="46" t="s">
        <v>22</v>
      </c>
      <c r="B8" s="68">
        <v>29826</v>
      </c>
      <c r="C8" s="48" t="s">
        <v>12</v>
      </c>
      <c r="D8" s="49">
        <v>45.11</v>
      </c>
      <c r="E8" s="48" t="s">
        <v>12</v>
      </c>
      <c r="F8" s="69">
        <v>1</v>
      </c>
      <c r="G8" s="51" t="s">
        <v>13</v>
      </c>
      <c r="H8" s="35">
        <f t="shared" si="1"/>
        <v>672725.42999999993</v>
      </c>
      <c r="I8" s="51" t="s">
        <v>13</v>
      </c>
      <c r="J8" s="23">
        <f t="shared" si="2"/>
        <v>0.61029651009599994</v>
      </c>
      <c r="K8" s="51" t="s">
        <v>13</v>
      </c>
      <c r="L8" s="23">
        <f t="shared" si="3"/>
        <v>2.2377538703519999</v>
      </c>
      <c r="N8" s="46" t="s">
        <v>14</v>
      </c>
      <c r="O8" s="102">
        <f t="shared" ref="O8:O12" si="4">L6</f>
        <v>1.1149424858879999</v>
      </c>
      <c r="P8" s="102">
        <f t="shared" ref="P8:P12" si="5">L17</f>
        <v>0.50197536496799999</v>
      </c>
      <c r="Q8" s="102">
        <f t="shared" ref="Q8:Q12" si="6">L28</f>
        <v>0.53256829903199998</v>
      </c>
      <c r="R8" s="102">
        <f t="shared" ref="R8:R12" si="7">L39</f>
        <v>0.57882718000799993</v>
      </c>
      <c r="S8" s="102">
        <f t="shared" ref="S8:S12" si="8">L50</f>
        <v>0.46066751438400005</v>
      </c>
      <c r="T8" s="102">
        <f t="shared" ref="T8:T12" si="9">L61</f>
        <v>0.54727359825599997</v>
      </c>
      <c r="U8" s="102">
        <f t="shared" ref="U8:U12" si="10">L72</f>
        <v>0.279178997328</v>
      </c>
      <c r="V8" s="102">
        <f t="shared" ref="V8:V12" si="11">L83</f>
        <v>0.35809989969600003</v>
      </c>
      <c r="W8" s="102">
        <f t="shared" ref="W8:W12" si="12">L94</f>
        <v>0.33925642581600002</v>
      </c>
      <c r="X8" s="102">
        <f t="shared" ref="X8:X12" si="13">L105</f>
        <v>0.25301982182400001</v>
      </c>
      <c r="Y8" s="102">
        <f t="shared" ref="Y8:Y12" si="14">L116</f>
        <v>0.31376231409600003</v>
      </c>
      <c r="Z8" s="102">
        <f t="shared" ref="Z8:Z12" si="15">L127</f>
        <v>0.28656859492800008</v>
      </c>
      <c r="AA8" s="102">
        <f t="shared" ref="AA8:AA12" si="16">L138</f>
        <v>0.21400274649600001</v>
      </c>
      <c r="AB8" s="102">
        <f t="shared" ref="AB8:AB12" si="17">L149</f>
        <v>0.24385672079999998</v>
      </c>
      <c r="AC8" s="102">
        <f t="shared" ref="AC8:AC12" si="18">L160</f>
        <v>0.42778380506399999</v>
      </c>
    </row>
    <row r="9" spans="1:30" ht="14.45" x14ac:dyDescent="0.3">
      <c r="A9" s="46" t="s">
        <v>17</v>
      </c>
      <c r="B9" s="68">
        <v>21298</v>
      </c>
      <c r="C9" s="48" t="s">
        <v>12</v>
      </c>
      <c r="D9" s="49">
        <v>31.87</v>
      </c>
      <c r="E9" s="48" t="s">
        <v>12</v>
      </c>
      <c r="F9" s="69">
        <v>1</v>
      </c>
      <c r="G9" s="51" t="s">
        <v>13</v>
      </c>
      <c r="H9" s="35">
        <f t="shared" si="1"/>
        <v>339383.63</v>
      </c>
      <c r="I9" s="51" t="s">
        <v>13</v>
      </c>
      <c r="J9" s="23">
        <f t="shared" si="2"/>
        <v>0.30788882913600002</v>
      </c>
      <c r="K9" s="51" t="s">
        <v>13</v>
      </c>
      <c r="L9" s="23">
        <f t="shared" si="3"/>
        <v>1.128925706832</v>
      </c>
      <c r="N9" s="46" t="s">
        <v>34</v>
      </c>
      <c r="O9" s="102">
        <f t="shared" si="4"/>
        <v>1.5711185951999999E-2</v>
      </c>
      <c r="P9" s="102">
        <f t="shared" si="5"/>
        <v>1.4180875632000002E-2</v>
      </c>
      <c r="Q9" s="102">
        <f t="shared" si="6"/>
        <v>0.37604825596800007</v>
      </c>
      <c r="R9" s="102">
        <f t="shared" si="7"/>
        <v>0.51867317779200006</v>
      </c>
      <c r="S9" s="102">
        <f t="shared" si="8"/>
        <v>0.61334837625600003</v>
      </c>
      <c r="T9" s="102">
        <f t="shared" si="9"/>
        <v>0.31146916046400008</v>
      </c>
      <c r="U9" s="102">
        <f t="shared" si="10"/>
        <v>0.10436716382400001</v>
      </c>
      <c r="V9" s="102">
        <f t="shared" si="11"/>
        <v>0</v>
      </c>
      <c r="W9" s="102">
        <f t="shared" si="12"/>
        <v>7.9678157328000002E-2</v>
      </c>
      <c r="X9" s="102">
        <f t="shared" si="13"/>
        <v>8.1922612463999997E-2</v>
      </c>
      <c r="Y9" s="102">
        <f t="shared" si="14"/>
        <v>0</v>
      </c>
      <c r="Z9" s="102">
        <f t="shared" si="15"/>
        <v>0</v>
      </c>
      <c r="AA9" s="102">
        <f t="shared" si="16"/>
        <v>0</v>
      </c>
      <c r="AB9" s="102">
        <f t="shared" si="17"/>
        <v>0</v>
      </c>
      <c r="AC9" s="102">
        <f t="shared" si="18"/>
        <v>0</v>
      </c>
    </row>
    <row r="10" spans="1:30" ht="14.45" x14ac:dyDescent="0.3">
      <c r="A10" s="46" t="s">
        <v>18</v>
      </c>
      <c r="B10" s="68">
        <v>0</v>
      </c>
      <c r="C10" s="48" t="s">
        <v>12</v>
      </c>
      <c r="D10" s="70"/>
      <c r="E10" s="48" t="s">
        <v>12</v>
      </c>
      <c r="F10" s="71"/>
      <c r="G10" s="51" t="s">
        <v>13</v>
      </c>
      <c r="H10" s="35">
        <f t="shared" si="1"/>
        <v>0</v>
      </c>
      <c r="I10" s="51" t="s">
        <v>13</v>
      </c>
      <c r="J10" s="23">
        <f t="shared" si="2"/>
        <v>0</v>
      </c>
      <c r="K10" s="51" t="s">
        <v>13</v>
      </c>
      <c r="L10" s="23">
        <f t="shared" si="3"/>
        <v>0</v>
      </c>
      <c r="N10" s="46" t="s">
        <v>22</v>
      </c>
      <c r="O10" s="102">
        <f t="shared" si="4"/>
        <v>2.2377538703519999</v>
      </c>
      <c r="P10" s="102">
        <f t="shared" si="5"/>
        <v>2.4408518294160002</v>
      </c>
      <c r="Q10" s="102">
        <f t="shared" si="6"/>
        <v>1.5397781358960001</v>
      </c>
      <c r="R10" s="102">
        <f t="shared" si="7"/>
        <v>2.7463615779600001</v>
      </c>
      <c r="S10" s="102">
        <f t="shared" si="8"/>
        <v>2.5143782423759995</v>
      </c>
      <c r="T10" s="102">
        <f t="shared" si="9"/>
        <v>3.3294710489040003</v>
      </c>
      <c r="U10" s="102">
        <f t="shared" si="10"/>
        <v>0.44783587648800011</v>
      </c>
      <c r="V10" s="102">
        <f t="shared" si="11"/>
        <v>0.71485679865600005</v>
      </c>
      <c r="W10" s="102">
        <f t="shared" si="12"/>
        <v>0.330793831368</v>
      </c>
      <c r="X10" s="102">
        <f t="shared" si="13"/>
        <v>0.36583141795199997</v>
      </c>
      <c r="Y10" s="102">
        <f t="shared" si="14"/>
        <v>0.192594185784</v>
      </c>
      <c r="Z10" s="102">
        <f t="shared" si="15"/>
        <v>0.10863902649599999</v>
      </c>
      <c r="AA10" s="102">
        <f t="shared" si="16"/>
        <v>5.0268057839999998E-2</v>
      </c>
      <c r="AB10" s="102">
        <f t="shared" si="17"/>
        <v>4.5616386816000005E-2</v>
      </c>
      <c r="AC10" s="102">
        <f t="shared" si="18"/>
        <v>0.10751362221599998</v>
      </c>
    </row>
    <row r="11" spans="1:30" ht="14.45" x14ac:dyDescent="0.3">
      <c r="A11" s="41"/>
      <c r="B11" s="41"/>
      <c r="C11" s="41"/>
      <c r="D11" s="41"/>
      <c r="E11" s="41"/>
      <c r="F11" s="41"/>
      <c r="G11" s="41"/>
      <c r="H11" s="41"/>
      <c r="I11" s="41"/>
      <c r="J11" s="41"/>
      <c r="K11" s="41"/>
      <c r="L11" s="41"/>
      <c r="N11" s="46" t="s">
        <v>17</v>
      </c>
      <c r="O11" s="102">
        <f t="shared" si="4"/>
        <v>1.128925706832</v>
      </c>
      <c r="P11" s="102">
        <f t="shared" si="5"/>
        <v>1.2398146437600002</v>
      </c>
      <c r="Q11" s="102">
        <f t="shared" si="6"/>
        <v>2.738405477808</v>
      </c>
      <c r="R11" s="102">
        <f t="shared" si="7"/>
        <v>2.2712089720319999</v>
      </c>
      <c r="S11" s="102">
        <f t="shared" si="8"/>
        <v>4.1880185978400002</v>
      </c>
      <c r="T11" s="102">
        <f t="shared" si="9"/>
        <v>4.4276595557040013</v>
      </c>
      <c r="U11" s="102">
        <f t="shared" si="10"/>
        <v>5.5338456096000002</v>
      </c>
      <c r="V11" s="102">
        <f t="shared" si="11"/>
        <v>7.861506167592001</v>
      </c>
      <c r="W11" s="102">
        <f t="shared" si="12"/>
        <v>7.7264994169440007</v>
      </c>
      <c r="X11" s="102">
        <f t="shared" si="13"/>
        <v>11.483365714128</v>
      </c>
      <c r="Y11" s="102">
        <f t="shared" si="14"/>
        <v>13.367205493488001</v>
      </c>
      <c r="Z11" s="102">
        <f t="shared" si="15"/>
        <v>16.695516793032002</v>
      </c>
      <c r="AA11" s="102">
        <f t="shared" si="16"/>
        <v>21.571555659192001</v>
      </c>
      <c r="AB11" s="102">
        <f t="shared" si="17"/>
        <v>20.041585164216002</v>
      </c>
      <c r="AC11" s="102">
        <f t="shared" si="18"/>
        <v>21.4317253458</v>
      </c>
    </row>
    <row r="12" spans="1:30" ht="19.899999999999999" x14ac:dyDescent="0.45">
      <c r="A12" s="66" t="s">
        <v>33</v>
      </c>
      <c r="B12" s="67"/>
      <c r="C12" s="66"/>
      <c r="D12" s="66">
        <v>2001</v>
      </c>
      <c r="E12" s="67"/>
      <c r="F12" s="67"/>
      <c r="G12" s="67"/>
      <c r="H12" s="67"/>
      <c r="I12" s="67"/>
      <c r="J12" s="67"/>
      <c r="K12" s="67"/>
      <c r="L12" s="67"/>
      <c r="N12" s="46" t="s">
        <v>18</v>
      </c>
      <c r="O12" s="102">
        <f t="shared" si="4"/>
        <v>0</v>
      </c>
      <c r="P12" s="102">
        <f t="shared" si="5"/>
        <v>0</v>
      </c>
      <c r="Q12" s="102">
        <f t="shared" si="6"/>
        <v>0</v>
      </c>
      <c r="R12" s="102">
        <f t="shared" si="7"/>
        <v>0</v>
      </c>
      <c r="S12" s="102">
        <f t="shared" si="8"/>
        <v>0</v>
      </c>
      <c r="T12" s="102">
        <f t="shared" si="9"/>
        <v>0</v>
      </c>
      <c r="U12" s="102">
        <f t="shared" si="10"/>
        <v>0</v>
      </c>
      <c r="V12" s="102">
        <f t="shared" si="11"/>
        <v>0</v>
      </c>
      <c r="W12" s="102">
        <f t="shared" si="12"/>
        <v>0</v>
      </c>
      <c r="X12" s="102">
        <f t="shared" si="13"/>
        <v>0</v>
      </c>
      <c r="Y12" s="102">
        <f t="shared" si="14"/>
        <v>0</v>
      </c>
      <c r="Z12" s="102">
        <f t="shared" si="15"/>
        <v>0</v>
      </c>
      <c r="AA12" s="102">
        <f t="shared" si="16"/>
        <v>0</v>
      </c>
      <c r="AB12" s="102">
        <f t="shared" si="17"/>
        <v>0</v>
      </c>
      <c r="AC12" s="102">
        <f t="shared" si="18"/>
        <v>0</v>
      </c>
    </row>
    <row r="13" spans="1:30" x14ac:dyDescent="0.25">
      <c r="A13" s="14"/>
      <c r="B13" s="40"/>
      <c r="C13" s="14"/>
      <c r="D13" s="14"/>
      <c r="E13" s="40"/>
      <c r="F13" s="40"/>
      <c r="G13" s="40"/>
      <c r="H13" s="40"/>
      <c r="I13" s="40"/>
      <c r="J13" s="40"/>
      <c r="K13" s="40"/>
      <c r="L13" s="40"/>
    </row>
    <row r="14" spans="1:30" ht="14.45" x14ac:dyDescent="0.3">
      <c r="A14" s="40"/>
      <c r="B14" s="42" t="s">
        <v>1</v>
      </c>
      <c r="C14" s="42"/>
      <c r="D14" s="42" t="s">
        <v>2</v>
      </c>
      <c r="E14" s="40"/>
      <c r="F14" s="42" t="s">
        <v>3</v>
      </c>
      <c r="G14" s="40"/>
      <c r="H14" s="16" t="s">
        <v>4</v>
      </c>
      <c r="I14" s="40"/>
      <c r="J14" s="16" t="s">
        <v>4</v>
      </c>
      <c r="K14" s="40"/>
      <c r="L14" s="16" t="s">
        <v>4</v>
      </c>
      <c r="N14" s="46" t="s">
        <v>57</v>
      </c>
      <c r="O14" s="102">
        <f>SUM(O7:O12)</f>
        <v>115.53563077277759</v>
      </c>
      <c r="P14" s="102">
        <f t="shared" ref="P14:AC14" si="19">SUM(P7:P12)</f>
        <v>105.68269610347679</v>
      </c>
      <c r="Q14" s="102">
        <f t="shared" si="19"/>
        <v>112.94981837314559</v>
      </c>
      <c r="R14" s="102">
        <f t="shared" si="19"/>
        <v>113.46443720156159</v>
      </c>
      <c r="S14" s="102">
        <f t="shared" si="19"/>
        <v>116.360039282256</v>
      </c>
      <c r="T14" s="102">
        <f t="shared" si="19"/>
        <v>120.96327370770719</v>
      </c>
      <c r="U14" s="102">
        <f t="shared" si="19"/>
        <v>120.3784253312256</v>
      </c>
      <c r="V14" s="102">
        <f t="shared" si="19"/>
        <v>122.81356762456318</v>
      </c>
      <c r="W14" s="102">
        <f t="shared" si="19"/>
        <v>117.49056599538719</v>
      </c>
      <c r="X14" s="102">
        <f t="shared" si="19"/>
        <v>110.42023147071836</v>
      </c>
      <c r="Y14" s="102">
        <f t="shared" si="19"/>
        <v>116.57645250118559</v>
      </c>
      <c r="Z14" s="102">
        <f t="shared" si="19"/>
        <v>111.41198161742879</v>
      </c>
      <c r="AA14" s="102">
        <f t="shared" si="19"/>
        <v>104.772117364992</v>
      </c>
      <c r="AB14" s="102">
        <f t="shared" si="19"/>
        <v>103.41391585916156</v>
      </c>
      <c r="AC14" s="102">
        <f t="shared" si="19"/>
        <v>96.650545321915203</v>
      </c>
    </row>
    <row r="15" spans="1:30" x14ac:dyDescent="0.25">
      <c r="A15" s="45" t="s">
        <v>5</v>
      </c>
      <c r="B15" s="42" t="s">
        <v>6</v>
      </c>
      <c r="C15" s="41"/>
      <c r="D15" s="42" t="s">
        <v>7</v>
      </c>
      <c r="E15" s="40"/>
      <c r="F15" s="42" t="s">
        <v>8</v>
      </c>
      <c r="G15" s="42"/>
      <c r="H15" s="42" t="s">
        <v>9</v>
      </c>
      <c r="I15" s="44"/>
      <c r="J15" s="42" t="s">
        <v>10</v>
      </c>
      <c r="K15" s="43"/>
      <c r="L15" s="16" t="s">
        <v>19</v>
      </c>
    </row>
    <row r="16" spans="1:30" x14ac:dyDescent="0.25">
      <c r="A16" s="46" t="s">
        <v>11</v>
      </c>
      <c r="B16" s="68">
        <v>1106489</v>
      </c>
      <c r="C16" s="48" t="s">
        <v>12</v>
      </c>
      <c r="D16" s="49">
        <v>55.145999999999994</v>
      </c>
      <c r="E16" s="48" t="s">
        <v>12</v>
      </c>
      <c r="F16" s="69">
        <v>1</v>
      </c>
      <c r="G16" s="51" t="s">
        <v>13</v>
      </c>
      <c r="H16" s="35">
        <f t="shared" ref="H16:H74" si="20">B16*D16/2</f>
        <v>30509221.196999997</v>
      </c>
      <c r="I16" s="51" t="s">
        <v>13</v>
      </c>
      <c r="J16" s="23">
        <f t="shared" ref="J16:J74" si="21">H16*0.9072/1000000</f>
        <v>27.677965469918398</v>
      </c>
      <c r="K16" s="51" t="s">
        <v>13</v>
      </c>
      <c r="L16" s="23">
        <f t="shared" ref="L16:L74" si="22">J16*44/12</f>
        <v>101.48587338970079</v>
      </c>
    </row>
    <row r="17" spans="1:12" x14ac:dyDescent="0.25">
      <c r="A17" s="46" t="s">
        <v>14</v>
      </c>
      <c r="B17" s="68">
        <v>6793</v>
      </c>
      <c r="C17" s="48" t="s">
        <v>12</v>
      </c>
      <c r="D17" s="49">
        <v>44.43</v>
      </c>
      <c r="E17" s="48" t="s">
        <v>12</v>
      </c>
      <c r="F17" s="69">
        <v>1</v>
      </c>
      <c r="G17" s="51" t="s">
        <v>13</v>
      </c>
      <c r="H17" s="35">
        <f t="shared" si="20"/>
        <v>150906.495</v>
      </c>
      <c r="I17" s="51" t="s">
        <v>13</v>
      </c>
      <c r="J17" s="23">
        <f t="shared" si="21"/>
        <v>0.13690237226400001</v>
      </c>
      <c r="K17" s="51" t="s">
        <v>13</v>
      </c>
      <c r="L17" s="23">
        <f t="shared" si="22"/>
        <v>0.50197536496799999</v>
      </c>
    </row>
    <row r="18" spans="1:12" x14ac:dyDescent="0.25">
      <c r="A18" s="46" t="s">
        <v>34</v>
      </c>
      <c r="B18" s="68">
        <v>139</v>
      </c>
      <c r="C18" s="48" t="s">
        <v>12</v>
      </c>
      <c r="D18" s="49">
        <v>61.34</v>
      </c>
      <c r="E18" s="48" t="s">
        <v>12</v>
      </c>
      <c r="F18" s="69">
        <v>1</v>
      </c>
      <c r="G18" s="51" t="s">
        <v>13</v>
      </c>
      <c r="H18" s="35">
        <f t="shared" si="20"/>
        <v>4263.13</v>
      </c>
      <c r="I18" s="51" t="s">
        <v>13</v>
      </c>
      <c r="J18" s="23">
        <f t="shared" si="21"/>
        <v>3.8675115360000002E-3</v>
      </c>
      <c r="K18" s="51" t="s">
        <v>13</v>
      </c>
      <c r="L18" s="23">
        <f t="shared" si="22"/>
        <v>1.4180875632000002E-2</v>
      </c>
    </row>
    <row r="19" spans="1:12" x14ac:dyDescent="0.25">
      <c r="A19" s="46" t="s">
        <v>22</v>
      </c>
      <c r="B19" s="68">
        <v>32533</v>
      </c>
      <c r="C19" s="48" t="s">
        <v>12</v>
      </c>
      <c r="D19" s="49">
        <v>45.11</v>
      </c>
      <c r="E19" s="48" t="s">
        <v>12</v>
      </c>
      <c r="F19" s="69">
        <v>1</v>
      </c>
      <c r="G19" s="51" t="s">
        <v>13</v>
      </c>
      <c r="H19" s="35">
        <f t="shared" si="20"/>
        <v>733781.81499999994</v>
      </c>
      <c r="I19" s="51" t="s">
        <v>13</v>
      </c>
      <c r="J19" s="23">
        <f t="shared" si="21"/>
        <v>0.66568686256800003</v>
      </c>
      <c r="K19" s="51" t="s">
        <v>13</v>
      </c>
      <c r="L19" s="23">
        <f t="shared" si="22"/>
        <v>2.4408518294160002</v>
      </c>
    </row>
    <row r="20" spans="1:12" x14ac:dyDescent="0.25">
      <c r="A20" s="46" t="s">
        <v>17</v>
      </c>
      <c r="B20" s="68">
        <v>23390</v>
      </c>
      <c r="C20" s="48" t="s">
        <v>12</v>
      </c>
      <c r="D20" s="49">
        <v>31.87</v>
      </c>
      <c r="E20" s="48" t="s">
        <v>12</v>
      </c>
      <c r="F20" s="69">
        <v>1</v>
      </c>
      <c r="G20" s="51" t="s">
        <v>13</v>
      </c>
      <c r="H20" s="35">
        <f t="shared" si="20"/>
        <v>372719.65</v>
      </c>
      <c r="I20" s="51" t="s">
        <v>13</v>
      </c>
      <c r="J20" s="23">
        <f t="shared" si="21"/>
        <v>0.33813126648000003</v>
      </c>
      <c r="K20" s="51" t="s">
        <v>13</v>
      </c>
      <c r="L20" s="23">
        <f t="shared" si="22"/>
        <v>1.2398146437600002</v>
      </c>
    </row>
    <row r="21" spans="1:12" x14ac:dyDescent="0.25">
      <c r="A21" s="46" t="s">
        <v>18</v>
      </c>
      <c r="B21" s="68">
        <v>0</v>
      </c>
      <c r="C21" s="48" t="s">
        <v>12</v>
      </c>
      <c r="D21" s="70"/>
      <c r="E21" s="48" t="s">
        <v>12</v>
      </c>
      <c r="F21" s="71"/>
      <c r="G21" s="51" t="s">
        <v>13</v>
      </c>
      <c r="H21" s="35">
        <f t="shared" si="20"/>
        <v>0</v>
      </c>
      <c r="I21" s="51" t="s">
        <v>13</v>
      </c>
      <c r="J21" s="23">
        <f t="shared" si="21"/>
        <v>0</v>
      </c>
      <c r="K21" s="51" t="s">
        <v>13</v>
      </c>
      <c r="L21" s="23">
        <f t="shared" si="22"/>
        <v>0</v>
      </c>
    </row>
    <row r="22" spans="1:12" x14ac:dyDescent="0.25">
      <c r="A22" s="41"/>
      <c r="B22" s="41"/>
      <c r="C22" s="41"/>
      <c r="D22" s="41"/>
      <c r="E22" s="41"/>
      <c r="F22" s="41"/>
      <c r="G22" s="41"/>
      <c r="H22" s="41"/>
      <c r="I22" s="41"/>
      <c r="J22" s="41"/>
      <c r="K22" s="41"/>
      <c r="L22" s="41"/>
    </row>
    <row r="23" spans="1:12" ht="21" x14ac:dyDescent="0.4">
      <c r="A23" s="66" t="s">
        <v>33</v>
      </c>
      <c r="B23" s="67"/>
      <c r="C23" s="66"/>
      <c r="D23" s="66">
        <v>2002</v>
      </c>
      <c r="E23" s="67"/>
      <c r="F23" s="67"/>
      <c r="G23" s="67"/>
      <c r="H23" s="67"/>
      <c r="I23" s="67"/>
      <c r="J23" s="67"/>
      <c r="K23" s="67"/>
      <c r="L23" s="67"/>
    </row>
    <row r="24" spans="1:12" x14ac:dyDescent="0.25">
      <c r="A24" s="14"/>
      <c r="B24" s="40"/>
      <c r="C24" s="14"/>
      <c r="D24" s="14"/>
      <c r="E24" s="40"/>
      <c r="F24" s="40"/>
      <c r="G24" s="40"/>
      <c r="H24" s="40"/>
      <c r="I24" s="40"/>
      <c r="J24" s="40"/>
      <c r="K24" s="40"/>
      <c r="L24" s="40"/>
    </row>
    <row r="25" spans="1:12" x14ac:dyDescent="0.25">
      <c r="A25" s="40"/>
      <c r="B25" s="42" t="s">
        <v>1</v>
      </c>
      <c r="C25" s="42"/>
      <c r="D25" s="42" t="s">
        <v>2</v>
      </c>
      <c r="E25" s="40"/>
      <c r="F25" s="42" t="s">
        <v>3</v>
      </c>
      <c r="G25" s="40"/>
      <c r="H25" s="16" t="s">
        <v>4</v>
      </c>
      <c r="I25" s="40"/>
      <c r="J25" s="16" t="s">
        <v>4</v>
      </c>
      <c r="K25" s="40"/>
      <c r="L25" s="16" t="s">
        <v>4</v>
      </c>
    </row>
    <row r="26" spans="1:12" x14ac:dyDescent="0.25">
      <c r="A26" s="45" t="s">
        <v>5</v>
      </c>
      <c r="B26" s="42" t="s">
        <v>6</v>
      </c>
      <c r="C26" s="41"/>
      <c r="D26" s="42" t="s">
        <v>7</v>
      </c>
      <c r="E26" s="40"/>
      <c r="F26" s="42" t="s">
        <v>8</v>
      </c>
      <c r="G26" s="42"/>
      <c r="H26" s="42" t="s">
        <v>9</v>
      </c>
      <c r="I26" s="44"/>
      <c r="J26" s="42" t="s">
        <v>10</v>
      </c>
      <c r="K26" s="43"/>
      <c r="L26" s="16" t="s">
        <v>19</v>
      </c>
    </row>
    <row r="27" spans="1:12" x14ac:dyDescent="0.25">
      <c r="A27" s="46" t="s">
        <v>11</v>
      </c>
      <c r="B27" s="68">
        <v>1174928</v>
      </c>
      <c r="C27" s="48" t="s">
        <v>12</v>
      </c>
      <c r="D27" s="49">
        <v>55.145999999999994</v>
      </c>
      <c r="E27" s="48" t="s">
        <v>12</v>
      </c>
      <c r="F27" s="69">
        <v>1</v>
      </c>
      <c r="G27" s="51" t="s">
        <v>13</v>
      </c>
      <c r="H27" s="35">
        <f t="shared" si="20"/>
        <v>32396289.743999995</v>
      </c>
      <c r="I27" s="51" t="s">
        <v>13</v>
      </c>
      <c r="J27" s="23">
        <f t="shared" si="21"/>
        <v>29.389914055756797</v>
      </c>
      <c r="K27" s="51" t="s">
        <v>13</v>
      </c>
      <c r="L27" s="23">
        <f t="shared" si="22"/>
        <v>107.76301820444159</v>
      </c>
    </row>
    <row r="28" spans="1:12" x14ac:dyDescent="0.25">
      <c r="A28" s="46" t="s">
        <v>14</v>
      </c>
      <c r="B28" s="68">
        <v>7207</v>
      </c>
      <c r="C28" s="48" t="s">
        <v>12</v>
      </c>
      <c r="D28" s="49">
        <v>44.43</v>
      </c>
      <c r="E28" s="48" t="s">
        <v>12</v>
      </c>
      <c r="F28" s="69">
        <v>1</v>
      </c>
      <c r="G28" s="51" t="s">
        <v>13</v>
      </c>
      <c r="H28" s="35">
        <f t="shared" si="20"/>
        <v>160103.505</v>
      </c>
      <c r="I28" s="51" t="s">
        <v>13</v>
      </c>
      <c r="J28" s="23">
        <f t="shared" si="21"/>
        <v>0.14524589973599999</v>
      </c>
      <c r="K28" s="51" t="s">
        <v>13</v>
      </c>
      <c r="L28" s="23">
        <f t="shared" si="22"/>
        <v>0.53256829903199998</v>
      </c>
    </row>
    <row r="29" spans="1:12" x14ac:dyDescent="0.25">
      <c r="A29" s="46" t="s">
        <v>34</v>
      </c>
      <c r="B29" s="68">
        <v>3686</v>
      </c>
      <c r="C29" s="48" t="s">
        <v>12</v>
      </c>
      <c r="D29" s="49">
        <v>61.34</v>
      </c>
      <c r="E29" s="48" t="s">
        <v>12</v>
      </c>
      <c r="F29" s="69">
        <v>1</v>
      </c>
      <c r="G29" s="51" t="s">
        <v>13</v>
      </c>
      <c r="H29" s="35">
        <f t="shared" si="20"/>
        <v>113049.62000000001</v>
      </c>
      <c r="I29" s="51" t="s">
        <v>13</v>
      </c>
      <c r="J29" s="23">
        <f t="shared" si="21"/>
        <v>0.10255861526400001</v>
      </c>
      <c r="K29" s="51" t="s">
        <v>13</v>
      </c>
      <c r="L29" s="23">
        <f t="shared" si="22"/>
        <v>0.37604825596800007</v>
      </c>
    </row>
    <row r="30" spans="1:12" ht="14.45" x14ac:dyDescent="0.3">
      <c r="A30" s="46" t="s">
        <v>22</v>
      </c>
      <c r="B30" s="68">
        <v>20523</v>
      </c>
      <c r="C30" s="48" t="s">
        <v>12</v>
      </c>
      <c r="D30" s="49">
        <v>45.11</v>
      </c>
      <c r="E30" s="48" t="s">
        <v>12</v>
      </c>
      <c r="F30" s="69">
        <v>1</v>
      </c>
      <c r="G30" s="51" t="s">
        <v>13</v>
      </c>
      <c r="H30" s="35">
        <f t="shared" si="20"/>
        <v>462896.26500000001</v>
      </c>
      <c r="I30" s="51" t="s">
        <v>13</v>
      </c>
      <c r="J30" s="23">
        <f t="shared" si="21"/>
        <v>0.41993949160800004</v>
      </c>
      <c r="K30" s="51" t="s">
        <v>13</v>
      </c>
      <c r="L30" s="23">
        <f t="shared" si="22"/>
        <v>1.5397781358960001</v>
      </c>
    </row>
    <row r="31" spans="1:12" ht="14.45" x14ac:dyDescent="0.3">
      <c r="A31" s="46" t="s">
        <v>17</v>
      </c>
      <c r="B31" s="68">
        <v>51662</v>
      </c>
      <c r="C31" s="48" t="s">
        <v>12</v>
      </c>
      <c r="D31" s="49">
        <v>31.87</v>
      </c>
      <c r="E31" s="48" t="s">
        <v>12</v>
      </c>
      <c r="F31" s="69">
        <v>1</v>
      </c>
      <c r="G31" s="51" t="s">
        <v>13</v>
      </c>
      <c r="H31" s="35">
        <f t="shared" si="20"/>
        <v>823233.97</v>
      </c>
      <c r="I31" s="51" t="s">
        <v>13</v>
      </c>
      <c r="J31" s="23">
        <f t="shared" si="21"/>
        <v>0.74683785758400001</v>
      </c>
      <c r="K31" s="51" t="s">
        <v>13</v>
      </c>
      <c r="L31" s="23">
        <f t="shared" si="22"/>
        <v>2.738405477808</v>
      </c>
    </row>
    <row r="32" spans="1:12" ht="14.45" x14ac:dyDescent="0.3">
      <c r="A32" s="46" t="s">
        <v>18</v>
      </c>
      <c r="B32" s="68">
        <v>0</v>
      </c>
      <c r="C32" s="48" t="s">
        <v>12</v>
      </c>
      <c r="D32" s="70"/>
      <c r="E32" s="48" t="s">
        <v>12</v>
      </c>
      <c r="F32" s="71"/>
      <c r="G32" s="51" t="s">
        <v>13</v>
      </c>
      <c r="H32" s="35">
        <f t="shared" si="20"/>
        <v>0</v>
      </c>
      <c r="I32" s="51" t="s">
        <v>13</v>
      </c>
      <c r="J32" s="23">
        <f t="shared" si="21"/>
        <v>0</v>
      </c>
      <c r="K32" s="51" t="s">
        <v>13</v>
      </c>
      <c r="L32" s="23">
        <f t="shared" si="22"/>
        <v>0</v>
      </c>
    </row>
    <row r="33" spans="1:12" ht="14.45" x14ac:dyDescent="0.3">
      <c r="A33" s="41"/>
      <c r="B33" s="41"/>
      <c r="C33" s="41"/>
      <c r="D33" s="41"/>
      <c r="E33" s="41"/>
      <c r="F33" s="41"/>
      <c r="G33" s="41"/>
      <c r="H33" s="41"/>
      <c r="I33" s="41"/>
      <c r="J33" s="41"/>
      <c r="K33" s="41"/>
      <c r="L33" s="41"/>
    </row>
    <row r="34" spans="1:12" ht="19.899999999999999" x14ac:dyDescent="0.45">
      <c r="A34" s="66" t="s">
        <v>33</v>
      </c>
      <c r="B34" s="67"/>
      <c r="C34" s="66"/>
      <c r="D34" s="66">
        <v>2003</v>
      </c>
      <c r="E34" s="67"/>
      <c r="F34" s="67"/>
      <c r="G34" s="67"/>
      <c r="H34" s="67"/>
      <c r="I34" s="67"/>
      <c r="J34" s="67"/>
      <c r="K34" s="67"/>
      <c r="L34" s="67"/>
    </row>
    <row r="35" spans="1:12" ht="14.45" x14ac:dyDescent="0.3">
      <c r="A35" s="14"/>
      <c r="B35" s="40"/>
      <c r="C35" s="14"/>
      <c r="D35" s="14"/>
      <c r="E35" s="40"/>
      <c r="F35" s="40"/>
      <c r="G35" s="40"/>
      <c r="H35" s="40"/>
      <c r="I35" s="40"/>
      <c r="J35" s="40"/>
      <c r="K35" s="40"/>
      <c r="L35" s="40"/>
    </row>
    <row r="36" spans="1:12" ht="14.45" x14ac:dyDescent="0.3">
      <c r="A36" s="40"/>
      <c r="B36" s="42" t="s">
        <v>1</v>
      </c>
      <c r="C36" s="42"/>
      <c r="D36" s="42" t="s">
        <v>2</v>
      </c>
      <c r="E36" s="40"/>
      <c r="F36" s="42" t="s">
        <v>3</v>
      </c>
      <c r="G36" s="40"/>
      <c r="H36" s="16" t="s">
        <v>4</v>
      </c>
      <c r="I36" s="40"/>
      <c r="J36" s="16" t="s">
        <v>4</v>
      </c>
      <c r="K36" s="40"/>
      <c r="L36" s="16" t="s">
        <v>4</v>
      </c>
    </row>
    <row r="37" spans="1:12" ht="14.45" x14ac:dyDescent="0.3">
      <c r="A37" s="45" t="s">
        <v>5</v>
      </c>
      <c r="B37" s="42" t="s">
        <v>6</v>
      </c>
      <c r="C37" s="41"/>
      <c r="D37" s="42" t="s">
        <v>7</v>
      </c>
      <c r="E37" s="40"/>
      <c r="F37" s="42" t="s">
        <v>8</v>
      </c>
      <c r="G37" s="42"/>
      <c r="H37" s="42" t="s">
        <v>9</v>
      </c>
      <c r="I37" s="44"/>
      <c r="J37" s="42" t="s">
        <v>10</v>
      </c>
      <c r="K37" s="43"/>
      <c r="L37" s="16" t="s">
        <v>19</v>
      </c>
    </row>
    <row r="38" spans="1:12" ht="14.45" x14ac:dyDescent="0.3">
      <c r="A38" s="46" t="s">
        <v>11</v>
      </c>
      <c r="B38" s="68">
        <v>1170418</v>
      </c>
      <c r="C38" s="48" t="s">
        <v>12</v>
      </c>
      <c r="D38" s="49">
        <v>55.145999999999994</v>
      </c>
      <c r="E38" s="48" t="s">
        <v>12</v>
      </c>
      <c r="F38" s="69">
        <v>1</v>
      </c>
      <c r="G38" s="51" t="s">
        <v>13</v>
      </c>
      <c r="H38" s="35">
        <f t="shared" si="20"/>
        <v>32271935.513999995</v>
      </c>
      <c r="I38" s="51" t="s">
        <v>13</v>
      </c>
      <c r="J38" s="23">
        <f t="shared" si="21"/>
        <v>29.277099898300797</v>
      </c>
      <c r="K38" s="51" t="s">
        <v>13</v>
      </c>
      <c r="L38" s="23">
        <f t="shared" si="22"/>
        <v>107.34936629376959</v>
      </c>
    </row>
    <row r="39" spans="1:12" ht="14.45" x14ac:dyDescent="0.3">
      <c r="A39" s="46" t="s">
        <v>14</v>
      </c>
      <c r="B39" s="68">
        <v>7833</v>
      </c>
      <c r="C39" s="48" t="s">
        <v>12</v>
      </c>
      <c r="D39" s="49">
        <v>44.43</v>
      </c>
      <c r="E39" s="48" t="s">
        <v>12</v>
      </c>
      <c r="F39" s="69">
        <v>1</v>
      </c>
      <c r="G39" s="51" t="s">
        <v>13</v>
      </c>
      <c r="H39" s="35">
        <f t="shared" si="20"/>
        <v>174010.095</v>
      </c>
      <c r="I39" s="51" t="s">
        <v>13</v>
      </c>
      <c r="J39" s="23">
        <f t="shared" si="21"/>
        <v>0.15786195818399998</v>
      </c>
      <c r="K39" s="51" t="s">
        <v>13</v>
      </c>
      <c r="L39" s="23">
        <f t="shared" si="22"/>
        <v>0.57882718000799993</v>
      </c>
    </row>
    <row r="40" spans="1:12" ht="14.45" x14ac:dyDescent="0.3">
      <c r="A40" s="46" t="s">
        <v>34</v>
      </c>
      <c r="B40" s="68">
        <v>5084</v>
      </c>
      <c r="C40" s="48" t="s">
        <v>12</v>
      </c>
      <c r="D40" s="49">
        <v>61.34</v>
      </c>
      <c r="E40" s="48" t="s">
        <v>12</v>
      </c>
      <c r="F40" s="69">
        <v>1</v>
      </c>
      <c r="G40" s="51" t="s">
        <v>13</v>
      </c>
      <c r="H40" s="35">
        <f t="shared" si="20"/>
        <v>155926.28</v>
      </c>
      <c r="I40" s="51" t="s">
        <v>13</v>
      </c>
      <c r="J40" s="23">
        <f t="shared" si="21"/>
        <v>0.14145632121600002</v>
      </c>
      <c r="K40" s="51" t="s">
        <v>13</v>
      </c>
      <c r="L40" s="23">
        <f t="shared" si="22"/>
        <v>0.51867317779200006</v>
      </c>
    </row>
    <row r="41" spans="1:12" ht="14.45" x14ac:dyDescent="0.3">
      <c r="A41" s="46" t="s">
        <v>22</v>
      </c>
      <c r="B41" s="68">
        <v>36605</v>
      </c>
      <c r="C41" s="48" t="s">
        <v>12</v>
      </c>
      <c r="D41" s="49">
        <v>45.11</v>
      </c>
      <c r="E41" s="48" t="s">
        <v>12</v>
      </c>
      <c r="F41" s="69">
        <v>1</v>
      </c>
      <c r="G41" s="51" t="s">
        <v>13</v>
      </c>
      <c r="H41" s="35">
        <f t="shared" si="20"/>
        <v>825625.77500000002</v>
      </c>
      <c r="I41" s="51" t="s">
        <v>13</v>
      </c>
      <c r="J41" s="23">
        <f t="shared" si="21"/>
        <v>0.74900770307999998</v>
      </c>
      <c r="K41" s="51" t="s">
        <v>13</v>
      </c>
      <c r="L41" s="23">
        <f t="shared" si="22"/>
        <v>2.7463615779600001</v>
      </c>
    </row>
    <row r="42" spans="1:12" x14ac:dyDescent="0.25">
      <c r="A42" s="46" t="s">
        <v>17</v>
      </c>
      <c r="B42" s="68">
        <v>42848</v>
      </c>
      <c r="C42" s="48" t="s">
        <v>12</v>
      </c>
      <c r="D42" s="49">
        <v>31.87</v>
      </c>
      <c r="E42" s="48" t="s">
        <v>12</v>
      </c>
      <c r="F42" s="69">
        <v>1</v>
      </c>
      <c r="G42" s="51" t="s">
        <v>13</v>
      </c>
      <c r="H42" s="35">
        <f t="shared" si="20"/>
        <v>682782.88</v>
      </c>
      <c r="I42" s="51" t="s">
        <v>13</v>
      </c>
      <c r="J42" s="23">
        <f t="shared" si="21"/>
        <v>0.61942062873600001</v>
      </c>
      <c r="K42" s="51" t="s">
        <v>13</v>
      </c>
      <c r="L42" s="23">
        <f t="shared" si="22"/>
        <v>2.2712089720319999</v>
      </c>
    </row>
    <row r="43" spans="1:12" x14ac:dyDescent="0.25">
      <c r="A43" s="46" t="s">
        <v>18</v>
      </c>
      <c r="B43" s="68">
        <v>0</v>
      </c>
      <c r="C43" s="48" t="s">
        <v>12</v>
      </c>
      <c r="D43" s="70"/>
      <c r="E43" s="48" t="s">
        <v>12</v>
      </c>
      <c r="F43" s="71"/>
      <c r="G43" s="51" t="s">
        <v>13</v>
      </c>
      <c r="H43" s="35">
        <f t="shared" si="20"/>
        <v>0</v>
      </c>
      <c r="I43" s="51" t="s">
        <v>13</v>
      </c>
      <c r="J43" s="23">
        <f t="shared" si="21"/>
        <v>0</v>
      </c>
      <c r="K43" s="51" t="s">
        <v>13</v>
      </c>
      <c r="L43" s="23">
        <f t="shared" si="22"/>
        <v>0</v>
      </c>
    </row>
    <row r="44" spans="1:12" x14ac:dyDescent="0.25">
      <c r="A44" s="41"/>
      <c r="B44" s="41"/>
      <c r="C44" s="41"/>
      <c r="D44" s="41"/>
      <c r="E44" s="41"/>
      <c r="F44" s="41"/>
      <c r="G44" s="41"/>
      <c r="H44" s="41"/>
      <c r="I44" s="41"/>
      <c r="J44" s="41"/>
      <c r="K44" s="41"/>
      <c r="L44" s="41"/>
    </row>
    <row r="45" spans="1:12" ht="21" x14ac:dyDescent="0.4">
      <c r="A45" s="66" t="s">
        <v>33</v>
      </c>
      <c r="B45" s="67"/>
      <c r="C45" s="66"/>
      <c r="D45" s="66">
        <v>2004</v>
      </c>
      <c r="E45" s="67"/>
      <c r="F45" s="67"/>
      <c r="G45" s="67"/>
      <c r="H45" s="67"/>
      <c r="I45" s="67"/>
      <c r="J45" s="67"/>
      <c r="K45" s="67"/>
      <c r="L45" s="67"/>
    </row>
    <row r="46" spans="1:12" x14ac:dyDescent="0.25">
      <c r="A46" s="14"/>
      <c r="B46" s="40"/>
      <c r="C46" s="14"/>
      <c r="D46" s="14"/>
      <c r="E46" s="40"/>
      <c r="F46" s="40"/>
      <c r="G46" s="40"/>
      <c r="H46" s="40"/>
      <c r="I46" s="40"/>
      <c r="J46" s="40"/>
      <c r="K46" s="40"/>
      <c r="L46" s="40"/>
    </row>
    <row r="47" spans="1:12" x14ac:dyDescent="0.25">
      <c r="A47" s="40"/>
      <c r="B47" s="42" t="s">
        <v>1</v>
      </c>
      <c r="C47" s="42"/>
      <c r="D47" s="42" t="s">
        <v>2</v>
      </c>
      <c r="E47" s="40"/>
      <c r="F47" s="42" t="s">
        <v>3</v>
      </c>
      <c r="G47" s="40"/>
      <c r="H47" s="16" t="s">
        <v>4</v>
      </c>
      <c r="I47" s="40"/>
      <c r="J47" s="16" t="s">
        <v>4</v>
      </c>
      <c r="K47" s="40"/>
      <c r="L47" s="16" t="s">
        <v>4</v>
      </c>
    </row>
    <row r="48" spans="1:12" x14ac:dyDescent="0.25">
      <c r="A48" s="45" t="s">
        <v>5</v>
      </c>
      <c r="B48" s="42" t="s">
        <v>6</v>
      </c>
      <c r="C48" s="41"/>
      <c r="D48" s="42" t="s">
        <v>7</v>
      </c>
      <c r="E48" s="40"/>
      <c r="F48" s="42" t="s">
        <v>8</v>
      </c>
      <c r="G48" s="42"/>
      <c r="H48" s="42" t="s">
        <v>9</v>
      </c>
      <c r="I48" s="44"/>
      <c r="J48" s="42" t="s">
        <v>10</v>
      </c>
      <c r="K48" s="43"/>
      <c r="L48" s="16" t="s">
        <v>19</v>
      </c>
    </row>
    <row r="49" spans="1:12" x14ac:dyDescent="0.25">
      <c r="A49" s="46" t="s">
        <v>11</v>
      </c>
      <c r="B49" s="68">
        <v>1183875</v>
      </c>
      <c r="C49" s="48" t="s">
        <v>12</v>
      </c>
      <c r="D49" s="49">
        <v>55.145999999999994</v>
      </c>
      <c r="E49" s="48" t="s">
        <v>12</v>
      </c>
      <c r="F49" s="69">
        <v>1</v>
      </c>
      <c r="G49" s="51" t="s">
        <v>13</v>
      </c>
      <c r="H49" s="35">
        <f t="shared" si="20"/>
        <v>32642985.374999996</v>
      </c>
      <c r="I49" s="51" t="s">
        <v>13</v>
      </c>
      <c r="J49" s="23">
        <f t="shared" si="21"/>
        <v>29.613716332199999</v>
      </c>
      <c r="K49" s="51" t="s">
        <v>13</v>
      </c>
      <c r="L49" s="23">
        <f t="shared" si="22"/>
        <v>108.5836265514</v>
      </c>
    </row>
    <row r="50" spans="1:12" x14ac:dyDescent="0.25">
      <c r="A50" s="46" t="s">
        <v>14</v>
      </c>
      <c r="B50" s="68">
        <v>6234</v>
      </c>
      <c r="C50" s="48" t="s">
        <v>12</v>
      </c>
      <c r="D50" s="49">
        <v>44.43</v>
      </c>
      <c r="E50" s="48" t="s">
        <v>12</v>
      </c>
      <c r="F50" s="69">
        <v>1</v>
      </c>
      <c r="G50" s="51" t="s">
        <v>13</v>
      </c>
      <c r="H50" s="35">
        <f t="shared" si="20"/>
        <v>138488.31</v>
      </c>
      <c r="I50" s="51" t="s">
        <v>13</v>
      </c>
      <c r="J50" s="23">
        <f t="shared" si="21"/>
        <v>0.12563659483200001</v>
      </c>
      <c r="K50" s="51" t="s">
        <v>13</v>
      </c>
      <c r="L50" s="23">
        <f t="shared" si="22"/>
        <v>0.46066751438400005</v>
      </c>
    </row>
    <row r="51" spans="1:12" x14ac:dyDescent="0.25">
      <c r="A51" s="46" t="s">
        <v>34</v>
      </c>
      <c r="B51" s="68">
        <v>6012</v>
      </c>
      <c r="C51" s="48" t="s">
        <v>12</v>
      </c>
      <c r="D51" s="49">
        <v>61.34</v>
      </c>
      <c r="E51" s="48" t="s">
        <v>12</v>
      </c>
      <c r="F51" s="69">
        <v>1</v>
      </c>
      <c r="G51" s="51" t="s">
        <v>13</v>
      </c>
      <c r="H51" s="35">
        <f t="shared" si="20"/>
        <v>184388.04</v>
      </c>
      <c r="I51" s="51" t="s">
        <v>13</v>
      </c>
      <c r="J51" s="23">
        <f t="shared" si="21"/>
        <v>0.16727682988799999</v>
      </c>
      <c r="K51" s="51" t="s">
        <v>13</v>
      </c>
      <c r="L51" s="23">
        <f t="shared" si="22"/>
        <v>0.61334837625600003</v>
      </c>
    </row>
    <row r="52" spans="1:12" x14ac:dyDescent="0.25">
      <c r="A52" s="46" t="s">
        <v>22</v>
      </c>
      <c r="B52" s="68">
        <v>33513</v>
      </c>
      <c r="C52" s="48" t="s">
        <v>12</v>
      </c>
      <c r="D52" s="49">
        <v>45.11</v>
      </c>
      <c r="E52" s="48" t="s">
        <v>12</v>
      </c>
      <c r="F52" s="69">
        <v>1</v>
      </c>
      <c r="G52" s="51" t="s">
        <v>13</v>
      </c>
      <c r="H52" s="35">
        <f t="shared" si="20"/>
        <v>755885.71499999997</v>
      </c>
      <c r="I52" s="51" t="s">
        <v>13</v>
      </c>
      <c r="J52" s="23">
        <f t="shared" si="21"/>
        <v>0.68573952064799992</v>
      </c>
      <c r="K52" s="51" t="s">
        <v>13</v>
      </c>
      <c r="L52" s="23">
        <f t="shared" si="22"/>
        <v>2.5143782423759995</v>
      </c>
    </row>
    <row r="53" spans="1:12" x14ac:dyDescent="0.25">
      <c r="A53" s="46" t="s">
        <v>17</v>
      </c>
      <c r="B53" s="68">
        <v>79010</v>
      </c>
      <c r="C53" s="48" t="s">
        <v>12</v>
      </c>
      <c r="D53" s="49">
        <v>31.87</v>
      </c>
      <c r="E53" s="48" t="s">
        <v>12</v>
      </c>
      <c r="F53" s="69">
        <v>1</v>
      </c>
      <c r="G53" s="51" t="s">
        <v>13</v>
      </c>
      <c r="H53" s="35">
        <f t="shared" si="20"/>
        <v>1259024.3500000001</v>
      </c>
      <c r="I53" s="51" t="s">
        <v>13</v>
      </c>
      <c r="J53" s="23">
        <f t="shared" si="21"/>
        <v>1.1421868903200001</v>
      </c>
      <c r="K53" s="51" t="s">
        <v>13</v>
      </c>
      <c r="L53" s="23">
        <f t="shared" si="22"/>
        <v>4.1880185978400002</v>
      </c>
    </row>
    <row r="54" spans="1:12" x14ac:dyDescent="0.25">
      <c r="A54" s="46" t="s">
        <v>18</v>
      </c>
      <c r="B54" s="68">
        <v>0</v>
      </c>
      <c r="C54" s="48" t="s">
        <v>12</v>
      </c>
      <c r="D54" s="70"/>
      <c r="E54" s="48" t="s">
        <v>12</v>
      </c>
      <c r="F54" s="71"/>
      <c r="G54" s="51" t="s">
        <v>13</v>
      </c>
      <c r="H54" s="35">
        <f t="shared" si="20"/>
        <v>0</v>
      </c>
      <c r="I54" s="51" t="s">
        <v>13</v>
      </c>
      <c r="J54" s="23">
        <f t="shared" si="21"/>
        <v>0</v>
      </c>
      <c r="K54" s="51" t="s">
        <v>13</v>
      </c>
      <c r="L54" s="23">
        <f t="shared" si="22"/>
        <v>0</v>
      </c>
    </row>
    <row r="55" spans="1:12" x14ac:dyDescent="0.25">
      <c r="A55" s="41"/>
      <c r="B55" s="41"/>
      <c r="C55" s="41"/>
      <c r="D55" s="41"/>
      <c r="E55" s="41"/>
      <c r="F55" s="41"/>
      <c r="G55" s="41"/>
      <c r="H55" s="41"/>
      <c r="I55" s="41"/>
      <c r="J55" s="41"/>
      <c r="K55" s="41"/>
      <c r="L55" s="41"/>
    </row>
    <row r="56" spans="1:12" ht="21" x14ac:dyDescent="0.4">
      <c r="A56" s="66" t="s">
        <v>33</v>
      </c>
      <c r="B56" s="67"/>
      <c r="C56" s="66"/>
      <c r="D56" s="66">
        <v>2005</v>
      </c>
      <c r="E56" s="67"/>
      <c r="F56" s="67"/>
      <c r="G56" s="67"/>
      <c r="H56" s="67"/>
      <c r="I56" s="67"/>
      <c r="J56" s="67"/>
      <c r="K56" s="67"/>
      <c r="L56" s="67"/>
    </row>
    <row r="57" spans="1:12" x14ac:dyDescent="0.25">
      <c r="A57" s="14"/>
      <c r="B57" s="40"/>
      <c r="C57" s="14"/>
      <c r="D57" s="14"/>
      <c r="E57" s="40"/>
      <c r="F57" s="40"/>
      <c r="G57" s="40"/>
      <c r="H57" s="40"/>
      <c r="I57" s="40"/>
      <c r="J57" s="40"/>
      <c r="K57" s="40"/>
      <c r="L57" s="40"/>
    </row>
    <row r="58" spans="1:12" x14ac:dyDescent="0.25">
      <c r="A58" s="40"/>
      <c r="B58" s="42" t="s">
        <v>1</v>
      </c>
      <c r="C58" s="42"/>
      <c r="D58" s="42" t="s">
        <v>2</v>
      </c>
      <c r="E58" s="40"/>
      <c r="F58" s="42" t="s">
        <v>3</v>
      </c>
      <c r="G58" s="40"/>
      <c r="H58" s="16" t="s">
        <v>4</v>
      </c>
      <c r="I58" s="40"/>
      <c r="J58" s="16" t="s">
        <v>4</v>
      </c>
      <c r="K58" s="40"/>
      <c r="L58" s="16" t="s">
        <v>4</v>
      </c>
    </row>
    <row r="59" spans="1:12" x14ac:dyDescent="0.25">
      <c r="A59" s="45" t="s">
        <v>5</v>
      </c>
      <c r="B59" s="42" t="s">
        <v>6</v>
      </c>
      <c r="C59" s="41"/>
      <c r="D59" s="42" t="s">
        <v>7</v>
      </c>
      <c r="E59" s="40"/>
      <c r="F59" s="42" t="s">
        <v>8</v>
      </c>
      <c r="G59" s="42"/>
      <c r="H59" s="42" t="s">
        <v>9</v>
      </c>
      <c r="I59" s="44"/>
      <c r="J59" s="42" t="s">
        <v>10</v>
      </c>
      <c r="K59" s="43"/>
      <c r="L59" s="16" t="s">
        <v>19</v>
      </c>
    </row>
    <row r="60" spans="1:12" x14ac:dyDescent="0.25">
      <c r="A60" s="46" t="s">
        <v>11</v>
      </c>
      <c r="B60" s="68">
        <v>1224911</v>
      </c>
      <c r="C60" s="48" t="s">
        <v>12</v>
      </c>
      <c r="D60" s="49">
        <v>55.145999999999994</v>
      </c>
      <c r="E60" s="48" t="s">
        <v>12</v>
      </c>
      <c r="F60" s="69">
        <v>1</v>
      </c>
      <c r="G60" s="51" t="s">
        <v>13</v>
      </c>
      <c r="H60" s="35">
        <f t="shared" si="20"/>
        <v>33774471.002999999</v>
      </c>
      <c r="I60" s="51" t="s">
        <v>13</v>
      </c>
      <c r="J60" s="23">
        <f t="shared" si="21"/>
        <v>30.640200093921599</v>
      </c>
      <c r="K60" s="51" t="s">
        <v>13</v>
      </c>
      <c r="L60" s="23">
        <f t="shared" si="22"/>
        <v>112.3474003443792</v>
      </c>
    </row>
    <row r="61" spans="1:12" x14ac:dyDescent="0.25">
      <c r="A61" s="46" t="s">
        <v>14</v>
      </c>
      <c r="B61" s="68">
        <v>7406</v>
      </c>
      <c r="C61" s="48" t="s">
        <v>12</v>
      </c>
      <c r="D61" s="49">
        <v>44.43</v>
      </c>
      <c r="E61" s="48" t="s">
        <v>12</v>
      </c>
      <c r="F61" s="69">
        <v>1</v>
      </c>
      <c r="G61" s="51" t="s">
        <v>13</v>
      </c>
      <c r="H61" s="35">
        <f t="shared" si="20"/>
        <v>164524.29</v>
      </c>
      <c r="I61" s="51" t="s">
        <v>13</v>
      </c>
      <c r="J61" s="23">
        <f t="shared" si="21"/>
        <v>0.149256435888</v>
      </c>
      <c r="K61" s="51" t="s">
        <v>13</v>
      </c>
      <c r="L61" s="23">
        <f t="shared" si="22"/>
        <v>0.54727359825599997</v>
      </c>
    </row>
    <row r="62" spans="1:12" x14ac:dyDescent="0.25">
      <c r="A62" s="46" t="s">
        <v>34</v>
      </c>
      <c r="B62" s="68">
        <v>3053</v>
      </c>
      <c r="C62" s="48" t="s">
        <v>12</v>
      </c>
      <c r="D62" s="49">
        <v>61.34</v>
      </c>
      <c r="E62" s="48" t="s">
        <v>12</v>
      </c>
      <c r="F62" s="69">
        <v>1</v>
      </c>
      <c r="G62" s="51" t="s">
        <v>13</v>
      </c>
      <c r="H62" s="35">
        <f t="shared" si="20"/>
        <v>93635.510000000009</v>
      </c>
      <c r="I62" s="51" t="s">
        <v>13</v>
      </c>
      <c r="J62" s="23">
        <f t="shared" si="21"/>
        <v>8.4946134672000018E-2</v>
      </c>
      <c r="K62" s="51" t="s">
        <v>13</v>
      </c>
      <c r="L62" s="23">
        <f t="shared" si="22"/>
        <v>0.31146916046400008</v>
      </c>
    </row>
    <row r="63" spans="1:12" x14ac:dyDescent="0.25">
      <c r="A63" s="46" t="s">
        <v>22</v>
      </c>
      <c r="B63" s="68">
        <v>44377</v>
      </c>
      <c r="C63" s="48" t="s">
        <v>12</v>
      </c>
      <c r="D63" s="49">
        <v>45.11</v>
      </c>
      <c r="E63" s="48" t="s">
        <v>12</v>
      </c>
      <c r="F63" s="69">
        <v>1</v>
      </c>
      <c r="G63" s="51" t="s">
        <v>13</v>
      </c>
      <c r="H63" s="35">
        <f t="shared" si="20"/>
        <v>1000923.235</v>
      </c>
      <c r="I63" s="51" t="s">
        <v>13</v>
      </c>
      <c r="J63" s="23">
        <f t="shared" si="21"/>
        <v>0.90803755879199999</v>
      </c>
      <c r="K63" s="51" t="s">
        <v>13</v>
      </c>
      <c r="L63" s="23">
        <f t="shared" si="22"/>
        <v>3.3294710489040003</v>
      </c>
    </row>
    <row r="64" spans="1:12" x14ac:dyDescent="0.25">
      <c r="A64" s="46" t="s">
        <v>17</v>
      </c>
      <c r="B64" s="68">
        <v>83531</v>
      </c>
      <c r="C64" s="48" t="s">
        <v>12</v>
      </c>
      <c r="D64" s="49">
        <v>31.87</v>
      </c>
      <c r="E64" s="48" t="s">
        <v>12</v>
      </c>
      <c r="F64" s="69">
        <v>1</v>
      </c>
      <c r="G64" s="51" t="s">
        <v>13</v>
      </c>
      <c r="H64" s="35">
        <f t="shared" si="20"/>
        <v>1331066.4850000001</v>
      </c>
      <c r="I64" s="51" t="s">
        <v>13</v>
      </c>
      <c r="J64" s="23">
        <f t="shared" si="21"/>
        <v>1.2075435151920002</v>
      </c>
      <c r="K64" s="51" t="s">
        <v>13</v>
      </c>
      <c r="L64" s="23">
        <f t="shared" si="22"/>
        <v>4.4276595557040013</v>
      </c>
    </row>
    <row r="65" spans="1:12" x14ac:dyDescent="0.25">
      <c r="A65" s="46" t="s">
        <v>18</v>
      </c>
      <c r="B65" s="68">
        <v>0</v>
      </c>
      <c r="C65" s="48" t="s">
        <v>12</v>
      </c>
      <c r="D65" s="70"/>
      <c r="E65" s="48" t="s">
        <v>12</v>
      </c>
      <c r="F65" s="71"/>
      <c r="G65" s="51" t="s">
        <v>13</v>
      </c>
      <c r="H65" s="35">
        <f t="shared" si="20"/>
        <v>0</v>
      </c>
      <c r="I65" s="51" t="s">
        <v>13</v>
      </c>
      <c r="J65" s="23">
        <f t="shared" si="21"/>
        <v>0</v>
      </c>
      <c r="K65" s="51" t="s">
        <v>13</v>
      </c>
      <c r="L65" s="23">
        <f t="shared" si="22"/>
        <v>0</v>
      </c>
    </row>
    <row r="66" spans="1:12" x14ac:dyDescent="0.25">
      <c r="A66" s="41"/>
      <c r="B66" s="41"/>
      <c r="C66" s="41"/>
      <c r="D66" s="41"/>
      <c r="E66" s="41"/>
      <c r="F66" s="41"/>
      <c r="G66" s="41"/>
      <c r="H66" s="41"/>
      <c r="I66" s="41"/>
      <c r="J66" s="41"/>
      <c r="K66" s="41"/>
      <c r="L66" s="41"/>
    </row>
    <row r="67" spans="1:12" ht="21" x14ac:dyDescent="0.4">
      <c r="A67" s="66" t="s">
        <v>33</v>
      </c>
      <c r="B67" s="67"/>
      <c r="C67" s="66"/>
      <c r="D67" s="66">
        <v>2006</v>
      </c>
      <c r="E67" s="67"/>
      <c r="F67" s="67"/>
      <c r="G67" s="67"/>
      <c r="H67" s="67"/>
      <c r="I67" s="67"/>
      <c r="J67" s="67"/>
      <c r="K67" s="67"/>
      <c r="L67" s="67"/>
    </row>
    <row r="68" spans="1:12" x14ac:dyDescent="0.25">
      <c r="A68" s="14"/>
      <c r="B68" s="40"/>
      <c r="C68" s="14"/>
      <c r="D68" s="14"/>
      <c r="E68" s="40"/>
      <c r="F68" s="40"/>
      <c r="G68" s="40"/>
      <c r="H68" s="40"/>
      <c r="I68" s="40"/>
      <c r="J68" s="40"/>
      <c r="K68" s="40"/>
      <c r="L68" s="40"/>
    </row>
    <row r="69" spans="1:12" x14ac:dyDescent="0.25">
      <c r="A69" s="40"/>
      <c r="B69" s="42" t="s">
        <v>1</v>
      </c>
      <c r="C69" s="42"/>
      <c r="D69" s="42" t="s">
        <v>2</v>
      </c>
      <c r="E69" s="40"/>
      <c r="F69" s="42" t="s">
        <v>3</v>
      </c>
      <c r="G69" s="40"/>
      <c r="H69" s="16" t="s">
        <v>4</v>
      </c>
      <c r="I69" s="40"/>
      <c r="J69" s="16" t="s">
        <v>4</v>
      </c>
      <c r="K69" s="40"/>
      <c r="L69" s="16" t="s">
        <v>4</v>
      </c>
    </row>
    <row r="70" spans="1:12" x14ac:dyDescent="0.25">
      <c r="A70" s="45" t="s">
        <v>5</v>
      </c>
      <c r="B70" s="42" t="s">
        <v>6</v>
      </c>
      <c r="C70" s="41"/>
      <c r="D70" s="42" t="s">
        <v>7</v>
      </c>
      <c r="E70" s="40"/>
      <c r="F70" s="42" t="s">
        <v>8</v>
      </c>
      <c r="G70" s="42"/>
      <c r="H70" s="42" t="s">
        <v>9</v>
      </c>
      <c r="I70" s="44"/>
      <c r="J70" s="42" t="s">
        <v>10</v>
      </c>
      <c r="K70" s="43"/>
      <c r="L70" s="16" t="s">
        <v>19</v>
      </c>
    </row>
    <row r="71" spans="1:12" x14ac:dyDescent="0.25">
      <c r="A71" s="46" t="s">
        <v>11</v>
      </c>
      <c r="B71" s="68">
        <v>1243073</v>
      </c>
      <c r="C71" s="48" t="s">
        <v>12</v>
      </c>
      <c r="D71" s="49">
        <v>55.145999999999994</v>
      </c>
      <c r="E71" s="48" t="s">
        <v>12</v>
      </c>
      <c r="F71" s="69">
        <v>1</v>
      </c>
      <c r="G71" s="51" t="s">
        <v>13</v>
      </c>
      <c r="H71" s="35">
        <f t="shared" si="20"/>
        <v>34275251.828999996</v>
      </c>
      <c r="I71" s="51" t="s">
        <v>13</v>
      </c>
      <c r="J71" s="23">
        <f t="shared" si="21"/>
        <v>31.094508459268798</v>
      </c>
      <c r="K71" s="51" t="s">
        <v>13</v>
      </c>
      <c r="L71" s="23">
        <f t="shared" si="22"/>
        <v>114.0131976839856</v>
      </c>
    </row>
    <row r="72" spans="1:12" x14ac:dyDescent="0.25">
      <c r="A72" s="46" t="s">
        <v>14</v>
      </c>
      <c r="B72" s="68">
        <v>3778</v>
      </c>
      <c r="C72" s="48" t="s">
        <v>12</v>
      </c>
      <c r="D72" s="49">
        <v>44.43</v>
      </c>
      <c r="E72" s="48" t="s">
        <v>12</v>
      </c>
      <c r="F72" s="69">
        <v>1</v>
      </c>
      <c r="G72" s="51" t="s">
        <v>13</v>
      </c>
      <c r="H72" s="35">
        <f t="shared" si="20"/>
        <v>83928.27</v>
      </c>
      <c r="I72" s="51" t="s">
        <v>13</v>
      </c>
      <c r="J72" s="23">
        <f t="shared" si="21"/>
        <v>7.6139726544000003E-2</v>
      </c>
      <c r="K72" s="51" t="s">
        <v>13</v>
      </c>
      <c r="L72" s="23">
        <f t="shared" si="22"/>
        <v>0.279178997328</v>
      </c>
    </row>
    <row r="73" spans="1:12" x14ac:dyDescent="0.25">
      <c r="A73" s="46" t="s">
        <v>34</v>
      </c>
      <c r="B73" s="68">
        <v>1023</v>
      </c>
      <c r="C73" s="48" t="s">
        <v>12</v>
      </c>
      <c r="D73" s="49">
        <v>61.34</v>
      </c>
      <c r="E73" s="48" t="s">
        <v>12</v>
      </c>
      <c r="F73" s="69">
        <v>1</v>
      </c>
      <c r="G73" s="51" t="s">
        <v>13</v>
      </c>
      <c r="H73" s="35">
        <f t="shared" si="20"/>
        <v>31375.410000000003</v>
      </c>
      <c r="I73" s="51" t="s">
        <v>13</v>
      </c>
      <c r="J73" s="23">
        <f t="shared" si="21"/>
        <v>2.8463771952000002E-2</v>
      </c>
      <c r="K73" s="51" t="s">
        <v>13</v>
      </c>
      <c r="L73" s="23">
        <f t="shared" si="22"/>
        <v>0.10436716382400001</v>
      </c>
    </row>
    <row r="74" spans="1:12" x14ac:dyDescent="0.25">
      <c r="A74" s="46" t="s">
        <v>22</v>
      </c>
      <c r="B74" s="68">
        <v>5969</v>
      </c>
      <c r="C74" s="48" t="s">
        <v>12</v>
      </c>
      <c r="D74" s="49">
        <v>45.11</v>
      </c>
      <c r="E74" s="48" t="s">
        <v>12</v>
      </c>
      <c r="F74" s="69">
        <v>1</v>
      </c>
      <c r="G74" s="51" t="s">
        <v>13</v>
      </c>
      <c r="H74" s="35">
        <f t="shared" si="20"/>
        <v>134630.79500000001</v>
      </c>
      <c r="I74" s="51" t="s">
        <v>13</v>
      </c>
      <c r="J74" s="23">
        <f t="shared" si="21"/>
        <v>0.12213705722400002</v>
      </c>
      <c r="K74" s="51" t="s">
        <v>13</v>
      </c>
      <c r="L74" s="23">
        <f t="shared" si="22"/>
        <v>0.44783587648800011</v>
      </c>
    </row>
    <row r="75" spans="1:12" x14ac:dyDescent="0.25">
      <c r="A75" s="46" t="s">
        <v>17</v>
      </c>
      <c r="B75" s="68">
        <v>104400</v>
      </c>
      <c r="C75" s="48" t="s">
        <v>12</v>
      </c>
      <c r="D75" s="49">
        <v>31.87</v>
      </c>
      <c r="E75" s="48" t="s">
        <v>12</v>
      </c>
      <c r="F75" s="69">
        <v>1</v>
      </c>
      <c r="G75" s="51" t="s">
        <v>13</v>
      </c>
      <c r="H75" s="35">
        <f t="shared" ref="H75:H138" si="23">B75*D75/2</f>
        <v>1663614</v>
      </c>
      <c r="I75" s="51" t="s">
        <v>13</v>
      </c>
      <c r="J75" s="23">
        <f t="shared" ref="J75:J138" si="24">H75*0.9072/1000000</f>
        <v>1.5092306207999999</v>
      </c>
      <c r="K75" s="51" t="s">
        <v>13</v>
      </c>
      <c r="L75" s="23">
        <f t="shared" ref="L75:L138" si="25">J75*44/12</f>
        <v>5.5338456096000002</v>
      </c>
    </row>
    <row r="76" spans="1:12" x14ac:dyDescent="0.25">
      <c r="A76" s="46" t="s">
        <v>18</v>
      </c>
      <c r="B76" s="68">
        <v>0</v>
      </c>
      <c r="C76" s="48" t="s">
        <v>12</v>
      </c>
      <c r="D76" s="70"/>
      <c r="E76" s="48" t="s">
        <v>12</v>
      </c>
      <c r="F76" s="71"/>
      <c r="G76" s="51" t="s">
        <v>13</v>
      </c>
      <c r="H76" s="35">
        <f t="shared" si="23"/>
        <v>0</v>
      </c>
      <c r="I76" s="51" t="s">
        <v>13</v>
      </c>
      <c r="J76" s="23">
        <f t="shared" si="24"/>
        <v>0</v>
      </c>
      <c r="K76" s="51" t="s">
        <v>13</v>
      </c>
      <c r="L76" s="23">
        <f t="shared" si="25"/>
        <v>0</v>
      </c>
    </row>
    <row r="77" spans="1:12" x14ac:dyDescent="0.25">
      <c r="A77" s="41"/>
      <c r="B77" s="41"/>
      <c r="C77" s="41"/>
      <c r="D77" s="41"/>
      <c r="E77" s="41"/>
      <c r="F77" s="41"/>
      <c r="G77" s="41"/>
      <c r="H77" s="41"/>
      <c r="I77" s="41"/>
      <c r="J77" s="41"/>
      <c r="K77" s="41"/>
      <c r="L77" s="41"/>
    </row>
    <row r="78" spans="1:12" ht="21" x14ac:dyDescent="0.4">
      <c r="A78" s="66" t="s">
        <v>33</v>
      </c>
      <c r="B78" s="67"/>
      <c r="C78" s="66"/>
      <c r="D78" s="66">
        <v>2007</v>
      </c>
      <c r="E78" s="67"/>
      <c r="F78" s="67"/>
      <c r="G78" s="67"/>
      <c r="H78" s="67"/>
      <c r="I78" s="67"/>
      <c r="J78" s="67"/>
      <c r="K78" s="67"/>
      <c r="L78" s="67"/>
    </row>
    <row r="79" spans="1:12" x14ac:dyDescent="0.25">
      <c r="A79" s="14"/>
      <c r="B79" s="40"/>
      <c r="C79" s="14"/>
      <c r="D79" s="14"/>
      <c r="E79" s="40"/>
      <c r="F79" s="40"/>
      <c r="G79" s="40"/>
      <c r="H79" s="40"/>
      <c r="I79" s="40"/>
      <c r="J79" s="40"/>
      <c r="K79" s="40"/>
      <c r="L79" s="40"/>
    </row>
    <row r="80" spans="1:12" x14ac:dyDescent="0.25">
      <c r="A80" s="40"/>
      <c r="B80" s="42" t="s">
        <v>1</v>
      </c>
      <c r="C80" s="42"/>
      <c r="D80" s="42" t="s">
        <v>2</v>
      </c>
      <c r="E80" s="40"/>
      <c r="F80" s="42" t="s">
        <v>3</v>
      </c>
      <c r="G80" s="40"/>
      <c r="H80" s="16" t="s">
        <v>4</v>
      </c>
      <c r="I80" s="40"/>
      <c r="J80" s="16" t="s">
        <v>4</v>
      </c>
      <c r="K80" s="40"/>
      <c r="L80" s="16" t="s">
        <v>4</v>
      </c>
    </row>
    <row r="81" spans="1:12" x14ac:dyDescent="0.25">
      <c r="A81" s="45" t="s">
        <v>5</v>
      </c>
      <c r="B81" s="42" t="s">
        <v>6</v>
      </c>
      <c r="C81" s="41"/>
      <c r="D81" s="42" t="s">
        <v>7</v>
      </c>
      <c r="E81" s="40"/>
      <c r="F81" s="42" t="s">
        <v>8</v>
      </c>
      <c r="G81" s="42"/>
      <c r="H81" s="42" t="s">
        <v>9</v>
      </c>
      <c r="I81" s="44"/>
      <c r="J81" s="42" t="s">
        <v>10</v>
      </c>
      <c r="K81" s="43"/>
      <c r="L81" s="16" t="s">
        <v>19</v>
      </c>
    </row>
    <row r="82" spans="1:12" x14ac:dyDescent="0.25">
      <c r="A82" s="46" t="s">
        <v>11</v>
      </c>
      <c r="B82" s="68">
        <v>1241611</v>
      </c>
      <c r="C82" s="48" t="s">
        <v>12</v>
      </c>
      <c r="D82" s="49">
        <v>55.145999999999994</v>
      </c>
      <c r="E82" s="48" t="s">
        <v>12</v>
      </c>
      <c r="F82" s="69">
        <v>1</v>
      </c>
      <c r="G82" s="51" t="s">
        <v>13</v>
      </c>
      <c r="H82" s="35">
        <f t="shared" si="23"/>
        <v>34234940.102999993</v>
      </c>
      <c r="I82" s="51" t="s">
        <v>13</v>
      </c>
      <c r="J82" s="23">
        <f t="shared" si="24"/>
        <v>31.057937661441596</v>
      </c>
      <c r="K82" s="51" t="s">
        <v>13</v>
      </c>
      <c r="L82" s="23">
        <f t="shared" si="25"/>
        <v>113.87910475861918</v>
      </c>
    </row>
    <row r="83" spans="1:12" x14ac:dyDescent="0.25">
      <c r="A83" s="46" t="s">
        <v>14</v>
      </c>
      <c r="B83" s="68">
        <v>4846</v>
      </c>
      <c r="C83" s="48" t="s">
        <v>12</v>
      </c>
      <c r="D83" s="49">
        <v>44.43</v>
      </c>
      <c r="E83" s="48" t="s">
        <v>12</v>
      </c>
      <c r="F83" s="69">
        <v>1</v>
      </c>
      <c r="G83" s="51" t="s">
        <v>13</v>
      </c>
      <c r="H83" s="35">
        <f t="shared" si="23"/>
        <v>107653.89</v>
      </c>
      <c r="I83" s="51" t="s">
        <v>13</v>
      </c>
      <c r="J83" s="23">
        <f t="shared" si="24"/>
        <v>9.7663609008000002E-2</v>
      </c>
      <c r="K83" s="51" t="s">
        <v>13</v>
      </c>
      <c r="L83" s="23">
        <f t="shared" si="25"/>
        <v>0.35809989969600003</v>
      </c>
    </row>
    <row r="84" spans="1:12" x14ac:dyDescent="0.25">
      <c r="A84" s="46" t="s">
        <v>34</v>
      </c>
      <c r="B84" s="68">
        <v>0</v>
      </c>
      <c r="C84" s="48" t="s">
        <v>12</v>
      </c>
      <c r="D84" s="49">
        <v>61.34</v>
      </c>
      <c r="E84" s="48" t="s">
        <v>12</v>
      </c>
      <c r="F84" s="69">
        <v>1</v>
      </c>
      <c r="G84" s="51" t="s">
        <v>13</v>
      </c>
      <c r="H84" s="35">
        <f t="shared" si="23"/>
        <v>0</v>
      </c>
      <c r="I84" s="51" t="s">
        <v>13</v>
      </c>
      <c r="J84" s="23">
        <f t="shared" si="24"/>
        <v>0</v>
      </c>
      <c r="K84" s="51" t="s">
        <v>13</v>
      </c>
      <c r="L84" s="23">
        <f t="shared" si="25"/>
        <v>0</v>
      </c>
    </row>
    <row r="85" spans="1:12" x14ac:dyDescent="0.25">
      <c r="A85" s="46" t="s">
        <v>22</v>
      </c>
      <c r="B85" s="68">
        <v>9528</v>
      </c>
      <c r="C85" s="48" t="s">
        <v>12</v>
      </c>
      <c r="D85" s="49">
        <v>45.11</v>
      </c>
      <c r="E85" s="48" t="s">
        <v>12</v>
      </c>
      <c r="F85" s="69">
        <v>1</v>
      </c>
      <c r="G85" s="51" t="s">
        <v>13</v>
      </c>
      <c r="H85" s="35">
        <f t="shared" si="23"/>
        <v>214904.04</v>
      </c>
      <c r="I85" s="51" t="s">
        <v>13</v>
      </c>
      <c r="J85" s="23">
        <f t="shared" si="24"/>
        <v>0.19496094508800002</v>
      </c>
      <c r="K85" s="51" t="s">
        <v>13</v>
      </c>
      <c r="L85" s="23">
        <f t="shared" si="25"/>
        <v>0.71485679865600005</v>
      </c>
    </row>
    <row r="86" spans="1:12" x14ac:dyDescent="0.25">
      <c r="A86" s="46" t="s">
        <v>17</v>
      </c>
      <c r="B86" s="68">
        <v>148313</v>
      </c>
      <c r="C86" s="48" t="s">
        <v>12</v>
      </c>
      <c r="D86" s="49">
        <v>31.87</v>
      </c>
      <c r="E86" s="48" t="s">
        <v>12</v>
      </c>
      <c r="F86" s="69">
        <v>1</v>
      </c>
      <c r="G86" s="51" t="s">
        <v>13</v>
      </c>
      <c r="H86" s="35">
        <f t="shared" si="23"/>
        <v>2363367.6550000003</v>
      </c>
      <c r="I86" s="51" t="s">
        <v>13</v>
      </c>
      <c r="J86" s="23">
        <f t="shared" si="24"/>
        <v>2.1440471366160003</v>
      </c>
      <c r="K86" s="51" t="s">
        <v>13</v>
      </c>
      <c r="L86" s="23">
        <f t="shared" si="25"/>
        <v>7.861506167592001</v>
      </c>
    </row>
    <row r="87" spans="1:12" x14ac:dyDescent="0.25">
      <c r="A87" s="46" t="s">
        <v>18</v>
      </c>
      <c r="B87" s="68">
        <v>0</v>
      </c>
      <c r="C87" s="48" t="s">
        <v>12</v>
      </c>
      <c r="D87" s="70"/>
      <c r="E87" s="48" t="s">
        <v>12</v>
      </c>
      <c r="F87" s="71"/>
      <c r="G87" s="51" t="s">
        <v>13</v>
      </c>
      <c r="H87" s="35">
        <f t="shared" si="23"/>
        <v>0</v>
      </c>
      <c r="I87" s="51" t="s">
        <v>13</v>
      </c>
      <c r="J87" s="23">
        <f t="shared" si="24"/>
        <v>0</v>
      </c>
      <c r="K87" s="51" t="s">
        <v>13</v>
      </c>
      <c r="L87" s="23">
        <f t="shared" si="25"/>
        <v>0</v>
      </c>
    </row>
    <row r="88" spans="1:12" x14ac:dyDescent="0.25">
      <c r="A88" s="41"/>
      <c r="B88" s="41"/>
      <c r="C88" s="41"/>
      <c r="D88" s="41"/>
      <c r="E88" s="41"/>
      <c r="F88" s="41"/>
      <c r="G88" s="41"/>
      <c r="H88" s="41"/>
      <c r="I88" s="41"/>
      <c r="J88" s="41"/>
      <c r="K88" s="41"/>
      <c r="L88" s="41"/>
    </row>
    <row r="89" spans="1:12" ht="21" x14ac:dyDescent="0.4">
      <c r="A89" s="66" t="s">
        <v>33</v>
      </c>
      <c r="B89" s="67"/>
      <c r="C89" s="66"/>
      <c r="D89" s="66">
        <v>2008</v>
      </c>
      <c r="E89" s="67"/>
      <c r="F89" s="67"/>
      <c r="G89" s="67"/>
      <c r="H89" s="67"/>
      <c r="I89" s="67"/>
      <c r="J89" s="67"/>
      <c r="K89" s="67"/>
      <c r="L89" s="67"/>
    </row>
    <row r="90" spans="1:12" x14ac:dyDescent="0.25">
      <c r="A90" s="14"/>
      <c r="B90" s="40"/>
      <c r="C90" s="14"/>
      <c r="D90" s="14"/>
      <c r="E90" s="40"/>
      <c r="F90" s="40"/>
      <c r="G90" s="40"/>
      <c r="H90" s="40"/>
      <c r="I90" s="40"/>
      <c r="J90" s="40"/>
      <c r="K90" s="40"/>
      <c r="L90" s="40"/>
    </row>
    <row r="91" spans="1:12" x14ac:dyDescent="0.25">
      <c r="A91" s="40"/>
      <c r="B91" s="42" t="s">
        <v>1</v>
      </c>
      <c r="C91" s="42"/>
      <c r="D91" s="42" t="s">
        <v>2</v>
      </c>
      <c r="E91" s="40"/>
      <c r="F91" s="42" t="s">
        <v>3</v>
      </c>
      <c r="G91" s="40"/>
      <c r="H91" s="16" t="s">
        <v>4</v>
      </c>
      <c r="I91" s="40"/>
      <c r="J91" s="16" t="s">
        <v>4</v>
      </c>
      <c r="K91" s="40"/>
      <c r="L91" s="16" t="s">
        <v>4</v>
      </c>
    </row>
    <row r="92" spans="1:12" x14ac:dyDescent="0.25">
      <c r="A92" s="45" t="s">
        <v>5</v>
      </c>
      <c r="B92" s="42" t="s">
        <v>6</v>
      </c>
      <c r="C92" s="41"/>
      <c r="D92" s="42" t="s">
        <v>7</v>
      </c>
      <c r="E92" s="40"/>
      <c r="F92" s="42" t="s">
        <v>8</v>
      </c>
      <c r="G92" s="42"/>
      <c r="H92" s="42" t="s">
        <v>9</v>
      </c>
      <c r="I92" s="44"/>
      <c r="J92" s="42" t="s">
        <v>10</v>
      </c>
      <c r="K92" s="43"/>
      <c r="L92" s="16" t="s">
        <v>19</v>
      </c>
    </row>
    <row r="93" spans="1:12" x14ac:dyDescent="0.25">
      <c r="A93" s="46" t="s">
        <v>11</v>
      </c>
      <c r="B93" s="68">
        <v>1188571</v>
      </c>
      <c r="C93" s="48" t="s">
        <v>12</v>
      </c>
      <c r="D93" s="49">
        <v>55.145999999999994</v>
      </c>
      <c r="E93" s="48" t="s">
        <v>12</v>
      </c>
      <c r="F93" s="69">
        <v>1</v>
      </c>
      <c r="G93" s="51" t="s">
        <v>13</v>
      </c>
      <c r="H93" s="35">
        <f t="shared" si="23"/>
        <v>32772468.182999995</v>
      </c>
      <c r="I93" s="51" t="s">
        <v>13</v>
      </c>
      <c r="J93" s="23">
        <f t="shared" si="24"/>
        <v>29.731183135617595</v>
      </c>
      <c r="K93" s="51" t="s">
        <v>13</v>
      </c>
      <c r="L93" s="23">
        <f t="shared" si="25"/>
        <v>109.01433816393119</v>
      </c>
    </row>
    <row r="94" spans="1:12" x14ac:dyDescent="0.25">
      <c r="A94" s="46" t="s">
        <v>14</v>
      </c>
      <c r="B94" s="68">
        <v>4591</v>
      </c>
      <c r="C94" s="48" t="s">
        <v>12</v>
      </c>
      <c r="D94" s="49">
        <v>44.43</v>
      </c>
      <c r="E94" s="48" t="s">
        <v>12</v>
      </c>
      <c r="F94" s="69">
        <v>1</v>
      </c>
      <c r="G94" s="51" t="s">
        <v>13</v>
      </c>
      <c r="H94" s="35">
        <f t="shared" si="23"/>
        <v>101989.065</v>
      </c>
      <c r="I94" s="51" t="s">
        <v>13</v>
      </c>
      <c r="J94" s="23">
        <f t="shared" si="24"/>
        <v>9.2524479768000004E-2</v>
      </c>
      <c r="K94" s="51" t="s">
        <v>13</v>
      </c>
      <c r="L94" s="23">
        <f t="shared" si="25"/>
        <v>0.33925642581600002</v>
      </c>
    </row>
    <row r="95" spans="1:12" x14ac:dyDescent="0.25">
      <c r="A95" s="46" t="s">
        <v>34</v>
      </c>
      <c r="B95" s="68">
        <v>781</v>
      </c>
      <c r="C95" s="48" t="s">
        <v>12</v>
      </c>
      <c r="D95" s="49">
        <v>61.34</v>
      </c>
      <c r="E95" s="48" t="s">
        <v>12</v>
      </c>
      <c r="F95" s="69">
        <v>1</v>
      </c>
      <c r="G95" s="51" t="s">
        <v>13</v>
      </c>
      <c r="H95" s="35">
        <f t="shared" si="23"/>
        <v>23953.27</v>
      </c>
      <c r="I95" s="51" t="s">
        <v>13</v>
      </c>
      <c r="J95" s="23">
        <f t="shared" si="24"/>
        <v>2.1730406544000002E-2</v>
      </c>
      <c r="K95" s="51" t="s">
        <v>13</v>
      </c>
      <c r="L95" s="23">
        <f t="shared" si="25"/>
        <v>7.9678157328000002E-2</v>
      </c>
    </row>
    <row r="96" spans="1:12" x14ac:dyDescent="0.25">
      <c r="A96" s="46" t="s">
        <v>22</v>
      </c>
      <c r="B96" s="68">
        <v>4409</v>
      </c>
      <c r="C96" s="48" t="s">
        <v>12</v>
      </c>
      <c r="D96" s="49">
        <v>45.11</v>
      </c>
      <c r="E96" s="48" t="s">
        <v>12</v>
      </c>
      <c r="F96" s="69">
        <v>1</v>
      </c>
      <c r="G96" s="51" t="s">
        <v>13</v>
      </c>
      <c r="H96" s="35">
        <f t="shared" si="23"/>
        <v>99444.994999999995</v>
      </c>
      <c r="I96" s="51" t="s">
        <v>13</v>
      </c>
      <c r="J96" s="23">
        <f t="shared" si="24"/>
        <v>9.0216499463999997E-2</v>
      </c>
      <c r="K96" s="51" t="s">
        <v>13</v>
      </c>
      <c r="L96" s="23">
        <f t="shared" si="25"/>
        <v>0.330793831368</v>
      </c>
    </row>
    <row r="97" spans="1:29" x14ac:dyDescent="0.25">
      <c r="A97" s="46" t="s">
        <v>17</v>
      </c>
      <c r="B97" s="68">
        <v>145766</v>
      </c>
      <c r="C97" s="48" t="s">
        <v>12</v>
      </c>
      <c r="D97" s="49">
        <v>31.87</v>
      </c>
      <c r="E97" s="48" t="s">
        <v>12</v>
      </c>
      <c r="F97" s="69">
        <v>1</v>
      </c>
      <c r="G97" s="51" t="s">
        <v>13</v>
      </c>
      <c r="H97" s="35">
        <f t="shared" si="23"/>
        <v>2322781.21</v>
      </c>
      <c r="I97" s="51" t="s">
        <v>13</v>
      </c>
      <c r="J97" s="23">
        <f t="shared" si="24"/>
        <v>2.1072271137120002</v>
      </c>
      <c r="K97" s="51" t="s">
        <v>13</v>
      </c>
      <c r="L97" s="23">
        <f t="shared" si="25"/>
        <v>7.7264994169440007</v>
      </c>
    </row>
    <row r="98" spans="1:29" x14ac:dyDescent="0.25">
      <c r="A98" s="46" t="s">
        <v>18</v>
      </c>
      <c r="B98" s="68">
        <v>0</v>
      </c>
      <c r="C98" s="48" t="s">
        <v>12</v>
      </c>
      <c r="D98" s="70"/>
      <c r="E98" s="48" t="s">
        <v>12</v>
      </c>
      <c r="F98" s="71"/>
      <c r="G98" s="51" t="s">
        <v>13</v>
      </c>
      <c r="H98" s="35">
        <f t="shared" si="23"/>
        <v>0</v>
      </c>
      <c r="I98" s="51" t="s">
        <v>13</v>
      </c>
      <c r="J98" s="23">
        <f t="shared" si="24"/>
        <v>0</v>
      </c>
      <c r="K98" s="51" t="s">
        <v>13</v>
      </c>
      <c r="L98" s="23">
        <f t="shared" si="25"/>
        <v>0</v>
      </c>
    </row>
    <row r="99" spans="1:29" x14ac:dyDescent="0.25">
      <c r="A99" s="41"/>
      <c r="B99" s="41"/>
      <c r="C99" s="41"/>
      <c r="D99" s="41"/>
      <c r="E99" s="41"/>
      <c r="F99" s="41"/>
      <c r="G99" s="41"/>
      <c r="H99" s="41"/>
      <c r="I99" s="41"/>
      <c r="J99" s="41"/>
      <c r="K99" s="41"/>
      <c r="L99" s="41"/>
    </row>
    <row r="100" spans="1:29" ht="21" x14ac:dyDescent="0.4">
      <c r="A100" s="66" t="s">
        <v>33</v>
      </c>
      <c r="B100" s="67"/>
      <c r="C100" s="66"/>
      <c r="D100" s="66">
        <v>2009</v>
      </c>
      <c r="E100" s="67"/>
      <c r="F100" s="67"/>
      <c r="G100" s="67"/>
      <c r="H100" s="67"/>
      <c r="I100" s="67"/>
      <c r="J100" s="67"/>
      <c r="K100" s="67"/>
      <c r="L100" s="67"/>
    </row>
    <row r="101" spans="1:29" x14ac:dyDescent="0.25">
      <c r="A101" s="14"/>
      <c r="B101" s="40"/>
      <c r="C101" s="14"/>
      <c r="D101" s="14"/>
      <c r="E101" s="40"/>
      <c r="F101" s="40"/>
      <c r="G101" s="40"/>
      <c r="H101" s="40"/>
      <c r="I101" s="40"/>
      <c r="J101" s="40"/>
      <c r="K101" s="40"/>
      <c r="L101" s="40"/>
    </row>
    <row r="102" spans="1:29" x14ac:dyDescent="0.25">
      <c r="A102" s="40"/>
      <c r="B102" s="42" t="s">
        <v>1</v>
      </c>
      <c r="C102" s="42"/>
      <c r="D102" s="42" t="s">
        <v>2</v>
      </c>
      <c r="E102" s="40"/>
      <c r="F102" s="42" t="s">
        <v>3</v>
      </c>
      <c r="G102" s="40"/>
      <c r="H102" s="16" t="s">
        <v>4</v>
      </c>
      <c r="I102" s="40"/>
      <c r="J102" s="16" t="s">
        <v>4</v>
      </c>
      <c r="K102" s="40"/>
      <c r="L102" s="16" t="s">
        <v>4</v>
      </c>
    </row>
    <row r="103" spans="1:29" x14ac:dyDescent="0.25">
      <c r="A103" s="45" t="s">
        <v>5</v>
      </c>
      <c r="B103" s="42" t="s">
        <v>6</v>
      </c>
      <c r="C103" s="41"/>
      <c r="D103" s="42" t="s">
        <v>7</v>
      </c>
      <c r="E103" s="40"/>
      <c r="F103" s="42" t="s">
        <v>8</v>
      </c>
      <c r="G103" s="42"/>
      <c r="H103" s="42" t="s">
        <v>9</v>
      </c>
      <c r="I103" s="44"/>
      <c r="J103" s="42" t="s">
        <v>10</v>
      </c>
      <c r="K103" s="43"/>
      <c r="L103" s="16" t="s">
        <v>19</v>
      </c>
    </row>
    <row r="104" spans="1:29" x14ac:dyDescent="0.25">
      <c r="A104" s="46" t="s">
        <v>11</v>
      </c>
      <c r="B104" s="68">
        <v>1071057</v>
      </c>
      <c r="C104" s="48" t="s">
        <v>12</v>
      </c>
      <c r="D104" s="49">
        <v>55.145999999999994</v>
      </c>
      <c r="E104" s="48" t="s">
        <v>12</v>
      </c>
      <c r="F104" s="69">
        <v>1</v>
      </c>
      <c r="G104" s="51" t="s">
        <v>13</v>
      </c>
      <c r="H104" s="35">
        <f t="shared" si="23"/>
        <v>29532254.660999998</v>
      </c>
      <c r="I104" s="51" t="s">
        <v>13</v>
      </c>
      <c r="J104" s="23">
        <f t="shared" si="24"/>
        <v>26.791661428459197</v>
      </c>
      <c r="K104" s="51" t="s">
        <v>13</v>
      </c>
      <c r="L104" s="23">
        <f t="shared" si="25"/>
        <v>98.236091904350374</v>
      </c>
      <c r="O104" s="26"/>
      <c r="P104" s="26"/>
      <c r="Q104" s="26"/>
      <c r="R104" s="26"/>
      <c r="S104" s="26"/>
      <c r="T104" s="26"/>
      <c r="U104" s="26"/>
      <c r="V104" s="26"/>
      <c r="W104" s="26"/>
      <c r="X104" s="26"/>
      <c r="Y104" s="26"/>
      <c r="Z104" s="26"/>
      <c r="AA104" s="26"/>
      <c r="AB104" s="26"/>
      <c r="AC104" s="26"/>
    </row>
    <row r="105" spans="1:29" x14ac:dyDescent="0.25">
      <c r="A105" s="46" t="s">
        <v>14</v>
      </c>
      <c r="B105" s="68">
        <v>3424</v>
      </c>
      <c r="C105" s="48" t="s">
        <v>12</v>
      </c>
      <c r="D105" s="49">
        <v>44.43</v>
      </c>
      <c r="E105" s="48" t="s">
        <v>12</v>
      </c>
      <c r="F105" s="69">
        <v>1</v>
      </c>
      <c r="G105" s="51" t="s">
        <v>13</v>
      </c>
      <c r="H105" s="35">
        <f t="shared" si="23"/>
        <v>76064.160000000003</v>
      </c>
      <c r="I105" s="51" t="s">
        <v>13</v>
      </c>
      <c r="J105" s="23">
        <f t="shared" si="24"/>
        <v>6.9005405951999998E-2</v>
      </c>
      <c r="K105" s="51" t="s">
        <v>13</v>
      </c>
      <c r="L105" s="23">
        <f t="shared" si="25"/>
        <v>0.25301982182400001</v>
      </c>
    </row>
    <row r="106" spans="1:29" x14ac:dyDescent="0.25">
      <c r="A106" s="46" t="s">
        <v>34</v>
      </c>
      <c r="B106" s="68">
        <v>803</v>
      </c>
      <c r="C106" s="48" t="s">
        <v>12</v>
      </c>
      <c r="D106" s="49">
        <v>61.34</v>
      </c>
      <c r="E106" s="48" t="s">
        <v>12</v>
      </c>
      <c r="F106" s="69">
        <v>1</v>
      </c>
      <c r="G106" s="51" t="s">
        <v>13</v>
      </c>
      <c r="H106" s="35">
        <f t="shared" si="23"/>
        <v>24628.010000000002</v>
      </c>
      <c r="I106" s="51" t="s">
        <v>13</v>
      </c>
      <c r="J106" s="23">
        <f t="shared" si="24"/>
        <v>2.2342530672E-2</v>
      </c>
      <c r="K106" s="51" t="s">
        <v>13</v>
      </c>
      <c r="L106" s="23">
        <f t="shared" si="25"/>
        <v>8.1922612463999997E-2</v>
      </c>
    </row>
    <row r="107" spans="1:29" x14ac:dyDescent="0.25">
      <c r="A107" s="46" t="s">
        <v>22</v>
      </c>
      <c r="B107" s="68">
        <v>4876</v>
      </c>
      <c r="C107" s="48" t="s">
        <v>12</v>
      </c>
      <c r="D107" s="49">
        <v>45.11</v>
      </c>
      <c r="E107" s="48" t="s">
        <v>12</v>
      </c>
      <c r="F107" s="69">
        <v>1</v>
      </c>
      <c r="G107" s="51" t="s">
        <v>13</v>
      </c>
      <c r="H107" s="35">
        <f t="shared" si="23"/>
        <v>109978.18</v>
      </c>
      <c r="I107" s="51" t="s">
        <v>13</v>
      </c>
      <c r="J107" s="23">
        <f t="shared" si="24"/>
        <v>9.9772204896E-2</v>
      </c>
      <c r="K107" s="51" t="s">
        <v>13</v>
      </c>
      <c r="L107" s="23">
        <f t="shared" si="25"/>
        <v>0.36583141795199997</v>
      </c>
    </row>
    <row r="108" spans="1:29" x14ac:dyDescent="0.25">
      <c r="A108" s="46" t="s">
        <v>17</v>
      </c>
      <c r="B108" s="68">
        <v>216642</v>
      </c>
      <c r="C108" s="48" t="s">
        <v>12</v>
      </c>
      <c r="D108" s="49">
        <v>31.87</v>
      </c>
      <c r="E108" s="48" t="s">
        <v>12</v>
      </c>
      <c r="F108" s="69">
        <v>1</v>
      </c>
      <c r="G108" s="51" t="s">
        <v>13</v>
      </c>
      <c r="H108" s="35">
        <f t="shared" si="23"/>
        <v>3452190.27</v>
      </c>
      <c r="I108" s="51" t="s">
        <v>13</v>
      </c>
      <c r="J108" s="23">
        <f t="shared" si="24"/>
        <v>3.131827012944</v>
      </c>
      <c r="K108" s="51" t="s">
        <v>13</v>
      </c>
      <c r="L108" s="23">
        <f t="shared" si="25"/>
        <v>11.483365714128</v>
      </c>
    </row>
    <row r="109" spans="1:29" x14ac:dyDescent="0.25">
      <c r="A109" s="46" t="s">
        <v>18</v>
      </c>
      <c r="B109" s="68">
        <v>0</v>
      </c>
      <c r="C109" s="48" t="s">
        <v>12</v>
      </c>
      <c r="D109" s="70"/>
      <c r="E109" s="48" t="s">
        <v>12</v>
      </c>
      <c r="F109" s="71"/>
      <c r="G109" s="51" t="s">
        <v>13</v>
      </c>
      <c r="H109" s="35">
        <f t="shared" si="23"/>
        <v>0</v>
      </c>
      <c r="I109" s="51" t="s">
        <v>13</v>
      </c>
      <c r="J109" s="23">
        <f t="shared" si="24"/>
        <v>0</v>
      </c>
      <c r="K109" s="51" t="s">
        <v>13</v>
      </c>
      <c r="L109" s="23">
        <f t="shared" si="25"/>
        <v>0</v>
      </c>
    </row>
    <row r="110" spans="1:29" x14ac:dyDescent="0.25">
      <c r="A110" s="41"/>
      <c r="B110" s="41"/>
      <c r="C110" s="41"/>
      <c r="D110" s="41"/>
      <c r="E110" s="41"/>
      <c r="F110" s="41"/>
      <c r="G110" s="41"/>
      <c r="H110" s="41"/>
      <c r="I110" s="41"/>
      <c r="J110" s="41"/>
      <c r="K110" s="41"/>
      <c r="L110" s="41"/>
    </row>
    <row r="111" spans="1:29" ht="21" x14ac:dyDescent="0.4">
      <c r="A111" s="66" t="s">
        <v>33</v>
      </c>
      <c r="B111" s="67"/>
      <c r="C111" s="66"/>
      <c r="D111" s="66">
        <v>2010</v>
      </c>
      <c r="E111" s="67"/>
      <c r="F111" s="67"/>
      <c r="G111" s="67"/>
      <c r="H111" s="67"/>
      <c r="I111" s="67"/>
      <c r="J111" s="67"/>
      <c r="K111" s="67"/>
      <c r="L111" s="67"/>
    </row>
    <row r="112" spans="1:29" x14ac:dyDescent="0.25">
      <c r="A112" s="14"/>
      <c r="B112" s="40"/>
      <c r="C112" s="14"/>
      <c r="D112" s="14"/>
      <c r="E112" s="40"/>
      <c r="F112" s="40"/>
      <c r="G112" s="40"/>
      <c r="H112" s="40"/>
      <c r="I112" s="40"/>
      <c r="J112" s="40"/>
      <c r="K112" s="40"/>
      <c r="L112" s="40"/>
    </row>
    <row r="113" spans="1:12" x14ac:dyDescent="0.25">
      <c r="A113" s="40"/>
      <c r="B113" s="42" t="s">
        <v>1</v>
      </c>
      <c r="C113" s="42"/>
      <c r="D113" s="42" t="s">
        <v>2</v>
      </c>
      <c r="E113" s="40"/>
      <c r="F113" s="42" t="s">
        <v>3</v>
      </c>
      <c r="G113" s="40"/>
      <c r="H113" s="16" t="s">
        <v>4</v>
      </c>
      <c r="I113" s="40"/>
      <c r="J113" s="16" t="s">
        <v>4</v>
      </c>
      <c r="K113" s="40"/>
      <c r="L113" s="16" t="s">
        <v>4</v>
      </c>
    </row>
    <row r="114" spans="1:12" x14ac:dyDescent="0.25">
      <c r="A114" s="45" t="s">
        <v>5</v>
      </c>
      <c r="B114" s="42" t="s">
        <v>6</v>
      </c>
      <c r="C114" s="41"/>
      <c r="D114" s="42" t="s">
        <v>7</v>
      </c>
      <c r="E114" s="40"/>
      <c r="F114" s="42" t="s">
        <v>8</v>
      </c>
      <c r="G114" s="42"/>
      <c r="H114" s="42" t="s">
        <v>9</v>
      </c>
      <c r="I114" s="44"/>
      <c r="J114" s="42" t="s">
        <v>10</v>
      </c>
      <c r="K114" s="43"/>
      <c r="L114" s="16" t="s">
        <v>19</v>
      </c>
    </row>
    <row r="115" spans="1:12" x14ac:dyDescent="0.25">
      <c r="A115" s="46" t="s">
        <v>11</v>
      </c>
      <c r="B115" s="68">
        <v>1119758</v>
      </c>
      <c r="C115" s="48" t="s">
        <v>12</v>
      </c>
      <c r="D115" s="49">
        <v>55.145999999999994</v>
      </c>
      <c r="E115" s="48" t="s">
        <v>12</v>
      </c>
      <c r="F115" s="69">
        <v>1</v>
      </c>
      <c r="G115" s="51" t="s">
        <v>13</v>
      </c>
      <c r="H115" s="35">
        <f t="shared" si="23"/>
        <v>30875087.333999995</v>
      </c>
      <c r="I115" s="51" t="s">
        <v>13</v>
      </c>
      <c r="J115" s="23">
        <f t="shared" si="24"/>
        <v>28.009879229404795</v>
      </c>
      <c r="K115" s="51" t="s">
        <v>13</v>
      </c>
      <c r="L115" s="23">
        <f t="shared" si="25"/>
        <v>102.70289050781759</v>
      </c>
    </row>
    <row r="116" spans="1:12" x14ac:dyDescent="0.25">
      <c r="A116" s="46" t="s">
        <v>14</v>
      </c>
      <c r="B116" s="68">
        <v>4246</v>
      </c>
      <c r="C116" s="48" t="s">
        <v>12</v>
      </c>
      <c r="D116" s="49">
        <v>44.43</v>
      </c>
      <c r="E116" s="48" t="s">
        <v>12</v>
      </c>
      <c r="F116" s="69">
        <v>1</v>
      </c>
      <c r="G116" s="51" t="s">
        <v>13</v>
      </c>
      <c r="H116" s="35">
        <f t="shared" si="23"/>
        <v>94324.89</v>
      </c>
      <c r="I116" s="51" t="s">
        <v>13</v>
      </c>
      <c r="J116" s="23">
        <f t="shared" si="24"/>
        <v>8.5571540208000008E-2</v>
      </c>
      <c r="K116" s="51" t="s">
        <v>13</v>
      </c>
      <c r="L116" s="23">
        <f t="shared" si="25"/>
        <v>0.31376231409600003</v>
      </c>
    </row>
    <row r="117" spans="1:12" x14ac:dyDescent="0.25">
      <c r="A117" s="46" t="s">
        <v>34</v>
      </c>
      <c r="B117" s="68">
        <v>0</v>
      </c>
      <c r="C117" s="48" t="s">
        <v>12</v>
      </c>
      <c r="D117" s="49">
        <v>61.34</v>
      </c>
      <c r="E117" s="48" t="s">
        <v>12</v>
      </c>
      <c r="F117" s="69">
        <v>1</v>
      </c>
      <c r="G117" s="51" t="s">
        <v>13</v>
      </c>
      <c r="H117" s="35">
        <f t="shared" si="23"/>
        <v>0</v>
      </c>
      <c r="I117" s="51" t="s">
        <v>13</v>
      </c>
      <c r="J117" s="23">
        <f t="shared" si="24"/>
        <v>0</v>
      </c>
      <c r="K117" s="51" t="s">
        <v>13</v>
      </c>
      <c r="L117" s="23">
        <f t="shared" si="25"/>
        <v>0</v>
      </c>
    </row>
    <row r="118" spans="1:12" x14ac:dyDescent="0.25">
      <c r="A118" s="46" t="s">
        <v>22</v>
      </c>
      <c r="B118" s="68">
        <v>2567</v>
      </c>
      <c r="C118" s="48" t="s">
        <v>12</v>
      </c>
      <c r="D118" s="49">
        <v>45.11</v>
      </c>
      <c r="E118" s="48" t="s">
        <v>12</v>
      </c>
      <c r="F118" s="69">
        <v>1</v>
      </c>
      <c r="G118" s="51" t="s">
        <v>13</v>
      </c>
      <c r="H118" s="35">
        <f t="shared" si="23"/>
        <v>57898.684999999998</v>
      </c>
      <c r="I118" s="51" t="s">
        <v>13</v>
      </c>
      <c r="J118" s="23">
        <f t="shared" si="24"/>
        <v>5.2525687032000001E-2</v>
      </c>
      <c r="K118" s="51" t="s">
        <v>13</v>
      </c>
      <c r="L118" s="23">
        <f t="shared" si="25"/>
        <v>0.192594185784</v>
      </c>
    </row>
    <row r="119" spans="1:12" x14ac:dyDescent="0.25">
      <c r="A119" s="46" t="s">
        <v>17</v>
      </c>
      <c r="B119" s="68">
        <v>252182</v>
      </c>
      <c r="C119" s="48" t="s">
        <v>12</v>
      </c>
      <c r="D119" s="49">
        <v>31.87</v>
      </c>
      <c r="E119" s="48" t="s">
        <v>12</v>
      </c>
      <c r="F119" s="69">
        <v>1</v>
      </c>
      <c r="G119" s="51" t="s">
        <v>13</v>
      </c>
      <c r="H119" s="35">
        <f t="shared" si="23"/>
        <v>4018520.17</v>
      </c>
      <c r="I119" s="51" t="s">
        <v>13</v>
      </c>
      <c r="J119" s="23">
        <f t="shared" si="24"/>
        <v>3.6456014982239999</v>
      </c>
      <c r="K119" s="51" t="s">
        <v>13</v>
      </c>
      <c r="L119" s="23">
        <f t="shared" si="25"/>
        <v>13.367205493488001</v>
      </c>
    </row>
    <row r="120" spans="1:12" x14ac:dyDescent="0.25">
      <c r="A120" s="46" t="s">
        <v>18</v>
      </c>
      <c r="B120" s="68">
        <v>0</v>
      </c>
      <c r="C120" s="48" t="s">
        <v>12</v>
      </c>
      <c r="D120" s="70"/>
      <c r="E120" s="48" t="s">
        <v>12</v>
      </c>
      <c r="F120" s="71"/>
      <c r="G120" s="51" t="s">
        <v>13</v>
      </c>
      <c r="H120" s="35">
        <f t="shared" si="23"/>
        <v>0</v>
      </c>
      <c r="I120" s="51" t="s">
        <v>13</v>
      </c>
      <c r="J120" s="23">
        <f t="shared" si="24"/>
        <v>0</v>
      </c>
      <c r="K120" s="51" t="s">
        <v>13</v>
      </c>
      <c r="L120" s="23">
        <f t="shared" si="25"/>
        <v>0</v>
      </c>
    </row>
    <row r="121" spans="1:12" x14ac:dyDescent="0.25">
      <c r="A121" s="41"/>
      <c r="B121" s="41"/>
      <c r="C121" s="41"/>
      <c r="D121" s="41"/>
      <c r="E121" s="41"/>
      <c r="F121" s="41"/>
      <c r="G121" s="41"/>
      <c r="H121" s="41"/>
      <c r="I121" s="41"/>
      <c r="J121" s="41"/>
      <c r="K121" s="41"/>
      <c r="L121" s="41"/>
    </row>
    <row r="122" spans="1:12" ht="21" x14ac:dyDescent="0.4">
      <c r="A122" s="66" t="s">
        <v>33</v>
      </c>
      <c r="B122" s="67"/>
      <c r="C122" s="66"/>
      <c r="D122" s="66">
        <v>2011</v>
      </c>
      <c r="E122" s="67"/>
      <c r="F122" s="67"/>
      <c r="G122" s="67"/>
      <c r="H122" s="67"/>
      <c r="I122" s="67"/>
      <c r="J122" s="67"/>
      <c r="K122" s="67"/>
      <c r="L122" s="67"/>
    </row>
    <row r="123" spans="1:12" x14ac:dyDescent="0.25">
      <c r="A123" s="14"/>
      <c r="B123" s="40"/>
      <c r="C123" s="14"/>
      <c r="D123" s="14"/>
      <c r="E123" s="40"/>
      <c r="F123" s="40"/>
      <c r="G123" s="40"/>
      <c r="H123" s="40"/>
      <c r="I123" s="40"/>
      <c r="J123" s="40"/>
      <c r="K123" s="40"/>
      <c r="L123" s="40"/>
    </row>
    <row r="124" spans="1:12" x14ac:dyDescent="0.25">
      <c r="A124" s="40"/>
      <c r="B124" s="42" t="s">
        <v>1</v>
      </c>
      <c r="C124" s="42"/>
      <c r="D124" s="42" t="s">
        <v>2</v>
      </c>
      <c r="E124" s="40"/>
      <c r="F124" s="42" t="s">
        <v>3</v>
      </c>
      <c r="G124" s="40"/>
      <c r="H124" s="16" t="s">
        <v>4</v>
      </c>
      <c r="I124" s="40"/>
      <c r="J124" s="16" t="s">
        <v>4</v>
      </c>
      <c r="K124" s="40"/>
      <c r="L124" s="16" t="s">
        <v>4</v>
      </c>
    </row>
    <row r="125" spans="1:12" x14ac:dyDescent="0.25">
      <c r="A125" s="45" t="s">
        <v>5</v>
      </c>
      <c r="B125" s="42" t="s">
        <v>6</v>
      </c>
      <c r="C125" s="41"/>
      <c r="D125" s="42" t="s">
        <v>7</v>
      </c>
      <c r="E125" s="40"/>
      <c r="F125" s="42" t="s">
        <v>8</v>
      </c>
      <c r="G125" s="42"/>
      <c r="H125" s="42" t="s">
        <v>9</v>
      </c>
      <c r="I125" s="44"/>
      <c r="J125" s="42" t="s">
        <v>10</v>
      </c>
      <c r="K125" s="43"/>
      <c r="L125" s="16" t="s">
        <v>19</v>
      </c>
    </row>
    <row r="126" spans="1:12" x14ac:dyDescent="0.25">
      <c r="A126" s="46" t="s">
        <v>11</v>
      </c>
      <c r="B126" s="68">
        <v>1028374</v>
      </c>
      <c r="C126" s="48" t="s">
        <v>12</v>
      </c>
      <c r="D126" s="49">
        <v>55.145999999999994</v>
      </c>
      <c r="E126" s="48" t="s">
        <v>12</v>
      </c>
      <c r="F126" s="69">
        <v>1</v>
      </c>
      <c r="G126" s="51" t="s">
        <v>13</v>
      </c>
      <c r="H126" s="35">
        <f t="shared" si="23"/>
        <v>28355356.301999997</v>
      </c>
      <c r="I126" s="51" t="s">
        <v>13</v>
      </c>
      <c r="J126" s="23">
        <f t="shared" si="24"/>
        <v>25.723979237174401</v>
      </c>
      <c r="K126" s="51" t="s">
        <v>13</v>
      </c>
      <c r="L126" s="23">
        <f t="shared" si="25"/>
        <v>94.321257202972802</v>
      </c>
    </row>
    <row r="127" spans="1:12" x14ac:dyDescent="0.25">
      <c r="A127" s="46" t="s">
        <v>14</v>
      </c>
      <c r="B127" s="68">
        <v>3878</v>
      </c>
      <c r="C127" s="48" t="s">
        <v>12</v>
      </c>
      <c r="D127" s="49">
        <v>44.43</v>
      </c>
      <c r="E127" s="48" t="s">
        <v>12</v>
      </c>
      <c r="F127" s="69">
        <v>1</v>
      </c>
      <c r="G127" s="51" t="s">
        <v>13</v>
      </c>
      <c r="H127" s="35">
        <f t="shared" si="23"/>
        <v>86149.77</v>
      </c>
      <c r="I127" s="51" t="s">
        <v>13</v>
      </c>
      <c r="J127" s="23">
        <f t="shared" si="24"/>
        <v>7.8155071344000016E-2</v>
      </c>
      <c r="K127" s="51" t="s">
        <v>13</v>
      </c>
      <c r="L127" s="23">
        <f t="shared" si="25"/>
        <v>0.28656859492800008</v>
      </c>
    </row>
    <row r="128" spans="1:12" x14ac:dyDescent="0.25">
      <c r="A128" s="46" t="s">
        <v>34</v>
      </c>
      <c r="B128" s="68">
        <v>0</v>
      </c>
      <c r="C128" s="48" t="s">
        <v>12</v>
      </c>
      <c r="D128" s="49">
        <v>61.34</v>
      </c>
      <c r="E128" s="48" t="s">
        <v>12</v>
      </c>
      <c r="F128" s="69">
        <v>1</v>
      </c>
      <c r="G128" s="51" t="s">
        <v>13</v>
      </c>
      <c r="H128" s="35">
        <f t="shared" si="23"/>
        <v>0</v>
      </c>
      <c r="I128" s="51" t="s">
        <v>13</v>
      </c>
      <c r="J128" s="23">
        <f t="shared" si="24"/>
        <v>0</v>
      </c>
      <c r="K128" s="51" t="s">
        <v>13</v>
      </c>
      <c r="L128" s="23">
        <f t="shared" si="25"/>
        <v>0</v>
      </c>
    </row>
    <row r="129" spans="1:12" x14ac:dyDescent="0.25">
      <c r="A129" s="46" t="s">
        <v>22</v>
      </c>
      <c r="B129" s="68">
        <v>1448</v>
      </c>
      <c r="C129" s="48" t="s">
        <v>12</v>
      </c>
      <c r="D129" s="49">
        <v>45.11</v>
      </c>
      <c r="E129" s="48" t="s">
        <v>12</v>
      </c>
      <c r="F129" s="69">
        <v>1</v>
      </c>
      <c r="G129" s="51" t="s">
        <v>13</v>
      </c>
      <c r="H129" s="35">
        <f t="shared" si="23"/>
        <v>32659.64</v>
      </c>
      <c r="I129" s="51" t="s">
        <v>13</v>
      </c>
      <c r="J129" s="23">
        <f t="shared" si="24"/>
        <v>2.9628825407999999E-2</v>
      </c>
      <c r="K129" s="51" t="s">
        <v>13</v>
      </c>
      <c r="L129" s="23">
        <f t="shared" si="25"/>
        <v>0.10863902649599999</v>
      </c>
    </row>
    <row r="130" spans="1:12" x14ac:dyDescent="0.25">
      <c r="A130" s="46" t="s">
        <v>17</v>
      </c>
      <c r="B130" s="68">
        <v>314973</v>
      </c>
      <c r="C130" s="48" t="s">
        <v>12</v>
      </c>
      <c r="D130" s="49">
        <v>31.87</v>
      </c>
      <c r="E130" s="48" t="s">
        <v>12</v>
      </c>
      <c r="F130" s="69">
        <v>1</v>
      </c>
      <c r="G130" s="51" t="s">
        <v>13</v>
      </c>
      <c r="H130" s="35">
        <f t="shared" si="23"/>
        <v>5019094.7549999999</v>
      </c>
      <c r="I130" s="51" t="s">
        <v>13</v>
      </c>
      <c r="J130" s="23">
        <f t="shared" si="24"/>
        <v>4.5533227617360001</v>
      </c>
      <c r="K130" s="51" t="s">
        <v>13</v>
      </c>
      <c r="L130" s="23">
        <f t="shared" si="25"/>
        <v>16.695516793032002</v>
      </c>
    </row>
    <row r="131" spans="1:12" x14ac:dyDescent="0.25">
      <c r="A131" s="46" t="s">
        <v>18</v>
      </c>
      <c r="B131" s="68">
        <v>0</v>
      </c>
      <c r="C131" s="48" t="s">
        <v>12</v>
      </c>
      <c r="D131" s="70"/>
      <c r="E131" s="48" t="s">
        <v>12</v>
      </c>
      <c r="F131" s="71"/>
      <c r="G131" s="51" t="s">
        <v>13</v>
      </c>
      <c r="H131" s="35">
        <f t="shared" si="23"/>
        <v>0</v>
      </c>
      <c r="I131" s="51" t="s">
        <v>13</v>
      </c>
      <c r="J131" s="23">
        <f t="shared" si="24"/>
        <v>0</v>
      </c>
      <c r="K131" s="51" t="s">
        <v>13</v>
      </c>
      <c r="L131" s="23">
        <f t="shared" si="25"/>
        <v>0</v>
      </c>
    </row>
    <row r="132" spans="1:12" x14ac:dyDescent="0.25">
      <c r="A132" s="41"/>
      <c r="B132" s="41"/>
      <c r="C132" s="41"/>
      <c r="D132" s="41"/>
      <c r="E132" s="41"/>
      <c r="F132" s="41"/>
      <c r="G132" s="41"/>
      <c r="H132" s="41"/>
      <c r="I132" s="41"/>
      <c r="J132" s="41"/>
      <c r="K132" s="41"/>
      <c r="L132" s="41"/>
    </row>
    <row r="133" spans="1:12" ht="21" x14ac:dyDescent="0.4">
      <c r="A133" s="66" t="s">
        <v>33</v>
      </c>
      <c r="B133" s="67"/>
      <c r="C133" s="66"/>
      <c r="D133" s="66">
        <v>2012</v>
      </c>
      <c r="E133" s="67"/>
      <c r="F133" s="67"/>
      <c r="G133" s="67"/>
      <c r="H133" s="67"/>
      <c r="I133" s="67"/>
      <c r="J133" s="67"/>
      <c r="K133" s="67"/>
      <c r="L133" s="67"/>
    </row>
    <row r="134" spans="1:12" x14ac:dyDescent="0.25">
      <c r="A134" s="14"/>
      <c r="B134" s="40"/>
      <c r="C134" s="14"/>
      <c r="D134" s="14"/>
      <c r="E134" s="40"/>
      <c r="F134" s="40"/>
      <c r="G134" s="40"/>
      <c r="H134" s="40"/>
      <c r="I134" s="40"/>
      <c r="J134" s="40"/>
      <c r="K134" s="40"/>
      <c r="L134" s="40"/>
    </row>
    <row r="135" spans="1:12" x14ac:dyDescent="0.25">
      <c r="A135" s="40"/>
      <c r="B135" s="42" t="s">
        <v>1</v>
      </c>
      <c r="C135" s="42"/>
      <c r="D135" s="42" t="s">
        <v>2</v>
      </c>
      <c r="E135" s="40"/>
      <c r="F135" s="42" t="s">
        <v>3</v>
      </c>
      <c r="G135" s="40"/>
      <c r="H135" s="16" t="s">
        <v>4</v>
      </c>
      <c r="I135" s="40"/>
      <c r="J135" s="16" t="s">
        <v>4</v>
      </c>
      <c r="K135" s="40"/>
      <c r="L135" s="16" t="s">
        <v>4</v>
      </c>
    </row>
    <row r="136" spans="1:12" x14ac:dyDescent="0.25">
      <c r="A136" s="45" t="s">
        <v>5</v>
      </c>
      <c r="B136" s="42" t="s">
        <v>6</v>
      </c>
      <c r="C136" s="41"/>
      <c r="D136" s="42" t="s">
        <v>7</v>
      </c>
      <c r="E136" s="40"/>
      <c r="F136" s="42" t="s">
        <v>8</v>
      </c>
      <c r="G136" s="42"/>
      <c r="H136" s="42" t="s">
        <v>9</v>
      </c>
      <c r="I136" s="44"/>
      <c r="J136" s="42" t="s">
        <v>10</v>
      </c>
      <c r="K136" s="43"/>
      <c r="L136" s="16" t="s">
        <v>19</v>
      </c>
    </row>
    <row r="137" spans="1:12" x14ac:dyDescent="0.25">
      <c r="A137" s="46" t="s">
        <v>11</v>
      </c>
      <c r="B137" s="68">
        <v>904245</v>
      </c>
      <c r="C137" s="48" t="s">
        <v>12</v>
      </c>
      <c r="D137" s="49">
        <v>55.145999999999994</v>
      </c>
      <c r="E137" s="48" t="s">
        <v>12</v>
      </c>
      <c r="F137" s="69">
        <v>1</v>
      </c>
      <c r="G137" s="51" t="s">
        <v>13</v>
      </c>
      <c r="H137" s="35">
        <f t="shared" si="23"/>
        <v>24932747.384999998</v>
      </c>
      <c r="I137" s="51" t="s">
        <v>13</v>
      </c>
      <c r="J137" s="23">
        <f t="shared" si="24"/>
        <v>22.618988427671997</v>
      </c>
      <c r="K137" s="51" t="s">
        <v>13</v>
      </c>
      <c r="L137" s="23">
        <f t="shared" si="25"/>
        <v>82.936290901463991</v>
      </c>
    </row>
    <row r="138" spans="1:12" x14ac:dyDescent="0.25">
      <c r="A138" s="46" t="s">
        <v>14</v>
      </c>
      <c r="B138" s="68">
        <v>2896</v>
      </c>
      <c r="C138" s="48" t="s">
        <v>12</v>
      </c>
      <c r="D138" s="49">
        <v>44.43</v>
      </c>
      <c r="E138" s="48" t="s">
        <v>12</v>
      </c>
      <c r="F138" s="69">
        <v>1</v>
      </c>
      <c r="G138" s="51" t="s">
        <v>13</v>
      </c>
      <c r="H138" s="35">
        <f t="shared" si="23"/>
        <v>64334.64</v>
      </c>
      <c r="I138" s="51" t="s">
        <v>13</v>
      </c>
      <c r="J138" s="23">
        <f t="shared" si="24"/>
        <v>5.8364385408E-2</v>
      </c>
      <c r="K138" s="51" t="s">
        <v>13</v>
      </c>
      <c r="L138" s="23">
        <f t="shared" si="25"/>
        <v>0.21400274649600001</v>
      </c>
    </row>
    <row r="139" spans="1:12" x14ac:dyDescent="0.25">
      <c r="A139" s="46" t="s">
        <v>34</v>
      </c>
      <c r="B139" s="68">
        <v>0</v>
      </c>
      <c r="C139" s="48" t="s">
        <v>12</v>
      </c>
      <c r="D139" s="49">
        <v>61.34</v>
      </c>
      <c r="E139" s="48" t="s">
        <v>12</v>
      </c>
      <c r="F139" s="69">
        <v>1</v>
      </c>
      <c r="G139" s="51" t="s">
        <v>13</v>
      </c>
      <c r="H139" s="35">
        <f t="shared" ref="H139:H164" si="26">B139*D139/2</f>
        <v>0</v>
      </c>
      <c r="I139" s="51" t="s">
        <v>13</v>
      </c>
      <c r="J139" s="23">
        <f t="shared" ref="J139:J164" si="27">H139*0.9072/1000000</f>
        <v>0</v>
      </c>
      <c r="K139" s="51" t="s">
        <v>13</v>
      </c>
      <c r="L139" s="23">
        <f t="shared" ref="L139:L164" si="28">J139*44/12</f>
        <v>0</v>
      </c>
    </row>
    <row r="140" spans="1:12" x14ac:dyDescent="0.25">
      <c r="A140" s="46" t="s">
        <v>22</v>
      </c>
      <c r="B140" s="68">
        <v>670</v>
      </c>
      <c r="C140" s="48" t="s">
        <v>12</v>
      </c>
      <c r="D140" s="49">
        <v>45.11</v>
      </c>
      <c r="E140" s="48" t="s">
        <v>12</v>
      </c>
      <c r="F140" s="69">
        <v>1</v>
      </c>
      <c r="G140" s="51" t="s">
        <v>13</v>
      </c>
      <c r="H140" s="35">
        <f t="shared" si="26"/>
        <v>15111.85</v>
      </c>
      <c r="I140" s="51" t="s">
        <v>13</v>
      </c>
      <c r="J140" s="23">
        <f t="shared" si="27"/>
        <v>1.370947032E-2</v>
      </c>
      <c r="K140" s="51" t="s">
        <v>13</v>
      </c>
      <c r="L140" s="23">
        <f t="shared" si="28"/>
        <v>5.0268057839999998E-2</v>
      </c>
    </row>
    <row r="141" spans="1:12" x14ac:dyDescent="0.25">
      <c r="A141" s="46" t="s">
        <v>17</v>
      </c>
      <c r="B141" s="68">
        <v>406963</v>
      </c>
      <c r="C141" s="48" t="s">
        <v>12</v>
      </c>
      <c r="D141" s="49">
        <v>31.87</v>
      </c>
      <c r="E141" s="48" t="s">
        <v>12</v>
      </c>
      <c r="F141" s="69">
        <v>1</v>
      </c>
      <c r="G141" s="51" t="s">
        <v>13</v>
      </c>
      <c r="H141" s="35">
        <f t="shared" si="26"/>
        <v>6484955.4050000003</v>
      </c>
      <c r="I141" s="51" t="s">
        <v>13</v>
      </c>
      <c r="J141" s="23">
        <f t="shared" si="27"/>
        <v>5.883151543416</v>
      </c>
      <c r="K141" s="51" t="s">
        <v>13</v>
      </c>
      <c r="L141" s="23">
        <f t="shared" si="28"/>
        <v>21.571555659192001</v>
      </c>
    </row>
    <row r="142" spans="1:12" x14ac:dyDescent="0.25">
      <c r="A142" s="46" t="s">
        <v>18</v>
      </c>
      <c r="B142" s="68">
        <v>0</v>
      </c>
      <c r="C142" s="48" t="s">
        <v>12</v>
      </c>
      <c r="D142" s="70"/>
      <c r="E142" s="48" t="s">
        <v>12</v>
      </c>
      <c r="F142" s="71"/>
      <c r="G142" s="51" t="s">
        <v>13</v>
      </c>
      <c r="H142" s="35">
        <f t="shared" si="26"/>
        <v>0</v>
      </c>
      <c r="I142" s="51" t="s">
        <v>13</v>
      </c>
      <c r="J142" s="23">
        <f t="shared" si="27"/>
        <v>0</v>
      </c>
      <c r="K142" s="51" t="s">
        <v>13</v>
      </c>
      <c r="L142" s="23">
        <f t="shared" si="28"/>
        <v>0</v>
      </c>
    </row>
    <row r="143" spans="1:12" x14ac:dyDescent="0.25">
      <c r="A143" s="41"/>
      <c r="B143" s="41"/>
      <c r="C143" s="41"/>
      <c r="D143" s="41"/>
      <c r="E143" s="41"/>
      <c r="F143" s="41"/>
      <c r="G143" s="41"/>
      <c r="H143" s="41"/>
      <c r="I143" s="41"/>
      <c r="J143" s="41"/>
      <c r="K143" s="41"/>
      <c r="L143" s="41"/>
    </row>
    <row r="144" spans="1:12" ht="21" x14ac:dyDescent="0.4">
      <c r="A144" s="66" t="s">
        <v>33</v>
      </c>
      <c r="B144" s="67"/>
      <c r="C144" s="66"/>
      <c r="D144" s="66">
        <v>2013</v>
      </c>
      <c r="E144" s="67"/>
      <c r="F144" s="67"/>
      <c r="G144" s="67"/>
      <c r="H144" s="67"/>
      <c r="I144" s="67"/>
      <c r="J144" s="67"/>
      <c r="K144" s="67"/>
      <c r="L144" s="67"/>
    </row>
    <row r="145" spans="1:29" x14ac:dyDescent="0.25">
      <c r="A145" s="14"/>
      <c r="B145" s="40"/>
      <c r="C145" s="14"/>
      <c r="D145" s="14"/>
      <c r="E145" s="40"/>
      <c r="F145" s="40"/>
      <c r="G145" s="40"/>
      <c r="H145" s="40"/>
      <c r="I145" s="40"/>
      <c r="J145" s="40"/>
      <c r="K145" s="40"/>
      <c r="L145" s="40"/>
    </row>
    <row r="146" spans="1:29" x14ac:dyDescent="0.25">
      <c r="A146" s="40"/>
      <c r="B146" s="42" t="s">
        <v>1</v>
      </c>
      <c r="C146" s="42"/>
      <c r="D146" s="42" t="s">
        <v>2</v>
      </c>
      <c r="E146" s="40"/>
      <c r="F146" s="42" t="s">
        <v>3</v>
      </c>
      <c r="G146" s="40"/>
      <c r="H146" s="16" t="s">
        <v>4</v>
      </c>
      <c r="I146" s="40"/>
      <c r="J146" s="16" t="s">
        <v>4</v>
      </c>
      <c r="K146" s="40"/>
      <c r="L146" s="16" t="s">
        <v>4</v>
      </c>
    </row>
    <row r="147" spans="1:29" x14ac:dyDescent="0.25">
      <c r="A147" s="45" t="s">
        <v>5</v>
      </c>
      <c r="B147" s="42" t="s">
        <v>6</v>
      </c>
      <c r="C147" s="41"/>
      <c r="D147" s="42" t="s">
        <v>7</v>
      </c>
      <c r="E147" s="40"/>
      <c r="F147" s="42" t="s">
        <v>8</v>
      </c>
      <c r="G147" s="42"/>
      <c r="H147" s="42" t="s">
        <v>9</v>
      </c>
      <c r="I147" s="44"/>
      <c r="J147" s="42" t="s">
        <v>10</v>
      </c>
      <c r="K147" s="43"/>
      <c r="L147" s="16" t="s">
        <v>19</v>
      </c>
    </row>
    <row r="148" spans="1:29" x14ac:dyDescent="0.25">
      <c r="A148" s="46" t="s">
        <v>11</v>
      </c>
      <c r="B148" s="68">
        <v>905843</v>
      </c>
      <c r="C148" s="48" t="s">
        <v>12</v>
      </c>
      <c r="D148" s="49">
        <v>55.145999999999994</v>
      </c>
      <c r="E148" s="48" t="s">
        <v>12</v>
      </c>
      <c r="F148" s="69">
        <v>1</v>
      </c>
      <c r="G148" s="51" t="s">
        <v>13</v>
      </c>
      <c r="H148" s="35">
        <f t="shared" si="26"/>
        <v>24976809.038999997</v>
      </c>
      <c r="I148" s="51" t="s">
        <v>13</v>
      </c>
      <c r="J148" s="23">
        <f t="shared" si="27"/>
        <v>22.658961160180795</v>
      </c>
      <c r="K148" s="51" t="s">
        <v>13</v>
      </c>
      <c r="L148" s="23">
        <f t="shared" si="28"/>
        <v>83.08285758732957</v>
      </c>
      <c r="O148" s="26"/>
      <c r="P148" s="26"/>
      <c r="Q148" s="26"/>
      <c r="R148" s="26"/>
      <c r="S148" s="26"/>
      <c r="T148" s="26"/>
      <c r="U148" s="26"/>
      <c r="V148" s="26"/>
      <c r="W148" s="26"/>
      <c r="X148" s="26"/>
      <c r="Y148" s="26"/>
      <c r="Z148" s="26"/>
      <c r="AA148" s="26"/>
      <c r="AB148" s="26"/>
      <c r="AC148" s="26"/>
    </row>
    <row r="149" spans="1:29" x14ac:dyDescent="0.25">
      <c r="A149" s="46" t="s">
        <v>14</v>
      </c>
      <c r="B149" s="68">
        <v>3300</v>
      </c>
      <c r="C149" s="48" t="s">
        <v>12</v>
      </c>
      <c r="D149" s="49">
        <v>44.43</v>
      </c>
      <c r="E149" s="48" t="s">
        <v>12</v>
      </c>
      <c r="F149" s="69">
        <v>1</v>
      </c>
      <c r="G149" s="51" t="s">
        <v>13</v>
      </c>
      <c r="H149" s="35">
        <f t="shared" si="26"/>
        <v>73309.5</v>
      </c>
      <c r="I149" s="51" t="s">
        <v>13</v>
      </c>
      <c r="J149" s="23">
        <f t="shared" si="27"/>
        <v>6.6506378399999996E-2</v>
      </c>
      <c r="K149" s="51" t="s">
        <v>13</v>
      </c>
      <c r="L149" s="23">
        <f t="shared" si="28"/>
        <v>0.24385672079999998</v>
      </c>
    </row>
    <row r="150" spans="1:29" x14ac:dyDescent="0.25">
      <c r="A150" s="46" t="s">
        <v>34</v>
      </c>
      <c r="B150" s="68">
        <v>0</v>
      </c>
      <c r="C150" s="48" t="s">
        <v>12</v>
      </c>
      <c r="D150" s="49">
        <v>61.34</v>
      </c>
      <c r="E150" s="48" t="s">
        <v>12</v>
      </c>
      <c r="F150" s="69">
        <v>1</v>
      </c>
      <c r="G150" s="51" t="s">
        <v>13</v>
      </c>
      <c r="H150" s="35">
        <f t="shared" si="26"/>
        <v>0</v>
      </c>
      <c r="I150" s="51" t="s">
        <v>13</v>
      </c>
      <c r="J150" s="23">
        <f t="shared" si="27"/>
        <v>0</v>
      </c>
      <c r="K150" s="51" t="s">
        <v>13</v>
      </c>
      <c r="L150" s="23">
        <f t="shared" si="28"/>
        <v>0</v>
      </c>
    </row>
    <row r="151" spans="1:29" x14ac:dyDescent="0.25">
      <c r="A151" s="46" t="s">
        <v>22</v>
      </c>
      <c r="B151" s="68">
        <v>608</v>
      </c>
      <c r="C151" s="48" t="s">
        <v>12</v>
      </c>
      <c r="D151" s="49">
        <v>45.11</v>
      </c>
      <c r="E151" s="48" t="s">
        <v>12</v>
      </c>
      <c r="F151" s="69">
        <v>1</v>
      </c>
      <c r="G151" s="51" t="s">
        <v>13</v>
      </c>
      <c r="H151" s="35">
        <f t="shared" si="26"/>
        <v>13713.44</v>
      </c>
      <c r="I151" s="51" t="s">
        <v>13</v>
      </c>
      <c r="J151" s="23">
        <f t="shared" si="27"/>
        <v>1.2440832768000001E-2</v>
      </c>
      <c r="K151" s="51" t="s">
        <v>13</v>
      </c>
      <c r="L151" s="23">
        <f t="shared" si="28"/>
        <v>4.5616386816000005E-2</v>
      </c>
    </row>
    <row r="152" spans="1:29" x14ac:dyDescent="0.25">
      <c r="A152" s="46" t="s">
        <v>17</v>
      </c>
      <c r="B152" s="68">
        <v>378099</v>
      </c>
      <c r="C152" s="48" t="s">
        <v>12</v>
      </c>
      <c r="D152" s="49">
        <v>31.87</v>
      </c>
      <c r="E152" s="48" t="s">
        <v>12</v>
      </c>
      <c r="F152" s="69">
        <v>1</v>
      </c>
      <c r="G152" s="51" t="s">
        <v>13</v>
      </c>
      <c r="H152" s="35">
        <f t="shared" si="26"/>
        <v>6025007.5650000004</v>
      </c>
      <c r="I152" s="51" t="s">
        <v>13</v>
      </c>
      <c r="J152" s="23">
        <f t="shared" si="27"/>
        <v>5.4658868629680004</v>
      </c>
      <c r="K152" s="51" t="s">
        <v>13</v>
      </c>
      <c r="L152" s="23">
        <f t="shared" si="28"/>
        <v>20.041585164216002</v>
      </c>
    </row>
    <row r="153" spans="1:29" x14ac:dyDescent="0.25">
      <c r="A153" s="46" t="s">
        <v>18</v>
      </c>
      <c r="B153" s="68">
        <v>0</v>
      </c>
      <c r="C153" s="48" t="s">
        <v>12</v>
      </c>
      <c r="D153" s="70"/>
      <c r="E153" s="48" t="s">
        <v>12</v>
      </c>
      <c r="F153" s="71"/>
      <c r="G153" s="51" t="s">
        <v>13</v>
      </c>
      <c r="H153" s="35">
        <f t="shared" si="26"/>
        <v>0</v>
      </c>
      <c r="I153" s="51" t="s">
        <v>13</v>
      </c>
      <c r="J153" s="23">
        <f t="shared" si="27"/>
        <v>0</v>
      </c>
      <c r="K153" s="51" t="s">
        <v>13</v>
      </c>
      <c r="L153" s="23">
        <f t="shared" si="28"/>
        <v>0</v>
      </c>
    </row>
    <row r="154" spans="1:29" x14ac:dyDescent="0.25">
      <c r="A154" s="41"/>
      <c r="B154" s="41"/>
      <c r="C154" s="41"/>
      <c r="D154" s="41"/>
      <c r="E154" s="41"/>
      <c r="F154" s="41"/>
      <c r="G154" s="41"/>
      <c r="H154" s="41"/>
      <c r="I154" s="41"/>
      <c r="J154" s="41"/>
      <c r="K154" s="41"/>
      <c r="L154" s="41"/>
    </row>
    <row r="155" spans="1:29" ht="21" x14ac:dyDescent="0.4">
      <c r="A155" s="66" t="s">
        <v>33</v>
      </c>
      <c r="B155" s="67"/>
      <c r="C155" s="66"/>
      <c r="D155" s="66">
        <v>2014</v>
      </c>
      <c r="E155" s="67"/>
      <c r="F155" s="67"/>
      <c r="G155" s="67"/>
      <c r="H155" s="67"/>
      <c r="I155" s="67"/>
      <c r="J155" s="67"/>
      <c r="K155" s="67"/>
      <c r="L155" s="67"/>
    </row>
    <row r="156" spans="1:29" x14ac:dyDescent="0.25">
      <c r="A156" s="14"/>
      <c r="B156" s="40"/>
      <c r="C156" s="14"/>
      <c r="D156" s="14"/>
      <c r="E156" s="40"/>
      <c r="F156" s="40"/>
      <c r="G156" s="40"/>
      <c r="H156" s="40"/>
      <c r="I156" s="40"/>
      <c r="J156" s="40"/>
      <c r="K156" s="40"/>
      <c r="L156" s="40"/>
    </row>
    <row r="157" spans="1:29" x14ac:dyDescent="0.25">
      <c r="A157" s="40"/>
      <c r="B157" s="42" t="s">
        <v>1</v>
      </c>
      <c r="C157" s="42"/>
      <c r="D157" s="42" t="s">
        <v>2</v>
      </c>
      <c r="E157" s="40"/>
      <c r="F157" s="42" t="s">
        <v>3</v>
      </c>
      <c r="G157" s="40"/>
      <c r="H157" s="16" t="s">
        <v>4</v>
      </c>
      <c r="I157" s="40"/>
      <c r="J157" s="16" t="s">
        <v>4</v>
      </c>
      <c r="K157" s="40"/>
      <c r="L157" s="16" t="s">
        <v>4</v>
      </c>
    </row>
    <row r="158" spans="1:29" x14ac:dyDescent="0.25">
      <c r="A158" s="45" t="s">
        <v>5</v>
      </c>
      <c r="B158" s="42" t="s">
        <v>6</v>
      </c>
      <c r="C158" s="41"/>
      <c r="D158" s="42" t="s">
        <v>7</v>
      </c>
      <c r="E158" s="40"/>
      <c r="F158" s="42" t="s">
        <v>8</v>
      </c>
      <c r="G158" s="42"/>
      <c r="H158" s="42" t="s">
        <v>9</v>
      </c>
      <c r="I158" s="44"/>
      <c r="J158" s="42" t="s">
        <v>10</v>
      </c>
      <c r="K158" s="43"/>
      <c r="L158" s="16" t="s">
        <v>19</v>
      </c>
    </row>
    <row r="159" spans="1:29" x14ac:dyDescent="0.25">
      <c r="A159" s="46" t="s">
        <v>11</v>
      </c>
      <c r="B159" s="68">
        <v>814266</v>
      </c>
      <c r="C159" s="48" t="s">
        <v>12</v>
      </c>
      <c r="D159" s="49">
        <v>55.145999999999994</v>
      </c>
      <c r="E159" s="48" t="s">
        <v>12</v>
      </c>
      <c r="F159" s="69">
        <v>1</v>
      </c>
      <c r="G159" s="51" t="s">
        <v>13</v>
      </c>
      <c r="H159" s="35">
        <f t="shared" si="26"/>
        <v>22451756.417999998</v>
      </c>
      <c r="I159" s="51" t="s">
        <v>13</v>
      </c>
      <c r="J159" s="23">
        <f t="shared" si="27"/>
        <v>20.368233422409599</v>
      </c>
      <c r="K159" s="51" t="s">
        <v>13</v>
      </c>
      <c r="L159" s="23">
        <f t="shared" si="28"/>
        <v>74.683522548835199</v>
      </c>
    </row>
    <row r="160" spans="1:29" x14ac:dyDescent="0.25">
      <c r="A160" s="46" t="s">
        <v>14</v>
      </c>
      <c r="B160" s="68">
        <v>5789</v>
      </c>
      <c r="C160" s="48" t="s">
        <v>12</v>
      </c>
      <c r="D160" s="49">
        <v>44.43</v>
      </c>
      <c r="E160" s="48" t="s">
        <v>12</v>
      </c>
      <c r="F160" s="69">
        <v>1</v>
      </c>
      <c r="G160" s="51" t="s">
        <v>13</v>
      </c>
      <c r="H160" s="35">
        <f t="shared" si="26"/>
        <v>128602.63499999999</v>
      </c>
      <c r="I160" s="51" t="s">
        <v>13</v>
      </c>
      <c r="J160" s="23">
        <f t="shared" si="27"/>
        <v>0.11666831047199999</v>
      </c>
      <c r="K160" s="51" t="s">
        <v>13</v>
      </c>
      <c r="L160" s="23">
        <f t="shared" si="28"/>
        <v>0.42778380506399999</v>
      </c>
    </row>
    <row r="161" spans="1:12" x14ac:dyDescent="0.25">
      <c r="A161" s="46" t="s">
        <v>34</v>
      </c>
      <c r="B161" s="68">
        <v>0</v>
      </c>
      <c r="C161" s="48" t="s">
        <v>12</v>
      </c>
      <c r="D161" s="49">
        <v>61.34</v>
      </c>
      <c r="E161" s="48" t="s">
        <v>12</v>
      </c>
      <c r="F161" s="69">
        <v>1</v>
      </c>
      <c r="G161" s="51" t="s">
        <v>13</v>
      </c>
      <c r="H161" s="35">
        <f t="shared" si="26"/>
        <v>0</v>
      </c>
      <c r="I161" s="51" t="s">
        <v>13</v>
      </c>
      <c r="J161" s="23">
        <f t="shared" si="27"/>
        <v>0</v>
      </c>
      <c r="K161" s="51" t="s">
        <v>13</v>
      </c>
      <c r="L161" s="23">
        <f t="shared" si="28"/>
        <v>0</v>
      </c>
    </row>
    <row r="162" spans="1:12" x14ac:dyDescent="0.25">
      <c r="A162" s="46" t="s">
        <v>22</v>
      </c>
      <c r="B162" s="68">
        <v>1433</v>
      </c>
      <c r="C162" s="48" t="s">
        <v>12</v>
      </c>
      <c r="D162" s="49">
        <v>45.11</v>
      </c>
      <c r="E162" s="48" t="s">
        <v>12</v>
      </c>
      <c r="F162" s="69">
        <v>1</v>
      </c>
      <c r="G162" s="51" t="s">
        <v>13</v>
      </c>
      <c r="H162" s="35">
        <f t="shared" si="26"/>
        <v>32321.314999999999</v>
      </c>
      <c r="I162" s="51" t="s">
        <v>13</v>
      </c>
      <c r="J162" s="23">
        <f t="shared" si="27"/>
        <v>2.9321896967999996E-2</v>
      </c>
      <c r="K162" s="51" t="s">
        <v>13</v>
      </c>
      <c r="L162" s="23">
        <f t="shared" si="28"/>
        <v>0.10751362221599998</v>
      </c>
    </row>
    <row r="163" spans="1:12" x14ac:dyDescent="0.25">
      <c r="A163" s="46" t="s">
        <v>17</v>
      </c>
      <c r="B163" s="68">
        <v>404325</v>
      </c>
      <c r="C163" s="48" t="s">
        <v>12</v>
      </c>
      <c r="D163" s="49">
        <v>31.87</v>
      </c>
      <c r="E163" s="48" t="s">
        <v>12</v>
      </c>
      <c r="F163" s="69">
        <v>1</v>
      </c>
      <c r="G163" s="51" t="s">
        <v>13</v>
      </c>
      <c r="H163" s="35">
        <f t="shared" si="26"/>
        <v>6442918.875</v>
      </c>
      <c r="I163" s="51" t="s">
        <v>13</v>
      </c>
      <c r="J163" s="23">
        <f t="shared" si="27"/>
        <v>5.8450160033999996</v>
      </c>
      <c r="K163" s="51" t="s">
        <v>13</v>
      </c>
      <c r="L163" s="23">
        <f t="shared" si="28"/>
        <v>21.4317253458</v>
      </c>
    </row>
    <row r="164" spans="1:12" x14ac:dyDescent="0.25">
      <c r="A164" s="46" t="s">
        <v>18</v>
      </c>
      <c r="B164" s="68">
        <v>0</v>
      </c>
      <c r="C164" s="48" t="s">
        <v>12</v>
      </c>
      <c r="D164" s="70"/>
      <c r="E164" s="48" t="s">
        <v>12</v>
      </c>
      <c r="F164" s="71"/>
      <c r="G164" s="51" t="s">
        <v>13</v>
      </c>
      <c r="H164" s="35">
        <f t="shared" si="26"/>
        <v>0</v>
      </c>
      <c r="I164" s="51" t="s">
        <v>13</v>
      </c>
      <c r="J164" s="23">
        <f t="shared" si="27"/>
        <v>0</v>
      </c>
      <c r="K164" s="51" t="s">
        <v>13</v>
      </c>
      <c r="L164" s="23">
        <f t="shared" si="28"/>
        <v>0</v>
      </c>
    </row>
    <row r="165" spans="1:12" x14ac:dyDescent="0.25">
      <c r="A165" s="41"/>
      <c r="B165" s="41"/>
      <c r="C165" s="41"/>
      <c r="D165" s="41"/>
      <c r="E165" s="41"/>
      <c r="F165" s="41"/>
      <c r="G165" s="41"/>
      <c r="H165" s="41"/>
      <c r="I165" s="41"/>
      <c r="J165" s="41"/>
      <c r="K165" s="41"/>
      <c r="L165" s="41"/>
    </row>
  </sheetData>
  <pageMargins left="0.7" right="0.7" top="0.75" bottom="0.75" header="0.3" footer="0.3"/>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I420"/>
  <sheetViews>
    <sheetView topLeftCell="O6" workbookViewId="0">
      <selection activeCell="T8" sqref="T8:AI32"/>
    </sheetView>
  </sheetViews>
  <sheetFormatPr defaultRowHeight="15" x14ac:dyDescent="0.25"/>
  <cols>
    <col min="1" max="1" width="22.85546875" customWidth="1"/>
    <col min="3" max="3" width="3.85546875" customWidth="1"/>
    <col min="5" max="5" width="5.85546875" customWidth="1"/>
    <col min="7" max="7" width="5.140625" customWidth="1"/>
    <col min="9" max="9" width="4" customWidth="1"/>
    <col min="11" max="11" width="3.42578125" customWidth="1"/>
    <col min="13" max="13" width="3.85546875" customWidth="1"/>
    <col min="15" max="15" width="3" customWidth="1"/>
    <col min="17" max="17" width="3.85546875" customWidth="1"/>
    <col min="19" max="19" width="3.85546875" customWidth="1"/>
    <col min="20" max="20" width="35.28515625" style="9" customWidth="1"/>
    <col min="21" max="34" width="8.7109375" style="9" customWidth="1"/>
    <col min="35" max="35" width="8.7109375" customWidth="1"/>
  </cols>
  <sheetData>
    <row r="1" spans="1:35" ht="21" x14ac:dyDescent="0.4">
      <c r="A1" s="72" t="s">
        <v>35</v>
      </c>
      <c r="B1" s="73"/>
      <c r="C1" s="72"/>
      <c r="D1" s="72">
        <v>2000</v>
      </c>
      <c r="E1" s="73"/>
      <c r="F1" s="73"/>
      <c r="G1" s="73"/>
      <c r="H1" s="73"/>
      <c r="I1" s="73"/>
      <c r="J1" s="73"/>
      <c r="K1" s="73"/>
      <c r="L1" s="73"/>
      <c r="M1" s="73"/>
      <c r="N1" s="73"/>
      <c r="O1" s="73"/>
      <c r="P1" s="73"/>
      <c r="Q1" s="73"/>
      <c r="R1" s="73"/>
    </row>
    <row r="2" spans="1:35" ht="21" x14ac:dyDescent="0.4">
      <c r="A2" s="74"/>
      <c r="B2" s="42" t="s">
        <v>36</v>
      </c>
      <c r="C2" s="74"/>
      <c r="D2" s="42" t="s">
        <v>27</v>
      </c>
      <c r="E2" s="40"/>
      <c r="F2" s="40"/>
      <c r="G2" s="40"/>
      <c r="H2" s="42" t="s">
        <v>28</v>
      </c>
      <c r="I2" s="40"/>
      <c r="J2" s="40"/>
      <c r="K2" s="40"/>
      <c r="L2" s="40"/>
      <c r="M2" s="40"/>
      <c r="N2" s="40"/>
      <c r="O2" s="41"/>
      <c r="P2" s="41"/>
      <c r="Q2" s="75"/>
      <c r="R2" s="75"/>
    </row>
    <row r="3" spans="1:35" x14ac:dyDescent="0.25">
      <c r="A3" s="41"/>
      <c r="B3" s="42" t="s">
        <v>1</v>
      </c>
      <c r="C3" s="42"/>
      <c r="D3" s="42" t="s">
        <v>1</v>
      </c>
      <c r="E3" s="40"/>
      <c r="F3" s="41"/>
      <c r="G3" s="41"/>
      <c r="H3" s="42" t="s">
        <v>1</v>
      </c>
      <c r="I3" s="41"/>
      <c r="J3" s="42" t="s">
        <v>2</v>
      </c>
      <c r="K3" s="41"/>
      <c r="L3" s="42" t="s">
        <v>3</v>
      </c>
      <c r="M3" s="41"/>
      <c r="N3" s="16" t="s">
        <v>4</v>
      </c>
      <c r="O3" s="41"/>
      <c r="P3" s="16" t="s">
        <v>4</v>
      </c>
      <c r="Q3" s="75"/>
      <c r="R3" s="16" t="s">
        <v>4</v>
      </c>
    </row>
    <row r="4" spans="1:35" x14ac:dyDescent="0.25">
      <c r="A4" s="45" t="s">
        <v>5</v>
      </c>
      <c r="B4" s="42" t="s">
        <v>6</v>
      </c>
      <c r="C4" s="41"/>
      <c r="D4" s="42" t="s">
        <v>6</v>
      </c>
      <c r="E4" s="40"/>
      <c r="F4" s="42" t="s">
        <v>29</v>
      </c>
      <c r="G4" s="41"/>
      <c r="H4" s="42" t="s">
        <v>6</v>
      </c>
      <c r="I4" s="41"/>
      <c r="J4" s="42" t="s">
        <v>7</v>
      </c>
      <c r="K4" s="41"/>
      <c r="L4" s="42" t="s">
        <v>8</v>
      </c>
      <c r="M4" s="42"/>
      <c r="N4" s="42" t="s">
        <v>9</v>
      </c>
      <c r="O4" s="41"/>
      <c r="P4" s="42" t="s">
        <v>10</v>
      </c>
      <c r="Q4" s="75"/>
      <c r="R4" s="16" t="s">
        <v>19</v>
      </c>
    </row>
    <row r="5" spans="1:35" x14ac:dyDescent="0.25">
      <c r="A5" s="46" t="s">
        <v>37</v>
      </c>
      <c r="B5" s="68">
        <v>192244</v>
      </c>
      <c r="C5" s="60" t="s">
        <v>31</v>
      </c>
      <c r="D5" s="76">
        <v>192244</v>
      </c>
      <c r="E5" s="48" t="s">
        <v>12</v>
      </c>
      <c r="F5" s="77">
        <v>0.1</v>
      </c>
      <c r="G5" s="48" t="s">
        <v>32</v>
      </c>
      <c r="H5" s="78">
        <f>B5*0.9</f>
        <v>173019.6</v>
      </c>
      <c r="I5" s="48" t="s">
        <v>12</v>
      </c>
      <c r="J5" s="49">
        <v>56.372727272727268</v>
      </c>
      <c r="K5" s="48" t="s">
        <v>12</v>
      </c>
      <c r="L5" s="69">
        <v>1</v>
      </c>
      <c r="M5" s="51" t="s">
        <v>13</v>
      </c>
      <c r="N5" s="78">
        <f>H5*J5/2</f>
        <v>4876793.3618181814</v>
      </c>
      <c r="O5" s="79" t="s">
        <v>13</v>
      </c>
      <c r="P5" s="23">
        <f>N5*0.9072/1000000</f>
        <v>4.4242269378414543</v>
      </c>
      <c r="Q5" s="79" t="s">
        <v>13</v>
      </c>
      <c r="R5" s="23">
        <f>P5*44/12</f>
        <v>16.222165438751997</v>
      </c>
      <c r="T5" s="86"/>
      <c r="U5" s="89">
        <v>2000</v>
      </c>
      <c r="V5" s="89">
        <f>U5+1</f>
        <v>2001</v>
      </c>
      <c r="W5" s="89">
        <f t="shared" ref="W5:AI5" si="0">V5+1</f>
        <v>2002</v>
      </c>
      <c r="X5" s="89">
        <f t="shared" si="0"/>
        <v>2003</v>
      </c>
      <c r="Y5" s="89">
        <f t="shared" si="0"/>
        <v>2004</v>
      </c>
      <c r="Z5" s="89">
        <f t="shared" si="0"/>
        <v>2005</v>
      </c>
      <c r="AA5" s="89">
        <f t="shared" si="0"/>
        <v>2006</v>
      </c>
      <c r="AB5" s="89">
        <f t="shared" si="0"/>
        <v>2007</v>
      </c>
      <c r="AC5" s="89">
        <f t="shared" si="0"/>
        <v>2008</v>
      </c>
      <c r="AD5" s="89">
        <f t="shared" si="0"/>
        <v>2009</v>
      </c>
      <c r="AE5" s="89">
        <f t="shared" si="0"/>
        <v>2010</v>
      </c>
      <c r="AF5" s="89">
        <f t="shared" si="0"/>
        <v>2011</v>
      </c>
      <c r="AG5" s="89">
        <f t="shared" si="0"/>
        <v>2012</v>
      </c>
      <c r="AH5" s="89">
        <f t="shared" si="0"/>
        <v>2013</v>
      </c>
      <c r="AI5" s="89">
        <f t="shared" si="0"/>
        <v>2014</v>
      </c>
    </row>
    <row r="6" spans="1:35" x14ac:dyDescent="0.25">
      <c r="A6" s="80" t="s">
        <v>38</v>
      </c>
      <c r="B6" s="68">
        <v>85358.865000000005</v>
      </c>
      <c r="C6" s="60" t="s">
        <v>31</v>
      </c>
      <c r="D6" s="76">
        <v>776.69081579858403</v>
      </c>
      <c r="E6" s="48" t="s">
        <v>12</v>
      </c>
      <c r="F6" s="77">
        <v>0</v>
      </c>
      <c r="G6" s="48" t="s">
        <v>32</v>
      </c>
      <c r="H6" s="78">
        <f>B6</f>
        <v>85358.865000000005</v>
      </c>
      <c r="I6" s="48" t="s">
        <v>12</v>
      </c>
      <c r="J6" s="49">
        <v>56.746363636363633</v>
      </c>
      <c r="K6" s="48" t="s">
        <v>12</v>
      </c>
      <c r="L6" s="69">
        <v>1</v>
      </c>
      <c r="M6" s="51" t="s">
        <v>13</v>
      </c>
      <c r="N6" s="78">
        <f t="shared" ref="N6:N27" si="1">H6*J6/2</f>
        <v>2421902.5964386365</v>
      </c>
      <c r="O6" s="79" t="s">
        <v>13</v>
      </c>
      <c r="P6" s="23">
        <f t="shared" ref="P6:P27" si="2">N6*0.9072/1000000</f>
        <v>2.1971500354891313</v>
      </c>
      <c r="Q6" s="79" t="s">
        <v>13</v>
      </c>
      <c r="R6" s="23">
        <f t="shared" ref="R6:R27" si="3">P6*44/12</f>
        <v>8.0562167967934819</v>
      </c>
      <c r="U6" s="90">
        <f>SUM(R5:R27)</f>
        <v>48.909086366115503</v>
      </c>
      <c r="V6" s="90">
        <f>SUM(R33:R55)</f>
        <v>47.823469121067369</v>
      </c>
      <c r="W6" s="90">
        <f>SUM(R61:R83)</f>
        <v>47.391051111304165</v>
      </c>
      <c r="X6" s="91">
        <f>SUM(R89:R111)</f>
        <v>48.303193417457834</v>
      </c>
      <c r="Y6" s="91">
        <f>SUM(R117:R139)</f>
        <v>48.580341557587268</v>
      </c>
      <c r="Z6" s="91">
        <f>SUM(R145:R167)</f>
        <v>46.642504049233928</v>
      </c>
      <c r="AA6" s="91">
        <f>SUM(R173:R195)</f>
        <v>46.587165766783734</v>
      </c>
      <c r="AB6" s="91">
        <f>SUM(R201:R223)</f>
        <v>45.843746931420043</v>
      </c>
      <c r="AC6" s="91">
        <f>SUM(R229:R251)</f>
        <v>45.078974981048837</v>
      </c>
      <c r="AD6" s="91">
        <f>SUM(R257:R279)</f>
        <v>36.001082049337597</v>
      </c>
      <c r="AE6" s="91">
        <f>SUM(R285:R307)</f>
        <v>40.926662804174526</v>
      </c>
      <c r="AF6" s="91">
        <f>SUM(R313:R335)</f>
        <v>41.383163634590574</v>
      </c>
      <c r="AG6" s="91">
        <f>SUM(R341:R363)</f>
        <v>42.629494382138688</v>
      </c>
      <c r="AH6" s="91">
        <f>SUM(R369:R391)</f>
        <v>49.659276522064168</v>
      </c>
      <c r="AI6" s="91">
        <f>SUM(R397:R419)</f>
        <v>51.475675983150538</v>
      </c>
    </row>
    <row r="7" spans="1:35" x14ac:dyDescent="0.25">
      <c r="A7" s="80" t="s">
        <v>39</v>
      </c>
      <c r="B7" s="68">
        <v>48874</v>
      </c>
      <c r="C7" s="60" t="s">
        <v>31</v>
      </c>
      <c r="D7" s="76">
        <v>48874</v>
      </c>
      <c r="E7" s="48" t="s">
        <v>12</v>
      </c>
      <c r="F7" s="77">
        <v>0.996</v>
      </c>
      <c r="G7" s="48" t="s">
        <v>32</v>
      </c>
      <c r="H7" s="78">
        <f>B7*0.004</f>
        <v>195.49600000000001</v>
      </c>
      <c r="I7" s="48" t="s">
        <v>12</v>
      </c>
      <c r="J7" s="49">
        <v>45.27</v>
      </c>
      <c r="K7" s="48" t="s">
        <v>12</v>
      </c>
      <c r="L7" s="69">
        <v>1</v>
      </c>
      <c r="M7" s="51" t="s">
        <v>13</v>
      </c>
      <c r="N7" s="78">
        <f t="shared" si="1"/>
        <v>4425.0519600000007</v>
      </c>
      <c r="O7" s="79" t="s">
        <v>13</v>
      </c>
      <c r="P7" s="23">
        <f t="shared" si="2"/>
        <v>4.0144071381120004E-3</v>
      </c>
      <c r="Q7" s="79" t="s">
        <v>13</v>
      </c>
      <c r="R7" s="23">
        <f t="shared" si="3"/>
        <v>1.4719492839744002E-2</v>
      </c>
    </row>
    <row r="8" spans="1:35" ht="18.600000000000001" x14ac:dyDescent="0.3">
      <c r="A8" s="81" t="s">
        <v>40</v>
      </c>
      <c r="B8" s="85">
        <v>178</v>
      </c>
      <c r="C8" s="60" t="s">
        <v>31</v>
      </c>
      <c r="D8" s="76">
        <v>0</v>
      </c>
      <c r="E8" s="48" t="s">
        <v>12</v>
      </c>
      <c r="F8" s="77">
        <v>0</v>
      </c>
      <c r="G8" s="48" t="s">
        <v>32</v>
      </c>
      <c r="H8" s="78">
        <f>B8</f>
        <v>178</v>
      </c>
      <c r="I8" s="48" t="s">
        <v>12</v>
      </c>
      <c r="J8" s="49">
        <v>41.56</v>
      </c>
      <c r="K8" s="48" t="s">
        <v>12</v>
      </c>
      <c r="L8" s="69">
        <v>1</v>
      </c>
      <c r="M8" s="51" t="s">
        <v>13</v>
      </c>
      <c r="N8" s="78">
        <f t="shared" si="1"/>
        <v>3698.84</v>
      </c>
      <c r="O8" s="79" t="s">
        <v>13</v>
      </c>
      <c r="P8" s="23">
        <f t="shared" si="2"/>
        <v>3.3555876480000002E-3</v>
      </c>
      <c r="Q8" s="79" t="s">
        <v>13</v>
      </c>
      <c r="R8" s="23">
        <f t="shared" si="3"/>
        <v>1.2303821376000001E-2</v>
      </c>
      <c r="T8" s="9" t="str">
        <f>A5</f>
        <v>Coking Coal</v>
      </c>
      <c r="U8" s="112">
        <f>R5</f>
        <v>16.222165438751997</v>
      </c>
      <c r="V8" s="112">
        <f>R33</f>
        <v>15.559757255951999</v>
      </c>
      <c r="W8" s="112">
        <f>R61</f>
        <v>16.238282631480001</v>
      </c>
      <c r="X8" s="112">
        <f>R89</f>
        <v>16.939844622791998</v>
      </c>
      <c r="Y8" s="112">
        <f>R117</f>
        <v>16.388231592096002</v>
      </c>
      <c r="Z8" s="112">
        <f>R145</f>
        <v>15.397825879799996</v>
      </c>
      <c r="AA8" s="112">
        <f>R173</f>
        <v>14.951945008728002</v>
      </c>
      <c r="AB8" s="112">
        <f>R201</f>
        <v>14.651878321079996</v>
      </c>
      <c r="AC8" s="112">
        <f>R229</f>
        <v>14.245741940976002</v>
      </c>
      <c r="AD8" s="112">
        <f>R257</f>
        <v>8.3077799772240013</v>
      </c>
      <c r="AE8" s="112">
        <f>R285</f>
        <v>11.386585704311999</v>
      </c>
      <c r="AF8" s="112">
        <f>R313</f>
        <v>11.197736084808</v>
      </c>
      <c r="AG8" s="112">
        <f>R341</f>
        <v>12.383151390791999</v>
      </c>
      <c r="AH8" s="112">
        <f>R369</f>
        <v>15.072106696920001</v>
      </c>
      <c r="AI8" s="102">
        <f>R397</f>
        <v>15.604311589776003</v>
      </c>
    </row>
    <row r="9" spans="1:35" ht="14.45" x14ac:dyDescent="0.3">
      <c r="A9" s="81" t="s">
        <v>41</v>
      </c>
      <c r="B9" s="68">
        <v>0</v>
      </c>
      <c r="C9" s="60" t="s">
        <v>31</v>
      </c>
      <c r="D9" s="76">
        <v>0</v>
      </c>
      <c r="E9" s="48" t="s">
        <v>12</v>
      </c>
      <c r="F9" s="77">
        <v>0</v>
      </c>
      <c r="G9" s="48" t="s">
        <v>32</v>
      </c>
      <c r="H9" s="78">
        <v>0</v>
      </c>
      <c r="I9" s="48" t="s">
        <v>12</v>
      </c>
      <c r="J9" s="21">
        <v>44.577444036227583</v>
      </c>
      <c r="K9" s="48" t="s">
        <v>12</v>
      </c>
      <c r="L9" s="69">
        <v>1</v>
      </c>
      <c r="M9" s="51" t="s">
        <v>13</v>
      </c>
      <c r="N9" s="78">
        <f t="shared" si="1"/>
        <v>0</v>
      </c>
      <c r="O9" s="79" t="s">
        <v>13</v>
      </c>
      <c r="P9" s="23">
        <f t="shared" si="2"/>
        <v>0</v>
      </c>
      <c r="Q9" s="79" t="s">
        <v>13</v>
      </c>
      <c r="R9" s="23">
        <f t="shared" si="3"/>
        <v>0</v>
      </c>
      <c r="T9" s="9" t="str">
        <f t="shared" ref="T9:T29" si="4">A6</f>
        <v>Other Coal</v>
      </c>
      <c r="U9" s="112">
        <f t="shared" ref="U9:U30" si="5">R6</f>
        <v>8.0562167967934819</v>
      </c>
      <c r="V9" s="112">
        <f t="shared" ref="V9:V30" si="6">R34</f>
        <v>7.6901382307234796</v>
      </c>
      <c r="W9" s="112">
        <f t="shared" ref="W9:W30" si="7">R62</f>
        <v>7.0928009800794705</v>
      </c>
      <c r="X9" s="112">
        <f t="shared" ref="X9:X30" si="8">R90</f>
        <v>6.9000640009459202</v>
      </c>
      <c r="Y9" s="112">
        <f t="shared" ref="Y9:Y30" si="9">R118</f>
        <v>7.4562420816238335</v>
      </c>
      <c r="Z9" s="112">
        <f t="shared" ref="Z9:Z30" si="10">R146</f>
        <v>6.3851829802205762</v>
      </c>
      <c r="AA9" s="112">
        <f t="shared" ref="AA9:AA30" si="11">R174</f>
        <v>5.9665652147465273</v>
      </c>
      <c r="AB9" s="112">
        <f t="shared" ref="AB9:AB30" si="12">R202</f>
        <v>5.5211060921864394</v>
      </c>
      <c r="AC9" s="112">
        <f t="shared" ref="AC9:AC30" si="13">R230</f>
        <v>5.5068412267960554</v>
      </c>
      <c r="AD9" s="112">
        <f t="shared" ref="AD9:AD30" si="14">R258</f>
        <v>4.6423717156656004</v>
      </c>
      <c r="AE9" s="112">
        <f t="shared" ref="AE9:AE30" si="15">R286</f>
        <v>4.836045516158304</v>
      </c>
      <c r="AF9" s="112">
        <f t="shared" ref="AF9:AF30" si="16">R314</f>
        <v>4.4891090248838408</v>
      </c>
      <c r="AG9" s="112">
        <f t="shared" ref="AG9:AG30" si="17">R342</f>
        <v>3.670923264551424</v>
      </c>
      <c r="AH9" s="112">
        <f t="shared" ref="AH9:AH30" si="18">R370</f>
        <v>3.6415650612851995</v>
      </c>
      <c r="AI9" s="102">
        <f t="shared" ref="AI9:AI30" si="19">R398</f>
        <v>3.4815098021759998</v>
      </c>
    </row>
    <row r="10" spans="1:35" ht="14.45" x14ac:dyDescent="0.3">
      <c r="A10" s="80" t="s">
        <v>14</v>
      </c>
      <c r="B10" s="68">
        <v>32447</v>
      </c>
      <c r="C10" s="60" t="s">
        <v>31</v>
      </c>
      <c r="D10" s="76">
        <v>372.2746449933469</v>
      </c>
      <c r="E10" s="48" t="s">
        <v>12</v>
      </c>
      <c r="F10" s="77">
        <v>0.5</v>
      </c>
      <c r="G10" s="48" t="s">
        <v>32</v>
      </c>
      <c r="H10" s="78">
        <f>B10*0.995</f>
        <v>32284.764999999999</v>
      </c>
      <c r="I10" s="48" t="s">
        <v>12</v>
      </c>
      <c r="J10" s="49">
        <v>44.43</v>
      </c>
      <c r="K10" s="48" t="s">
        <v>12</v>
      </c>
      <c r="L10" s="69">
        <v>1</v>
      </c>
      <c r="M10" s="51" t="s">
        <v>13</v>
      </c>
      <c r="N10" s="78">
        <f t="shared" si="1"/>
        <v>717206.05447500001</v>
      </c>
      <c r="O10" s="79" t="s">
        <v>13</v>
      </c>
      <c r="P10" s="23">
        <f t="shared" si="2"/>
        <v>0.65064933261972002</v>
      </c>
      <c r="Q10" s="79" t="s">
        <v>13</v>
      </c>
      <c r="R10" s="23">
        <f t="shared" si="3"/>
        <v>2.38571421960564</v>
      </c>
      <c r="T10" s="9" t="str">
        <f t="shared" si="4"/>
        <v>Asphalt and Road Oil</v>
      </c>
      <c r="U10" s="112">
        <f t="shared" si="5"/>
        <v>1.4719492839744002E-2</v>
      </c>
      <c r="V10" s="112">
        <f t="shared" si="6"/>
        <v>1.7376434482176E-2</v>
      </c>
      <c r="W10" s="112">
        <f t="shared" si="7"/>
        <v>1.3751826381216003E-2</v>
      </c>
      <c r="X10" s="112">
        <f t="shared" si="8"/>
        <v>1.5633249464447999E-2</v>
      </c>
      <c r="Y10" s="112">
        <f t="shared" si="9"/>
        <v>1.7552921424192004E-2</v>
      </c>
      <c r="Z10" s="112">
        <f t="shared" si="10"/>
        <v>1.8360665414784001E-2</v>
      </c>
      <c r="AA10" s="112">
        <f t="shared" si="11"/>
        <v>1.7560751902848001E-2</v>
      </c>
      <c r="AB10" s="112">
        <f t="shared" si="12"/>
        <v>1.5770885185439999E-2</v>
      </c>
      <c r="AC10" s="112">
        <f t="shared" si="13"/>
        <v>1.4108113160064E-2</v>
      </c>
      <c r="AD10" s="112">
        <f t="shared" si="14"/>
        <v>1.3336509840192003E-2</v>
      </c>
      <c r="AE10" s="112">
        <f t="shared" si="15"/>
        <v>1.4106908471040002E-2</v>
      </c>
      <c r="AF10" s="112">
        <f t="shared" si="16"/>
        <v>1.2276082326816E-2</v>
      </c>
      <c r="AG10" s="112">
        <f t="shared" si="17"/>
        <v>1.1485806327072003E-2</v>
      </c>
      <c r="AH10" s="112">
        <f t="shared" si="18"/>
        <v>1.0556991089568001E-2</v>
      </c>
      <c r="AI10" s="102">
        <f t="shared" si="19"/>
        <v>1.2752536835808001E-2</v>
      </c>
    </row>
    <row r="11" spans="1:35" ht="14.45" x14ac:dyDescent="0.3">
      <c r="A11" s="81" t="s">
        <v>42</v>
      </c>
      <c r="B11" s="68">
        <v>0</v>
      </c>
      <c r="C11" s="60" t="s">
        <v>31</v>
      </c>
      <c r="D11" s="76">
        <v>0</v>
      </c>
      <c r="E11" s="48" t="s">
        <v>12</v>
      </c>
      <c r="F11" s="77">
        <v>0.61700635170961393</v>
      </c>
      <c r="G11" s="48" t="s">
        <v>32</v>
      </c>
      <c r="H11" s="78">
        <v>0</v>
      </c>
      <c r="I11" s="48" t="s">
        <v>12</v>
      </c>
      <c r="J11" s="49">
        <v>40.86</v>
      </c>
      <c r="K11" s="48" t="s">
        <v>12</v>
      </c>
      <c r="L11" s="69">
        <v>1</v>
      </c>
      <c r="M11" s="51" t="s">
        <v>13</v>
      </c>
      <c r="N11" s="78">
        <f t="shared" si="1"/>
        <v>0</v>
      </c>
      <c r="O11" s="79" t="s">
        <v>13</v>
      </c>
      <c r="P11" s="23">
        <f t="shared" si="2"/>
        <v>0</v>
      </c>
      <c r="Q11" s="79" t="s">
        <v>13</v>
      </c>
      <c r="R11" s="23">
        <f t="shared" si="3"/>
        <v>0</v>
      </c>
      <c r="T11" s="9" t="str">
        <f t="shared" si="4"/>
        <v>Aviation Gasoline Blending Components</v>
      </c>
      <c r="U11" s="112">
        <f t="shared" si="5"/>
        <v>1.2303821376000001E-2</v>
      </c>
      <c r="V11" s="112">
        <f t="shared" si="6"/>
        <v>1.9630816127999998E-2</v>
      </c>
      <c r="W11" s="112">
        <f t="shared" si="7"/>
        <v>2.3985539424000002E-2</v>
      </c>
      <c r="X11" s="112">
        <f t="shared" si="8"/>
        <v>2.3432558688E-2</v>
      </c>
      <c r="Y11" s="112">
        <f t="shared" si="9"/>
        <v>3.3247966752000001E-2</v>
      </c>
      <c r="Z11" s="112">
        <f t="shared" si="10"/>
        <v>2.6957810880000002E-2</v>
      </c>
      <c r="AA11" s="112">
        <f t="shared" si="11"/>
        <v>2.0045551679999996E-3</v>
      </c>
      <c r="AB11" s="112">
        <f t="shared" si="12"/>
        <v>5.5298073600000006E-3</v>
      </c>
      <c r="AC11" s="112">
        <f t="shared" si="13"/>
        <v>2.76490368E-4</v>
      </c>
      <c r="AD11" s="112">
        <f t="shared" si="14"/>
        <v>-2.4884133120000001E-3</v>
      </c>
      <c r="AE11" s="112">
        <f t="shared" si="15"/>
        <v>-7.6034851200000011E-4</v>
      </c>
      <c r="AF11" s="112">
        <f t="shared" si="16"/>
        <v>0</v>
      </c>
      <c r="AG11" s="112">
        <f t="shared" si="17"/>
        <v>0</v>
      </c>
      <c r="AH11" s="112">
        <f t="shared" si="18"/>
        <v>-8.9859369599999998E-4</v>
      </c>
      <c r="AI11" s="102">
        <f t="shared" si="19"/>
        <v>0</v>
      </c>
    </row>
    <row r="12" spans="1:35" ht="18.600000000000001" x14ac:dyDescent="0.3">
      <c r="A12" s="81" t="s">
        <v>43</v>
      </c>
      <c r="B12" s="68">
        <v>0</v>
      </c>
      <c r="C12" s="60" t="s">
        <v>31</v>
      </c>
      <c r="D12" s="76">
        <v>0</v>
      </c>
      <c r="E12" s="48" t="s">
        <v>12</v>
      </c>
      <c r="F12" s="77">
        <v>0.61700635170961393</v>
      </c>
      <c r="G12" s="48" t="s">
        <v>32</v>
      </c>
      <c r="H12" s="78">
        <v>0</v>
      </c>
      <c r="I12" s="48" t="s">
        <v>12</v>
      </c>
      <c r="J12" s="49">
        <v>44.43</v>
      </c>
      <c r="K12" s="48" t="s">
        <v>12</v>
      </c>
      <c r="L12" s="69">
        <v>1</v>
      </c>
      <c r="M12" s="51" t="s">
        <v>13</v>
      </c>
      <c r="N12" s="78">
        <f t="shared" si="1"/>
        <v>0</v>
      </c>
      <c r="O12" s="79" t="s">
        <v>13</v>
      </c>
      <c r="P12" s="23">
        <f t="shared" si="2"/>
        <v>0</v>
      </c>
      <c r="Q12" s="79" t="s">
        <v>13</v>
      </c>
      <c r="R12" s="23">
        <f t="shared" si="3"/>
        <v>0</v>
      </c>
      <c r="T12" s="9" t="str">
        <f t="shared" si="4"/>
        <v>Crude Oil</v>
      </c>
      <c r="U12" s="112">
        <f t="shared" si="5"/>
        <v>0</v>
      </c>
      <c r="V12" s="112">
        <f t="shared" si="6"/>
        <v>0</v>
      </c>
      <c r="W12" s="112">
        <f t="shared" si="7"/>
        <v>0</v>
      </c>
      <c r="X12" s="112">
        <f t="shared" si="8"/>
        <v>0</v>
      </c>
      <c r="Y12" s="112">
        <f t="shared" si="9"/>
        <v>0</v>
      </c>
      <c r="Z12" s="112">
        <f t="shared" si="10"/>
        <v>0</v>
      </c>
      <c r="AA12" s="112">
        <f t="shared" si="11"/>
        <v>0</v>
      </c>
      <c r="AB12" s="112">
        <f t="shared" si="12"/>
        <v>0</v>
      </c>
      <c r="AC12" s="112">
        <f t="shared" si="13"/>
        <v>0</v>
      </c>
      <c r="AD12" s="112">
        <f t="shared" si="14"/>
        <v>0</v>
      </c>
      <c r="AE12" s="112">
        <f t="shared" si="15"/>
        <v>0</v>
      </c>
      <c r="AF12" s="112">
        <f t="shared" si="16"/>
        <v>0</v>
      </c>
      <c r="AG12" s="112">
        <f t="shared" si="17"/>
        <v>0</v>
      </c>
      <c r="AH12" s="112">
        <f t="shared" si="18"/>
        <v>0</v>
      </c>
      <c r="AI12" s="102">
        <f t="shared" si="19"/>
        <v>0</v>
      </c>
    </row>
    <row r="13" spans="1:35" ht="14.45" x14ac:dyDescent="0.3">
      <c r="A13" s="80" t="s">
        <v>15</v>
      </c>
      <c r="B13" s="68">
        <v>1223</v>
      </c>
      <c r="C13" s="60" t="s">
        <v>31</v>
      </c>
      <c r="D13" s="76">
        <v>0</v>
      </c>
      <c r="E13" s="48" t="s">
        <v>12</v>
      </c>
      <c r="F13" s="77">
        <v>0</v>
      </c>
      <c r="G13" s="48" t="s">
        <v>32</v>
      </c>
      <c r="H13" s="78">
        <f>B13</f>
        <v>1223</v>
      </c>
      <c r="I13" s="48" t="s">
        <v>12</v>
      </c>
      <c r="J13" s="49">
        <v>43.97</v>
      </c>
      <c r="K13" s="48" t="s">
        <v>12</v>
      </c>
      <c r="L13" s="69">
        <v>1</v>
      </c>
      <c r="M13" s="51" t="s">
        <v>13</v>
      </c>
      <c r="N13" s="78">
        <f t="shared" si="1"/>
        <v>26887.654999999999</v>
      </c>
      <c r="O13" s="79" t="s">
        <v>13</v>
      </c>
      <c r="P13" s="23">
        <f t="shared" si="2"/>
        <v>2.4392480616000002E-2</v>
      </c>
      <c r="Q13" s="79" t="s">
        <v>13</v>
      </c>
      <c r="R13" s="23">
        <f t="shared" si="3"/>
        <v>8.9439095592000015E-2</v>
      </c>
      <c r="T13" s="9" t="str">
        <f t="shared" si="4"/>
        <v>Distillate Fuel</v>
      </c>
      <c r="U13" s="112">
        <f t="shared" si="5"/>
        <v>2.38571421960564</v>
      </c>
      <c r="V13" s="112">
        <f t="shared" si="6"/>
        <v>2.5660011880918794</v>
      </c>
      <c r="W13" s="112">
        <f t="shared" si="7"/>
        <v>2.2480726188690001</v>
      </c>
      <c r="X13" s="112">
        <f t="shared" si="8"/>
        <v>2.0891818607536803</v>
      </c>
      <c r="Y13" s="112">
        <f t="shared" si="9"/>
        <v>2.32953997656996</v>
      </c>
      <c r="Z13" s="112">
        <f t="shared" si="10"/>
        <v>2.4304183292465997</v>
      </c>
      <c r="AA13" s="112">
        <f t="shared" si="11"/>
        <v>3.11178836879064</v>
      </c>
      <c r="AB13" s="112">
        <f t="shared" si="12"/>
        <v>3.3378823443596399</v>
      </c>
      <c r="AC13" s="112">
        <f t="shared" si="13"/>
        <v>3.7293374097025196</v>
      </c>
      <c r="AD13" s="112">
        <f t="shared" si="14"/>
        <v>2.3357162022440403</v>
      </c>
      <c r="AE13" s="112">
        <f t="shared" si="15"/>
        <v>2.5076946766687205</v>
      </c>
      <c r="AF13" s="112">
        <f t="shared" si="16"/>
        <v>2.9934107100374399</v>
      </c>
      <c r="AG13" s="112">
        <f t="shared" si="17"/>
        <v>3.3441320965298398</v>
      </c>
      <c r="AH13" s="112">
        <f t="shared" si="18"/>
        <v>3.6964710659368798</v>
      </c>
      <c r="AI13" s="102">
        <f t="shared" si="19"/>
        <v>4.2132888071643597</v>
      </c>
    </row>
    <row r="14" spans="1:35" ht="14.45" x14ac:dyDescent="0.3">
      <c r="A14" s="80" t="s">
        <v>16</v>
      </c>
      <c r="B14" s="68">
        <v>6252</v>
      </c>
      <c r="C14" s="60" t="s">
        <v>31</v>
      </c>
      <c r="D14" s="76">
        <v>4763.5166219012071</v>
      </c>
      <c r="E14" s="48" t="s">
        <v>12</v>
      </c>
      <c r="F14" s="77">
        <v>0.61700635170961393</v>
      </c>
      <c r="G14" s="48" t="s">
        <v>32</v>
      </c>
      <c r="H14" s="78">
        <f>B14*0.53</f>
        <v>3313.56</v>
      </c>
      <c r="I14" s="48" t="s">
        <v>12</v>
      </c>
      <c r="J14" s="21">
        <v>37.442474808982986</v>
      </c>
      <c r="K14" s="48" t="s">
        <v>12</v>
      </c>
      <c r="L14" s="69">
        <v>1</v>
      </c>
      <c r="M14" s="51" t="s">
        <v>13</v>
      </c>
      <c r="N14" s="78">
        <f t="shared" si="1"/>
        <v>62033.943414026828</v>
      </c>
      <c r="O14" s="79" t="s">
        <v>13</v>
      </c>
      <c r="P14" s="23">
        <f t="shared" si="2"/>
        <v>5.6277193465205134E-2</v>
      </c>
      <c r="Q14" s="79" t="s">
        <v>13</v>
      </c>
      <c r="R14" s="23">
        <f t="shared" si="3"/>
        <v>0.20634970937241881</v>
      </c>
      <c r="T14" s="9" t="str">
        <f t="shared" si="4"/>
        <v>Feedstocks, Naphtha less than 401 F</v>
      </c>
      <c r="U14" s="112">
        <f t="shared" si="5"/>
        <v>0</v>
      </c>
      <c r="V14" s="112">
        <f t="shared" si="6"/>
        <v>0</v>
      </c>
      <c r="W14" s="112">
        <f t="shared" si="7"/>
        <v>0</v>
      </c>
      <c r="X14" s="112">
        <f t="shared" si="8"/>
        <v>0</v>
      </c>
      <c r="Y14" s="112">
        <f t="shared" si="9"/>
        <v>0</v>
      </c>
      <c r="Z14" s="112">
        <f t="shared" si="10"/>
        <v>0</v>
      </c>
      <c r="AA14" s="112">
        <f t="shared" si="11"/>
        <v>0</v>
      </c>
      <c r="AB14" s="112">
        <f t="shared" si="12"/>
        <v>0</v>
      </c>
      <c r="AC14" s="112">
        <f t="shared" si="13"/>
        <v>0</v>
      </c>
      <c r="AD14" s="112">
        <f t="shared" si="14"/>
        <v>0</v>
      </c>
      <c r="AE14" s="112">
        <f t="shared" si="15"/>
        <v>0</v>
      </c>
      <c r="AF14" s="112">
        <f t="shared" si="16"/>
        <v>0</v>
      </c>
      <c r="AG14" s="112">
        <f t="shared" si="17"/>
        <v>0</v>
      </c>
      <c r="AH14" s="112">
        <f t="shared" si="18"/>
        <v>0</v>
      </c>
      <c r="AI14" s="102">
        <f t="shared" si="19"/>
        <v>0</v>
      </c>
    </row>
    <row r="15" spans="1:35" ht="14.45" x14ac:dyDescent="0.3">
      <c r="A15" s="80" t="s">
        <v>30</v>
      </c>
      <c r="B15" s="68">
        <v>17445</v>
      </c>
      <c r="C15" s="60" t="s">
        <v>31</v>
      </c>
      <c r="D15" s="76">
        <v>17445</v>
      </c>
      <c r="E15" s="48" t="s">
        <v>12</v>
      </c>
      <c r="F15" s="77">
        <v>0.09</v>
      </c>
      <c r="G15" s="48" t="s">
        <v>32</v>
      </c>
      <c r="H15" s="78">
        <f>B15*0.91</f>
        <v>15874.95</v>
      </c>
      <c r="I15" s="48" t="s">
        <v>12</v>
      </c>
      <c r="J15" s="49">
        <v>43.97</v>
      </c>
      <c r="K15" s="48" t="s">
        <v>12</v>
      </c>
      <c r="L15" s="69">
        <v>1</v>
      </c>
      <c r="M15" s="51" t="s">
        <v>13</v>
      </c>
      <c r="N15" s="78">
        <f t="shared" si="1"/>
        <v>349010.77575000003</v>
      </c>
      <c r="O15" s="79" t="s">
        <v>13</v>
      </c>
      <c r="P15" s="23">
        <f t="shared" si="2"/>
        <v>0.31662257576040004</v>
      </c>
      <c r="Q15" s="79" t="s">
        <v>13</v>
      </c>
      <c r="R15" s="23">
        <f t="shared" si="3"/>
        <v>1.1609494444548001</v>
      </c>
      <c r="T15" s="9" t="str">
        <f t="shared" si="4"/>
        <v>Feedstocks, Other Oils greater than 401 F</v>
      </c>
      <c r="U15" s="112">
        <f t="shared" si="5"/>
        <v>0</v>
      </c>
      <c r="V15" s="112">
        <f t="shared" si="6"/>
        <v>0</v>
      </c>
      <c r="W15" s="112">
        <f t="shared" si="7"/>
        <v>0</v>
      </c>
      <c r="X15" s="112">
        <f t="shared" si="8"/>
        <v>0</v>
      </c>
      <c r="Y15" s="112">
        <f t="shared" si="9"/>
        <v>0</v>
      </c>
      <c r="Z15" s="112">
        <f t="shared" si="10"/>
        <v>0</v>
      </c>
      <c r="AA15" s="112">
        <f t="shared" si="11"/>
        <v>0</v>
      </c>
      <c r="AB15" s="112">
        <f t="shared" si="12"/>
        <v>0</v>
      </c>
      <c r="AC15" s="112">
        <f t="shared" si="13"/>
        <v>0</v>
      </c>
      <c r="AD15" s="112">
        <f t="shared" si="14"/>
        <v>0</v>
      </c>
      <c r="AE15" s="112">
        <f t="shared" si="15"/>
        <v>0</v>
      </c>
      <c r="AF15" s="112">
        <f t="shared" si="16"/>
        <v>0</v>
      </c>
      <c r="AG15" s="112">
        <f t="shared" si="17"/>
        <v>0</v>
      </c>
      <c r="AH15" s="112">
        <f t="shared" si="18"/>
        <v>0</v>
      </c>
      <c r="AI15" s="102">
        <f t="shared" si="19"/>
        <v>0</v>
      </c>
    </row>
    <row r="16" spans="1:35" ht="14.45" x14ac:dyDescent="0.3">
      <c r="A16" s="80" t="s">
        <v>21</v>
      </c>
      <c r="B16" s="68">
        <v>3657</v>
      </c>
      <c r="C16" s="60" t="s">
        <v>31</v>
      </c>
      <c r="D16" s="76">
        <v>0</v>
      </c>
      <c r="E16" s="48" t="s">
        <v>12</v>
      </c>
      <c r="F16" s="77">
        <v>0</v>
      </c>
      <c r="G16" s="48" t="s">
        <v>32</v>
      </c>
      <c r="H16" s="78">
        <f>B16</f>
        <v>3657</v>
      </c>
      <c r="I16" s="48" t="s">
        <v>12</v>
      </c>
      <c r="J16" s="21">
        <v>42.62095542404434</v>
      </c>
      <c r="K16" s="48" t="s">
        <v>12</v>
      </c>
      <c r="L16" s="69">
        <v>1</v>
      </c>
      <c r="M16" s="51" t="s">
        <v>13</v>
      </c>
      <c r="N16" s="78">
        <f t="shared" si="1"/>
        <v>77932.416992865081</v>
      </c>
      <c r="O16" s="79" t="s">
        <v>13</v>
      </c>
      <c r="P16" s="23">
        <f t="shared" si="2"/>
        <v>7.0700288695927205E-2</v>
      </c>
      <c r="Q16" s="79" t="s">
        <v>13</v>
      </c>
      <c r="R16" s="23">
        <f t="shared" si="3"/>
        <v>0.25923439188506642</v>
      </c>
      <c r="T16" s="9" t="str">
        <f t="shared" si="4"/>
        <v>Kerosene</v>
      </c>
      <c r="U16" s="112">
        <f t="shared" si="5"/>
        <v>8.9439095592000015E-2</v>
      </c>
      <c r="V16" s="112">
        <f t="shared" si="6"/>
        <v>0.11605874464799999</v>
      </c>
      <c r="W16" s="112">
        <f t="shared" si="7"/>
        <v>4.0514520816000002E-2</v>
      </c>
      <c r="X16" s="112">
        <f t="shared" si="8"/>
        <v>3.1446288719999993E-2</v>
      </c>
      <c r="Y16" s="112">
        <f t="shared" si="9"/>
        <v>3.2908906799999998E-2</v>
      </c>
      <c r="Z16" s="112">
        <f t="shared" si="10"/>
        <v>4.8485789352000007E-2</v>
      </c>
      <c r="AA16" s="112">
        <f t="shared" si="11"/>
        <v>2.9764277927999998E-2</v>
      </c>
      <c r="AB16" s="112">
        <f t="shared" si="12"/>
        <v>3.3932739455999998E-2</v>
      </c>
      <c r="AC16" s="112">
        <f t="shared" si="13"/>
        <v>1.0677111984000001E-2</v>
      </c>
      <c r="AD16" s="112">
        <f t="shared" si="14"/>
        <v>1.1920337352E-2</v>
      </c>
      <c r="AE16" s="112">
        <f t="shared" si="15"/>
        <v>2.0549784024000001E-2</v>
      </c>
      <c r="AF16" s="112">
        <f t="shared" si="16"/>
        <v>1.3675479047999997E-2</v>
      </c>
      <c r="AG16" s="112">
        <f t="shared" si="17"/>
        <v>4.2415924319999998E-3</v>
      </c>
      <c r="AH16" s="112">
        <f t="shared" si="18"/>
        <v>4.6072469519999994E-3</v>
      </c>
      <c r="AI16" s="102">
        <f t="shared" si="19"/>
        <v>9.7264102320000004E-3</v>
      </c>
    </row>
    <row r="17" spans="1:35" ht="18.600000000000001" x14ac:dyDescent="0.3">
      <c r="A17" s="81" t="s">
        <v>44</v>
      </c>
      <c r="B17" s="68">
        <v>0</v>
      </c>
      <c r="C17" s="60" t="s">
        <v>31</v>
      </c>
      <c r="D17" s="76">
        <v>0</v>
      </c>
      <c r="E17" s="48" t="s">
        <v>12</v>
      </c>
      <c r="F17" s="77">
        <v>0</v>
      </c>
      <c r="G17" s="48" t="s">
        <v>32</v>
      </c>
      <c r="H17" s="78">
        <v>0</v>
      </c>
      <c r="I17" s="48" t="s">
        <v>12</v>
      </c>
      <c r="J17" s="21">
        <v>42.62095542404434</v>
      </c>
      <c r="K17" s="48" t="s">
        <v>12</v>
      </c>
      <c r="L17" s="69">
        <v>1</v>
      </c>
      <c r="M17" s="51" t="s">
        <v>13</v>
      </c>
      <c r="N17" s="78">
        <f t="shared" si="1"/>
        <v>0</v>
      </c>
      <c r="O17" s="79" t="s">
        <v>13</v>
      </c>
      <c r="P17" s="23">
        <f t="shared" si="2"/>
        <v>0</v>
      </c>
      <c r="Q17" s="79" t="s">
        <v>13</v>
      </c>
      <c r="R17" s="23">
        <f t="shared" si="3"/>
        <v>0</v>
      </c>
      <c r="T17" s="9" t="str">
        <f t="shared" si="4"/>
        <v>LPG</v>
      </c>
      <c r="U17" s="112">
        <f t="shared" si="5"/>
        <v>0.20634970937241881</v>
      </c>
      <c r="V17" s="112">
        <f t="shared" si="6"/>
        <v>0.2798773331929415</v>
      </c>
      <c r="W17" s="112">
        <f t="shared" si="7"/>
        <v>0.25206643254325417</v>
      </c>
      <c r="X17" s="112">
        <f t="shared" si="8"/>
        <v>0.60767242579563774</v>
      </c>
      <c r="Y17" s="112">
        <f t="shared" si="9"/>
        <v>0.58759148372230963</v>
      </c>
      <c r="Z17" s="112">
        <f t="shared" si="10"/>
        <v>0.77960872594365282</v>
      </c>
      <c r="AA17" s="112">
        <f t="shared" si="11"/>
        <v>0.8613973243485834</v>
      </c>
      <c r="AB17" s="112">
        <f t="shared" si="12"/>
        <v>0.80453370604579122</v>
      </c>
      <c r="AC17" s="112">
        <f t="shared" si="13"/>
        <v>0.98520030659035929</v>
      </c>
      <c r="AD17" s="112">
        <f t="shared" si="14"/>
        <v>0.89391887200857045</v>
      </c>
      <c r="AE17" s="112">
        <f t="shared" si="15"/>
        <v>0.87921135253146243</v>
      </c>
      <c r="AF17" s="112">
        <f t="shared" si="16"/>
        <v>0.95589024821234947</v>
      </c>
      <c r="AG17" s="112">
        <f t="shared" si="17"/>
        <v>0.78344742877402007</v>
      </c>
      <c r="AH17" s="112">
        <f t="shared" si="18"/>
        <v>0.6583898086667912</v>
      </c>
      <c r="AI17" s="102">
        <f t="shared" si="19"/>
        <v>0.67512156824597136</v>
      </c>
    </row>
    <row r="18" spans="1:35" ht="14.45" x14ac:dyDescent="0.3">
      <c r="A18" s="80" t="s">
        <v>45</v>
      </c>
      <c r="B18" s="68">
        <v>1708</v>
      </c>
      <c r="C18" s="60" t="s">
        <v>31</v>
      </c>
      <c r="D18" s="76">
        <v>1708</v>
      </c>
      <c r="E18" s="48" t="s">
        <v>12</v>
      </c>
      <c r="F18" s="77">
        <v>0</v>
      </c>
      <c r="G18" s="48" t="s">
        <v>32</v>
      </c>
      <c r="H18" s="78">
        <f>B18</f>
        <v>1708</v>
      </c>
      <c r="I18" s="48" t="s">
        <v>12</v>
      </c>
      <c r="J18" s="21">
        <v>44.577444036227583</v>
      </c>
      <c r="K18" s="48" t="s">
        <v>12</v>
      </c>
      <c r="L18" s="69">
        <v>1</v>
      </c>
      <c r="M18" s="51" t="s">
        <v>13</v>
      </c>
      <c r="N18" s="78">
        <f t="shared" si="1"/>
        <v>38069.137206938358</v>
      </c>
      <c r="O18" s="79" t="s">
        <v>13</v>
      </c>
      <c r="P18" s="23">
        <f t="shared" si="2"/>
        <v>3.4536321274134474E-2</v>
      </c>
      <c r="Q18" s="79" t="s">
        <v>13</v>
      </c>
      <c r="R18" s="23">
        <f t="shared" si="3"/>
        <v>0.12663317800515975</v>
      </c>
      <c r="T18" s="9" t="str">
        <f t="shared" si="4"/>
        <v>Lubricants</v>
      </c>
      <c r="U18" s="112">
        <f t="shared" si="5"/>
        <v>1.1609494444548001</v>
      </c>
      <c r="V18" s="112">
        <f t="shared" si="6"/>
        <v>1.0637211762777599</v>
      </c>
      <c r="W18" s="112">
        <f t="shared" si="7"/>
        <v>1.0511433920988</v>
      </c>
      <c r="X18" s="112">
        <f t="shared" si="8"/>
        <v>0.97175028878927983</v>
      </c>
      <c r="Y18" s="112">
        <f t="shared" si="9"/>
        <v>0.98446117121352017</v>
      </c>
      <c r="Z18" s="112">
        <f t="shared" si="10"/>
        <v>0.97933688877024017</v>
      </c>
      <c r="AA18" s="112">
        <f t="shared" si="11"/>
        <v>0.95418132041231996</v>
      </c>
      <c r="AB18" s="112">
        <f t="shared" si="12"/>
        <v>0.98532630980783997</v>
      </c>
      <c r="AC18" s="112">
        <f t="shared" si="13"/>
        <v>0.91478423980944001</v>
      </c>
      <c r="AD18" s="112">
        <f t="shared" si="14"/>
        <v>0.82241405758511998</v>
      </c>
      <c r="AE18" s="112">
        <f t="shared" si="15"/>
        <v>0.91378600296984003</v>
      </c>
      <c r="AF18" s="112">
        <f t="shared" si="16"/>
        <v>0.86700196975391997</v>
      </c>
      <c r="AG18" s="112">
        <f t="shared" si="17"/>
        <v>0.79765778396303999</v>
      </c>
      <c r="AH18" s="112">
        <f t="shared" si="18"/>
        <v>0.84397597332048002</v>
      </c>
      <c r="AI18" s="102">
        <f t="shared" si="19"/>
        <v>0.88037834340455989</v>
      </c>
    </row>
    <row r="19" spans="1:35" ht="14.45" x14ac:dyDescent="0.3">
      <c r="A19" s="80" t="s">
        <v>34</v>
      </c>
      <c r="B19" s="68">
        <v>33054</v>
      </c>
      <c r="C19" s="60" t="s">
        <v>31</v>
      </c>
      <c r="D19" s="76">
        <v>298.60869376358289</v>
      </c>
      <c r="E19" s="48" t="s">
        <v>12</v>
      </c>
      <c r="F19" s="77">
        <v>0.3</v>
      </c>
      <c r="G19" s="48" t="s">
        <v>32</v>
      </c>
      <c r="H19" s="78">
        <f>B19*0.9973</f>
        <v>32964.754199999996</v>
      </c>
      <c r="I19" s="48" t="s">
        <v>12</v>
      </c>
      <c r="J19" s="49">
        <v>61.34</v>
      </c>
      <c r="K19" s="48" t="s">
        <v>12</v>
      </c>
      <c r="L19" s="69">
        <v>1</v>
      </c>
      <c r="M19" s="51" t="s">
        <v>13</v>
      </c>
      <c r="N19" s="78">
        <f t="shared" si="1"/>
        <v>1011029.0113139999</v>
      </c>
      <c r="O19" s="79" t="s">
        <v>13</v>
      </c>
      <c r="P19" s="23">
        <f t="shared" si="2"/>
        <v>0.91720551906406078</v>
      </c>
      <c r="Q19" s="79" t="s">
        <v>13</v>
      </c>
      <c r="R19" s="23">
        <f t="shared" si="3"/>
        <v>3.3630869032348891</v>
      </c>
      <c r="T19" s="9" t="str">
        <f t="shared" si="4"/>
        <v>Motor Gasoline</v>
      </c>
      <c r="U19" s="112">
        <f t="shared" si="5"/>
        <v>0.25923439188506642</v>
      </c>
      <c r="V19" s="112">
        <f t="shared" si="6"/>
        <v>0.50297125871085235</v>
      </c>
      <c r="W19" s="112">
        <f t="shared" si="7"/>
        <v>0.52988007057588782</v>
      </c>
      <c r="X19" s="112">
        <f t="shared" si="8"/>
        <v>0.55730857889734664</v>
      </c>
      <c r="Y19" s="112">
        <f t="shared" si="9"/>
        <v>0.66619450349920506</v>
      </c>
      <c r="Z19" s="112">
        <f t="shared" si="10"/>
        <v>0.67441619094045802</v>
      </c>
      <c r="AA19" s="112">
        <f t="shared" si="11"/>
        <v>0.76933698607398926</v>
      </c>
      <c r="AB19" s="112">
        <f t="shared" si="12"/>
        <v>0.55749566778020798</v>
      </c>
      <c r="AC19" s="112">
        <f t="shared" si="13"/>
        <v>0.29118960428689872</v>
      </c>
      <c r="AD19" s="112">
        <f t="shared" si="14"/>
        <v>0.28762197865241085</v>
      </c>
      <c r="AE19" s="112">
        <f t="shared" si="15"/>
        <v>0.69461671103478551</v>
      </c>
      <c r="AF19" s="112">
        <f t="shared" si="16"/>
        <v>0.41948142210308204</v>
      </c>
      <c r="AG19" s="112">
        <f t="shared" si="17"/>
        <v>0.69918327184692985</v>
      </c>
      <c r="AH19" s="112">
        <f t="shared" si="18"/>
        <v>0.72115984575537506</v>
      </c>
      <c r="AI19" s="102">
        <f t="shared" si="19"/>
        <v>0.58080945329462286</v>
      </c>
    </row>
    <row r="20" spans="1:35" ht="14.45" x14ac:dyDescent="0.3">
      <c r="A20" s="80" t="s">
        <v>46</v>
      </c>
      <c r="B20" s="68">
        <v>0</v>
      </c>
      <c r="C20" s="60" t="s">
        <v>31</v>
      </c>
      <c r="D20" s="76">
        <v>0</v>
      </c>
      <c r="E20" s="48" t="s">
        <v>12</v>
      </c>
      <c r="F20" s="77">
        <v>0.61700635170961393</v>
      </c>
      <c r="G20" s="48" t="s">
        <v>32</v>
      </c>
      <c r="H20" s="78">
        <v>0</v>
      </c>
      <c r="I20" s="48" t="s">
        <v>12</v>
      </c>
      <c r="J20" s="49">
        <v>42.06</v>
      </c>
      <c r="K20" s="48" t="s">
        <v>12</v>
      </c>
      <c r="L20" s="69">
        <v>1</v>
      </c>
      <c r="M20" s="51" t="s">
        <v>13</v>
      </c>
      <c r="N20" s="78">
        <f t="shared" si="1"/>
        <v>0</v>
      </c>
      <c r="O20" s="79" t="s">
        <v>13</v>
      </c>
      <c r="P20" s="23">
        <f t="shared" si="2"/>
        <v>0</v>
      </c>
      <c r="Q20" s="79" t="s">
        <v>13</v>
      </c>
      <c r="R20" s="23">
        <f t="shared" si="3"/>
        <v>0</v>
      </c>
      <c r="T20" s="9" t="str">
        <f t="shared" si="4"/>
        <v>Motor Gasoline Blending Components</v>
      </c>
      <c r="U20" s="112">
        <f t="shared" si="5"/>
        <v>0</v>
      </c>
      <c r="V20" s="112">
        <f t="shared" si="6"/>
        <v>0</v>
      </c>
      <c r="W20" s="112">
        <f t="shared" si="7"/>
        <v>0</v>
      </c>
      <c r="X20" s="112">
        <f t="shared" si="8"/>
        <v>0</v>
      </c>
      <c r="Y20" s="112">
        <f t="shared" si="9"/>
        <v>0</v>
      </c>
      <c r="Z20" s="112">
        <f t="shared" si="10"/>
        <v>0</v>
      </c>
      <c r="AA20" s="112">
        <f t="shared" si="11"/>
        <v>0</v>
      </c>
      <c r="AB20" s="112">
        <f t="shared" si="12"/>
        <v>0</v>
      </c>
      <c r="AC20" s="112">
        <f t="shared" si="13"/>
        <v>0</v>
      </c>
      <c r="AD20" s="112">
        <f t="shared" si="14"/>
        <v>0</v>
      </c>
      <c r="AE20" s="112">
        <f t="shared" si="15"/>
        <v>0</v>
      </c>
      <c r="AF20" s="112">
        <f t="shared" si="16"/>
        <v>0</v>
      </c>
      <c r="AG20" s="112">
        <f t="shared" si="17"/>
        <v>0</v>
      </c>
      <c r="AH20" s="112">
        <f t="shared" si="18"/>
        <v>0</v>
      </c>
      <c r="AI20" s="102">
        <f t="shared" si="19"/>
        <v>0</v>
      </c>
    </row>
    <row r="21" spans="1:35" ht="14.45" x14ac:dyDescent="0.3">
      <c r="A21" s="80" t="s">
        <v>22</v>
      </c>
      <c r="B21" s="68">
        <v>12538</v>
      </c>
      <c r="C21" s="60" t="s">
        <v>31</v>
      </c>
      <c r="D21" s="76">
        <v>0</v>
      </c>
      <c r="E21" s="48" t="s">
        <v>12</v>
      </c>
      <c r="F21" s="77">
        <v>0.5</v>
      </c>
      <c r="G21" s="48" t="s">
        <v>32</v>
      </c>
      <c r="H21" s="78">
        <f>B21</f>
        <v>12538</v>
      </c>
      <c r="I21" s="48" t="s">
        <v>12</v>
      </c>
      <c r="J21" s="49">
        <v>45.11</v>
      </c>
      <c r="K21" s="48" t="s">
        <v>12</v>
      </c>
      <c r="L21" s="69">
        <v>1</v>
      </c>
      <c r="M21" s="51" t="s">
        <v>13</v>
      </c>
      <c r="N21" s="78">
        <f t="shared" si="1"/>
        <v>282794.58999999997</v>
      </c>
      <c r="O21" s="79" t="s">
        <v>13</v>
      </c>
      <c r="P21" s="23">
        <f t="shared" si="2"/>
        <v>0.25655125204799994</v>
      </c>
      <c r="Q21" s="79" t="s">
        <v>13</v>
      </c>
      <c r="R21" s="23">
        <f t="shared" si="3"/>
        <v>0.94068792417599978</v>
      </c>
      <c r="T21" s="9" t="str">
        <f t="shared" si="4"/>
        <v>Misc. Petro Products</v>
      </c>
      <c r="U21" s="112">
        <f t="shared" si="5"/>
        <v>0.12663317800515975</v>
      </c>
      <c r="V21" s="112">
        <f t="shared" si="6"/>
        <v>0.12286190977047169</v>
      </c>
      <c r="W21" s="112">
        <f t="shared" si="7"/>
        <v>0.13211751164548916</v>
      </c>
      <c r="X21" s="112">
        <f t="shared" si="8"/>
        <v>0.12379306629343739</v>
      </c>
      <c r="Y21" s="112">
        <f t="shared" si="9"/>
        <v>0.1118185616303493</v>
      </c>
      <c r="Z21" s="112">
        <f t="shared" si="10"/>
        <v>0.11123122264916842</v>
      </c>
      <c r="AA21" s="112">
        <f t="shared" si="11"/>
        <v>0.11448558997441811</v>
      </c>
      <c r="AB21" s="112">
        <f t="shared" si="12"/>
        <v>0.11230951210086805</v>
      </c>
      <c r="AC21" s="112">
        <f t="shared" si="13"/>
        <v>0.11959489244635395</v>
      </c>
      <c r="AD21" s="112">
        <f t="shared" si="14"/>
        <v>0.12786079099028003</v>
      </c>
      <c r="AE21" s="112">
        <f t="shared" si="15"/>
        <v>0.13366926023736322</v>
      </c>
      <c r="AF21" s="112">
        <f t="shared" si="16"/>
        <v>0.13873305393994856</v>
      </c>
      <c r="AG21" s="112">
        <f t="shared" si="17"/>
        <v>0.13605222197975633</v>
      </c>
      <c r="AH21" s="112">
        <f t="shared" si="18"/>
        <v>0.16919028370991043</v>
      </c>
      <c r="AI21" s="102">
        <f t="shared" si="19"/>
        <v>0.18065828709517726</v>
      </c>
    </row>
    <row r="22" spans="1:35" ht="14.45" x14ac:dyDescent="0.3">
      <c r="A22" s="80" t="s">
        <v>47</v>
      </c>
      <c r="B22" s="68">
        <v>67440</v>
      </c>
      <c r="C22" s="60" t="s">
        <v>31</v>
      </c>
      <c r="D22" s="76">
        <v>790.73270772482044</v>
      </c>
      <c r="E22" s="48" t="s">
        <v>12</v>
      </c>
      <c r="F22" s="77">
        <v>0.8</v>
      </c>
      <c r="G22" s="48" t="s">
        <v>32</v>
      </c>
      <c r="H22" s="78">
        <f>B22*0.9906</f>
        <v>66806.063999999998</v>
      </c>
      <c r="I22" s="48" t="s">
        <v>12</v>
      </c>
      <c r="J22" s="49">
        <v>40.08</v>
      </c>
      <c r="K22" s="48" t="s">
        <v>12</v>
      </c>
      <c r="L22" s="69">
        <v>1</v>
      </c>
      <c r="M22" s="51" t="s">
        <v>13</v>
      </c>
      <c r="N22" s="78">
        <f t="shared" si="1"/>
        <v>1338793.52256</v>
      </c>
      <c r="O22" s="79" t="s">
        <v>13</v>
      </c>
      <c r="P22" s="23">
        <f t="shared" si="2"/>
        <v>1.2145534836664318</v>
      </c>
      <c r="Q22" s="79" t="s">
        <v>13</v>
      </c>
      <c r="R22" s="23">
        <f t="shared" si="3"/>
        <v>4.4533627734435832</v>
      </c>
      <c r="T22" s="9" t="str">
        <f t="shared" si="4"/>
        <v>Petroleum Coke</v>
      </c>
      <c r="U22" s="112">
        <f t="shared" si="5"/>
        <v>3.3630869032348891</v>
      </c>
      <c r="V22" s="112">
        <f t="shared" si="6"/>
        <v>3.4248462591453266</v>
      </c>
      <c r="W22" s="112">
        <f t="shared" si="7"/>
        <v>3.3404994616992769</v>
      </c>
      <c r="X22" s="112">
        <f t="shared" si="8"/>
        <v>3.508277349502094</v>
      </c>
      <c r="Y22" s="112">
        <f t="shared" si="9"/>
        <v>3.7217388465368497</v>
      </c>
      <c r="Z22" s="112">
        <f t="shared" si="10"/>
        <v>3.7532798685009934</v>
      </c>
      <c r="AA22" s="112">
        <f t="shared" si="11"/>
        <v>3.2857605268066656</v>
      </c>
      <c r="AB22" s="112">
        <f t="shared" si="12"/>
        <v>3.5563010990733073</v>
      </c>
      <c r="AC22" s="112">
        <f t="shared" si="13"/>
        <v>3.600865510751678</v>
      </c>
      <c r="AD22" s="112">
        <f t="shared" si="14"/>
        <v>3.8681502355897641</v>
      </c>
      <c r="AE22" s="112">
        <f t="shared" si="15"/>
        <v>2.7327751901127217</v>
      </c>
      <c r="AF22" s="112">
        <f t="shared" si="16"/>
        <v>2.1198619116869044</v>
      </c>
      <c r="AG22" s="112">
        <f t="shared" si="17"/>
        <v>2.4922494613280879</v>
      </c>
      <c r="AH22" s="112">
        <f t="shared" si="18"/>
        <v>2.3593701881501139</v>
      </c>
      <c r="AI22" s="102">
        <f t="shared" si="19"/>
        <v>2.5467849057564149</v>
      </c>
    </row>
    <row r="23" spans="1:35" ht="14.45" x14ac:dyDescent="0.3">
      <c r="A23" s="80" t="s">
        <v>48</v>
      </c>
      <c r="B23" s="68">
        <v>5192</v>
      </c>
      <c r="C23" s="60" t="s">
        <v>31</v>
      </c>
      <c r="D23" s="76">
        <v>5034.2889655867384</v>
      </c>
      <c r="E23" s="48" t="s">
        <v>12</v>
      </c>
      <c r="F23" s="77">
        <v>0</v>
      </c>
      <c r="G23" s="48" t="s">
        <v>32</v>
      </c>
      <c r="H23" s="78">
        <f>B23</f>
        <v>5192</v>
      </c>
      <c r="I23" s="48" t="s">
        <v>12</v>
      </c>
      <c r="J23" s="49">
        <v>43.47</v>
      </c>
      <c r="K23" s="48" t="s">
        <v>12</v>
      </c>
      <c r="L23" s="69">
        <v>1</v>
      </c>
      <c r="M23" s="51" t="s">
        <v>13</v>
      </c>
      <c r="N23" s="78">
        <f t="shared" si="1"/>
        <v>112848.12</v>
      </c>
      <c r="O23" s="79" t="s">
        <v>13</v>
      </c>
      <c r="P23" s="23">
        <f t="shared" si="2"/>
        <v>0.102375814464</v>
      </c>
      <c r="Q23" s="79" t="s">
        <v>13</v>
      </c>
      <c r="R23" s="23">
        <f t="shared" si="3"/>
        <v>0.37537798636800002</v>
      </c>
      <c r="T23" s="9" t="str">
        <f t="shared" si="4"/>
        <v>Pentanes Plus</v>
      </c>
      <c r="U23" s="112">
        <f t="shared" si="5"/>
        <v>0</v>
      </c>
      <c r="V23" s="112">
        <f t="shared" si="6"/>
        <v>0</v>
      </c>
      <c r="W23" s="112">
        <f t="shared" si="7"/>
        <v>0</v>
      </c>
      <c r="X23" s="112">
        <f t="shared" si="8"/>
        <v>0</v>
      </c>
      <c r="Y23" s="112">
        <f t="shared" si="9"/>
        <v>0</v>
      </c>
      <c r="Z23" s="112">
        <f t="shared" si="10"/>
        <v>0</v>
      </c>
      <c r="AA23" s="112">
        <f t="shared" si="11"/>
        <v>0</v>
      </c>
      <c r="AB23" s="112">
        <f t="shared" si="12"/>
        <v>0</v>
      </c>
      <c r="AC23" s="112">
        <f t="shared" si="13"/>
        <v>0</v>
      </c>
      <c r="AD23" s="112">
        <f t="shared" si="14"/>
        <v>0</v>
      </c>
      <c r="AE23" s="112">
        <f t="shared" si="15"/>
        <v>0</v>
      </c>
      <c r="AF23" s="112">
        <f t="shared" si="16"/>
        <v>0</v>
      </c>
      <c r="AG23" s="112">
        <f t="shared" si="17"/>
        <v>0</v>
      </c>
      <c r="AH23" s="112">
        <f t="shared" si="18"/>
        <v>0</v>
      </c>
      <c r="AI23" s="102">
        <f t="shared" si="19"/>
        <v>0</v>
      </c>
    </row>
    <row r="24" spans="1:35" ht="14.45" x14ac:dyDescent="0.3">
      <c r="A24" s="80" t="s">
        <v>49</v>
      </c>
      <c r="B24" s="68">
        <v>-18681</v>
      </c>
      <c r="C24" s="60" t="s">
        <v>31</v>
      </c>
      <c r="D24" s="76">
        <v>0</v>
      </c>
      <c r="E24" s="48" t="s">
        <v>12</v>
      </c>
      <c r="F24" s="77">
        <v>0</v>
      </c>
      <c r="G24" s="48" t="s">
        <v>32</v>
      </c>
      <c r="H24" s="78">
        <f>B24</f>
        <v>-18681</v>
      </c>
      <c r="I24" s="48" t="s">
        <v>12</v>
      </c>
      <c r="J24" s="21">
        <v>44.577444036227583</v>
      </c>
      <c r="K24" s="48" t="s">
        <v>12</v>
      </c>
      <c r="L24" s="69">
        <v>1</v>
      </c>
      <c r="M24" s="51" t="s">
        <v>13</v>
      </c>
      <c r="N24" s="78">
        <f t="shared" si="1"/>
        <v>-416375.61602038372</v>
      </c>
      <c r="O24" s="79" t="s">
        <v>13</v>
      </c>
      <c r="P24" s="23">
        <f t="shared" si="2"/>
        <v>-0.3777359588536921</v>
      </c>
      <c r="Q24" s="79" t="s">
        <v>13</v>
      </c>
      <c r="R24" s="23">
        <f t="shared" si="3"/>
        <v>-1.3850318491302043</v>
      </c>
      <c r="T24" s="9" t="str">
        <f t="shared" si="4"/>
        <v>Residual Fuel</v>
      </c>
      <c r="U24" s="112">
        <f t="shared" si="5"/>
        <v>0.94068792417599978</v>
      </c>
      <c r="V24" s="112">
        <f t="shared" si="6"/>
        <v>0.75484616407200011</v>
      </c>
      <c r="W24" s="112">
        <f t="shared" si="7"/>
        <v>0.620622946944</v>
      </c>
      <c r="X24" s="112">
        <f t="shared" si="8"/>
        <v>0.99590776084799992</v>
      </c>
      <c r="Y24" s="112">
        <f t="shared" si="9"/>
        <v>0.90467498721600004</v>
      </c>
      <c r="Z24" s="112">
        <f t="shared" si="10"/>
        <v>0.90324947512800013</v>
      </c>
      <c r="AA24" s="112">
        <f t="shared" si="11"/>
        <v>0.80593951838400013</v>
      </c>
      <c r="AB24" s="112">
        <f t="shared" si="12"/>
        <v>0.61297019783999995</v>
      </c>
      <c r="AC24" s="112">
        <f t="shared" si="13"/>
        <v>0.49285204768799984</v>
      </c>
      <c r="AD24" s="112">
        <f t="shared" si="14"/>
        <v>0.353902132584</v>
      </c>
      <c r="AE24" s="112">
        <f t="shared" si="15"/>
        <v>0.32051513894399997</v>
      </c>
      <c r="AF24" s="112">
        <f t="shared" si="16"/>
        <v>0.32831794195199998</v>
      </c>
      <c r="AG24" s="112">
        <f t="shared" si="17"/>
        <v>9.655968722399999E-2</v>
      </c>
      <c r="AH24" s="112">
        <f t="shared" si="18"/>
        <v>6.5573556047999998E-2</v>
      </c>
      <c r="AI24" s="102">
        <f t="shared" si="19"/>
        <v>3.6988287335999993E-2</v>
      </c>
    </row>
    <row r="25" spans="1:35" ht="14.45" x14ac:dyDescent="0.3">
      <c r="A25" s="80" t="s">
        <v>50</v>
      </c>
      <c r="B25" s="68">
        <v>1818</v>
      </c>
      <c r="C25" s="60" t="s">
        <v>31</v>
      </c>
      <c r="D25" s="76">
        <v>1818</v>
      </c>
      <c r="E25" s="48" t="s">
        <v>12</v>
      </c>
      <c r="F25" s="77">
        <v>0.57999999999999996</v>
      </c>
      <c r="G25" s="48" t="s">
        <v>32</v>
      </c>
      <c r="H25" s="78">
        <f>B25*0.42</f>
        <v>763.56</v>
      </c>
      <c r="I25" s="48" t="s">
        <v>12</v>
      </c>
      <c r="J25" s="49">
        <v>43.6</v>
      </c>
      <c r="K25" s="48" t="s">
        <v>12</v>
      </c>
      <c r="L25" s="69">
        <v>1</v>
      </c>
      <c r="M25" s="51" t="s">
        <v>13</v>
      </c>
      <c r="N25" s="78">
        <f t="shared" si="1"/>
        <v>16645.608</v>
      </c>
      <c r="O25" s="79" t="s">
        <v>13</v>
      </c>
      <c r="P25" s="23">
        <f t="shared" si="2"/>
        <v>1.51008955776E-2</v>
      </c>
      <c r="Q25" s="79" t="s">
        <v>13</v>
      </c>
      <c r="R25" s="23">
        <f t="shared" si="3"/>
        <v>5.5369950451200002E-2</v>
      </c>
      <c r="T25" s="9" t="str">
        <f t="shared" si="4"/>
        <v>Still Gas</v>
      </c>
      <c r="U25" s="112">
        <f t="shared" si="5"/>
        <v>4.4533627734435832</v>
      </c>
      <c r="V25" s="112">
        <f t="shared" si="6"/>
        <v>4.5304249673434756</v>
      </c>
      <c r="W25" s="112">
        <f t="shared" si="7"/>
        <v>4.4484101902880644</v>
      </c>
      <c r="X25" s="112">
        <f t="shared" si="8"/>
        <v>4.600487510383565</v>
      </c>
      <c r="Y25" s="112">
        <f t="shared" si="9"/>
        <v>4.6227411173623683</v>
      </c>
      <c r="Z25" s="112">
        <f t="shared" si="10"/>
        <v>4.6356178335667195</v>
      </c>
      <c r="AA25" s="112">
        <f t="shared" si="11"/>
        <v>4.6647390225211778</v>
      </c>
      <c r="AB25" s="112">
        <f t="shared" si="12"/>
        <v>4.5244818675568501</v>
      </c>
      <c r="AC25" s="112">
        <f t="shared" si="13"/>
        <v>4.3348309499214723</v>
      </c>
      <c r="AD25" s="112">
        <f t="shared" si="14"/>
        <v>4.4077329739707265</v>
      </c>
      <c r="AE25" s="112">
        <f t="shared" si="15"/>
        <v>4.435731577409932</v>
      </c>
      <c r="AF25" s="112">
        <f t="shared" si="16"/>
        <v>4.2668154745856635</v>
      </c>
      <c r="AG25" s="112">
        <f t="shared" si="17"/>
        <v>2.7696826038930045</v>
      </c>
      <c r="AH25" s="112">
        <f t="shared" si="18"/>
        <v>3.3754165410341379</v>
      </c>
      <c r="AI25" s="102">
        <f t="shared" si="19"/>
        <v>3.3130800277166599</v>
      </c>
    </row>
    <row r="26" spans="1:35" ht="14.45" x14ac:dyDescent="0.3">
      <c r="A26" s="80" t="s">
        <v>17</v>
      </c>
      <c r="B26" s="68">
        <v>243571</v>
      </c>
      <c r="C26" s="60" t="s">
        <v>31</v>
      </c>
      <c r="D26" s="76">
        <v>10353.864852281311</v>
      </c>
      <c r="E26" s="48" t="s">
        <v>12</v>
      </c>
      <c r="F26" s="77">
        <v>0.61700635170961393</v>
      </c>
      <c r="G26" s="48" t="s">
        <v>32</v>
      </c>
      <c r="H26" s="78">
        <f>B26*0.9738</f>
        <v>237189.43979999999</v>
      </c>
      <c r="I26" s="48" t="s">
        <v>12</v>
      </c>
      <c r="J26" s="49">
        <v>31.87</v>
      </c>
      <c r="K26" s="48" t="s">
        <v>12</v>
      </c>
      <c r="L26" s="69">
        <v>1</v>
      </c>
      <c r="M26" s="51" t="s">
        <v>13</v>
      </c>
      <c r="N26" s="78">
        <f t="shared" si="1"/>
        <v>3779613.7232130002</v>
      </c>
      <c r="O26" s="79" t="s">
        <v>13</v>
      </c>
      <c r="P26" s="23">
        <f t="shared" si="2"/>
        <v>3.4288655696988339</v>
      </c>
      <c r="Q26" s="79" t="s">
        <v>13</v>
      </c>
      <c r="R26" s="23">
        <f t="shared" si="3"/>
        <v>12.572507088895724</v>
      </c>
      <c r="T26" s="9" t="str">
        <f t="shared" si="4"/>
        <v>Special Naphthas</v>
      </c>
      <c r="U26" s="112">
        <f t="shared" si="5"/>
        <v>0.37537798636800002</v>
      </c>
      <c r="V26" s="112">
        <f t="shared" si="6"/>
        <v>0.29635484709600002</v>
      </c>
      <c r="W26" s="112">
        <f t="shared" si="7"/>
        <v>0.38658437848800004</v>
      </c>
      <c r="X26" s="112">
        <f t="shared" si="8"/>
        <v>0.30387397471200001</v>
      </c>
      <c r="Y26" s="112">
        <f t="shared" si="9"/>
        <v>0.19267764515999999</v>
      </c>
      <c r="Z26" s="112">
        <f t="shared" si="10"/>
        <v>0.23605722756</v>
      </c>
      <c r="AA26" s="112">
        <f t="shared" si="11"/>
        <v>0.32071971254399995</v>
      </c>
      <c r="AB26" s="112">
        <f t="shared" si="12"/>
        <v>0.35730316036799997</v>
      </c>
      <c r="AC26" s="112">
        <f t="shared" si="13"/>
        <v>0.38868105830399996</v>
      </c>
      <c r="AD26" s="112">
        <f t="shared" si="14"/>
        <v>0.21140316489599997</v>
      </c>
      <c r="AE26" s="112">
        <f t="shared" si="15"/>
        <v>0.11951074951199998</v>
      </c>
      <c r="AF26" s="112">
        <f t="shared" si="16"/>
        <v>0.103532603328</v>
      </c>
      <c r="AG26" s="112">
        <f t="shared" si="17"/>
        <v>6.7382951327999999E-2</v>
      </c>
      <c r="AH26" s="112">
        <f t="shared" si="18"/>
        <v>0.50197406767200015</v>
      </c>
      <c r="AI26" s="102">
        <f t="shared" si="19"/>
        <v>0.53262897256800013</v>
      </c>
    </row>
    <row r="27" spans="1:35" ht="14.45" x14ac:dyDescent="0.3">
      <c r="A27" s="80" t="s">
        <v>18</v>
      </c>
      <c r="B27" s="68">
        <v>0</v>
      </c>
      <c r="C27" s="60" t="s">
        <v>31</v>
      </c>
      <c r="D27" s="76"/>
      <c r="E27" s="48" t="s">
        <v>12</v>
      </c>
      <c r="F27" s="82"/>
      <c r="G27" s="48" t="s">
        <v>32</v>
      </c>
      <c r="H27" s="78">
        <v>0</v>
      </c>
      <c r="I27" s="48" t="s">
        <v>12</v>
      </c>
      <c r="J27" s="83"/>
      <c r="K27" s="48" t="s">
        <v>12</v>
      </c>
      <c r="L27" s="84"/>
      <c r="M27" s="51" t="s">
        <v>13</v>
      </c>
      <c r="N27" s="78">
        <f t="shared" si="1"/>
        <v>0</v>
      </c>
      <c r="O27" s="79" t="s">
        <v>13</v>
      </c>
      <c r="P27" s="23">
        <f t="shared" si="2"/>
        <v>0</v>
      </c>
      <c r="Q27" s="79" t="s">
        <v>13</v>
      </c>
      <c r="R27" s="23">
        <f t="shared" si="3"/>
        <v>0</v>
      </c>
      <c r="T27" s="9" t="str">
        <f t="shared" si="4"/>
        <v>Unfinished Oils</v>
      </c>
      <c r="U27" s="112">
        <f t="shared" si="5"/>
        <v>-1.3850318491302043</v>
      </c>
      <c r="V27" s="112">
        <f t="shared" si="6"/>
        <v>-0.26222433010902862</v>
      </c>
      <c r="W27" s="112">
        <f t="shared" si="7"/>
        <v>-0.46531251990007583</v>
      </c>
      <c r="X27" s="112">
        <f t="shared" si="8"/>
        <v>-0.16968635661697931</v>
      </c>
      <c r="Y27" s="112">
        <f t="shared" si="9"/>
        <v>-0.25485096558122916</v>
      </c>
      <c r="Z27" s="112">
        <f t="shared" si="10"/>
        <v>9.759738892860725E-3</v>
      </c>
      <c r="AA27" s="112">
        <f t="shared" si="11"/>
        <v>0.23797232120088599</v>
      </c>
      <c r="AB27" s="112">
        <f t="shared" si="12"/>
        <v>0.21755319397022455</v>
      </c>
      <c r="AC27" s="112">
        <f t="shared" si="13"/>
        <v>-0.17857319557058327</v>
      </c>
      <c r="AD27" s="112">
        <f t="shared" si="14"/>
        <v>-0.26577470183128099</v>
      </c>
      <c r="AE27" s="112">
        <f t="shared" si="15"/>
        <v>9.5020599477925058E-2</v>
      </c>
      <c r="AF27" s="112">
        <f t="shared" si="16"/>
        <v>0.18162636530302445</v>
      </c>
      <c r="AG27" s="112">
        <f t="shared" si="17"/>
        <v>0.12674377767353326</v>
      </c>
      <c r="AH27" s="112">
        <f t="shared" si="18"/>
        <v>4.1403960274080193E-2</v>
      </c>
      <c r="AI27" s="102">
        <f t="shared" si="19"/>
        <v>-0.19845603260867573</v>
      </c>
    </row>
    <row r="28" spans="1:35" ht="14.45" x14ac:dyDescent="0.3">
      <c r="A28" s="41"/>
      <c r="B28" s="41"/>
      <c r="C28" s="41"/>
      <c r="D28" s="41"/>
      <c r="E28" s="41"/>
      <c r="F28" s="41"/>
      <c r="G28" s="41"/>
      <c r="H28" s="41"/>
      <c r="I28" s="41"/>
      <c r="J28" s="41"/>
      <c r="K28" s="41"/>
      <c r="L28" s="41"/>
      <c r="M28" s="41"/>
      <c r="N28" s="41"/>
      <c r="O28" s="41"/>
      <c r="P28" s="41"/>
      <c r="Q28" s="75"/>
      <c r="R28" s="75"/>
      <c r="T28" s="9" t="str">
        <f t="shared" si="4"/>
        <v>Waxes</v>
      </c>
      <c r="U28" s="112">
        <f t="shared" si="5"/>
        <v>5.5369950451200002E-2</v>
      </c>
      <c r="V28" s="112">
        <f t="shared" si="6"/>
        <v>6.5999275372799995E-2</v>
      </c>
      <c r="W28" s="112">
        <f t="shared" si="7"/>
        <v>5.8415602291199992E-2</v>
      </c>
      <c r="X28" s="112">
        <f t="shared" si="8"/>
        <v>5.63750155584E-2</v>
      </c>
      <c r="Y28" s="112">
        <f t="shared" si="9"/>
        <v>5.58572547456E-2</v>
      </c>
      <c r="Z28" s="112">
        <f t="shared" si="10"/>
        <v>5.6984145926399998E-2</v>
      </c>
      <c r="AA28" s="112">
        <f t="shared" si="11"/>
        <v>4.1664517171199997E-2</v>
      </c>
      <c r="AB28" s="112">
        <f t="shared" si="12"/>
        <v>3.4903170086399996E-2</v>
      </c>
      <c r="AC28" s="112">
        <f t="shared" si="13"/>
        <v>3.05174314368E-2</v>
      </c>
      <c r="AD28" s="112">
        <f t="shared" si="14"/>
        <v>1.9492171775999999E-2</v>
      </c>
      <c r="AE28" s="112">
        <f t="shared" si="15"/>
        <v>2.7228127449600001E-2</v>
      </c>
      <c r="AF28" s="112">
        <f t="shared" si="16"/>
        <v>2.4030193017599996E-2</v>
      </c>
      <c r="AG28" s="112">
        <f t="shared" si="17"/>
        <v>2.436521472E-2</v>
      </c>
      <c r="AH28" s="112">
        <f t="shared" si="18"/>
        <v>2.9390540256000002E-2</v>
      </c>
      <c r="AI28" s="102">
        <f t="shared" si="19"/>
        <v>2.6314431897600004E-2</v>
      </c>
    </row>
    <row r="29" spans="1:35" ht="19.899999999999999" x14ac:dyDescent="0.45">
      <c r="A29" s="72" t="s">
        <v>35</v>
      </c>
      <c r="B29" s="73"/>
      <c r="C29" s="72"/>
      <c r="D29" s="72">
        <v>2001</v>
      </c>
      <c r="E29" s="73"/>
      <c r="F29" s="73"/>
      <c r="G29" s="73"/>
      <c r="H29" s="73"/>
      <c r="I29" s="73"/>
      <c r="J29" s="73"/>
      <c r="K29" s="73"/>
      <c r="L29" s="73"/>
      <c r="M29" s="73"/>
      <c r="N29" s="73"/>
      <c r="O29" s="73"/>
      <c r="P29" s="73"/>
      <c r="Q29" s="73"/>
      <c r="R29" s="73"/>
      <c r="T29" s="9" t="str">
        <f t="shared" si="4"/>
        <v>Natural Gas</v>
      </c>
      <c r="U29" s="112">
        <f t="shared" si="5"/>
        <v>12.572507088895724</v>
      </c>
      <c r="V29" s="112">
        <f t="shared" si="6"/>
        <v>11.074827590169235</v>
      </c>
      <c r="W29" s="112">
        <f t="shared" si="7"/>
        <v>11.379215527580577</v>
      </c>
      <c r="X29" s="112">
        <f t="shared" si="8"/>
        <v>10.747831221931003</v>
      </c>
      <c r="Y29" s="112">
        <f t="shared" si="9"/>
        <v>10.729713506816305</v>
      </c>
      <c r="Z29" s="112">
        <f t="shared" si="10"/>
        <v>10.19573127644148</v>
      </c>
      <c r="AA29" s="112">
        <f t="shared" si="11"/>
        <v>10.45134075008248</v>
      </c>
      <c r="AB29" s="112">
        <f t="shared" si="12"/>
        <v>10.51446885716304</v>
      </c>
      <c r="AC29" s="112">
        <f t="shared" si="13"/>
        <v>10.592049842397779</v>
      </c>
      <c r="AD29" s="112">
        <f t="shared" si="14"/>
        <v>9.9657240441021671</v>
      </c>
      <c r="AE29" s="112">
        <f t="shared" si="15"/>
        <v>11.810375853372834</v>
      </c>
      <c r="AF29" s="112">
        <f t="shared" si="16"/>
        <v>13.271665069603989</v>
      </c>
      <c r="AG29" s="112">
        <f t="shared" si="17"/>
        <v>15.222235828775979</v>
      </c>
      <c r="AH29" s="112">
        <f t="shared" si="18"/>
        <v>18.469023288689637</v>
      </c>
      <c r="AI29" s="102">
        <f t="shared" si="19"/>
        <v>19.579778592260038</v>
      </c>
    </row>
    <row r="30" spans="1:35" ht="19.899999999999999" x14ac:dyDescent="0.45">
      <c r="A30" s="74"/>
      <c r="B30" s="42" t="s">
        <v>36</v>
      </c>
      <c r="C30" s="74"/>
      <c r="D30" s="42" t="s">
        <v>27</v>
      </c>
      <c r="E30" s="40"/>
      <c r="F30" s="40"/>
      <c r="G30" s="40"/>
      <c r="H30" s="42" t="s">
        <v>28</v>
      </c>
      <c r="I30" s="40"/>
      <c r="J30" s="40"/>
      <c r="K30" s="40"/>
      <c r="L30" s="40"/>
      <c r="M30" s="40"/>
      <c r="N30" s="40"/>
      <c r="O30" s="41"/>
      <c r="P30" s="41"/>
      <c r="Q30" s="75"/>
      <c r="R30" s="75"/>
      <c r="T30" s="9" t="str">
        <f>A27</f>
        <v>Other</v>
      </c>
      <c r="U30" s="112">
        <f t="shared" si="5"/>
        <v>0</v>
      </c>
      <c r="V30" s="112">
        <f t="shared" si="6"/>
        <v>0</v>
      </c>
      <c r="W30" s="112">
        <f t="shared" si="7"/>
        <v>0</v>
      </c>
      <c r="X30" s="112">
        <f t="shared" si="8"/>
        <v>0</v>
      </c>
      <c r="Y30" s="112">
        <f t="shared" si="9"/>
        <v>0</v>
      </c>
      <c r="Z30" s="112">
        <f t="shared" si="10"/>
        <v>0</v>
      </c>
      <c r="AA30" s="112">
        <f t="shared" si="11"/>
        <v>0</v>
      </c>
      <c r="AB30" s="112">
        <f t="shared" si="12"/>
        <v>0</v>
      </c>
      <c r="AC30" s="112">
        <f t="shared" si="13"/>
        <v>0</v>
      </c>
      <c r="AD30" s="112">
        <f t="shared" si="14"/>
        <v>0</v>
      </c>
      <c r="AE30" s="112">
        <f t="shared" si="15"/>
        <v>0</v>
      </c>
      <c r="AF30" s="112">
        <f t="shared" si="16"/>
        <v>0</v>
      </c>
      <c r="AG30" s="112">
        <f t="shared" si="17"/>
        <v>0</v>
      </c>
      <c r="AH30" s="112">
        <f t="shared" si="18"/>
        <v>0</v>
      </c>
      <c r="AI30" s="102">
        <f t="shared" si="19"/>
        <v>0</v>
      </c>
    </row>
    <row r="31" spans="1:35" ht="14.45" x14ac:dyDescent="0.3">
      <c r="A31" s="41"/>
      <c r="B31" s="42" t="s">
        <v>1</v>
      </c>
      <c r="C31" s="42"/>
      <c r="D31" s="42" t="s">
        <v>1</v>
      </c>
      <c r="E31" s="40"/>
      <c r="F31" s="41"/>
      <c r="G31" s="41"/>
      <c r="H31" s="42" t="s">
        <v>1</v>
      </c>
      <c r="I31" s="41"/>
      <c r="J31" s="42" t="s">
        <v>2</v>
      </c>
      <c r="K31" s="41"/>
      <c r="L31" s="42" t="s">
        <v>3</v>
      </c>
      <c r="M31" s="41"/>
      <c r="N31" s="16" t="s">
        <v>4</v>
      </c>
      <c r="O31" s="41"/>
      <c r="P31" s="16" t="s">
        <v>4</v>
      </c>
      <c r="Q31" s="75"/>
      <c r="R31" s="16" t="s">
        <v>4</v>
      </c>
      <c r="U31" s="112"/>
      <c r="V31" s="112"/>
      <c r="W31" s="112"/>
      <c r="X31" s="112"/>
      <c r="Y31" s="112"/>
      <c r="Z31" s="112"/>
      <c r="AA31" s="112"/>
      <c r="AB31" s="112"/>
      <c r="AC31" s="112"/>
      <c r="AD31" s="112"/>
      <c r="AE31" s="112"/>
      <c r="AF31" s="112"/>
      <c r="AG31" s="112"/>
      <c r="AH31" s="112"/>
      <c r="AI31" s="102"/>
    </row>
    <row r="32" spans="1:35" ht="14.45" x14ac:dyDescent="0.3">
      <c r="A32" s="45" t="s">
        <v>5</v>
      </c>
      <c r="B32" s="42" t="s">
        <v>6</v>
      </c>
      <c r="C32" s="41"/>
      <c r="D32" s="42" t="s">
        <v>6</v>
      </c>
      <c r="E32" s="40"/>
      <c r="F32" s="42" t="s">
        <v>29</v>
      </c>
      <c r="G32" s="41"/>
      <c r="H32" s="42" t="s">
        <v>6</v>
      </c>
      <c r="I32" s="41"/>
      <c r="J32" s="42" t="s">
        <v>7</v>
      </c>
      <c r="K32" s="41"/>
      <c r="L32" s="42" t="s">
        <v>8</v>
      </c>
      <c r="M32" s="42"/>
      <c r="N32" s="42" t="s">
        <v>9</v>
      </c>
      <c r="O32" s="41"/>
      <c r="P32" s="42" t="s">
        <v>10</v>
      </c>
      <c r="Q32" s="75"/>
      <c r="R32" s="16" t="s">
        <v>19</v>
      </c>
      <c r="T32" s="9" t="s">
        <v>67</v>
      </c>
      <c r="U32" s="112">
        <f>SUM(U8:U30)</f>
        <v>48.909086366115503</v>
      </c>
      <c r="V32" s="112">
        <f t="shared" ref="V32:AI32" si="20">SUM(V8:V30)</f>
        <v>47.823469121067369</v>
      </c>
      <c r="W32" s="112">
        <f t="shared" si="20"/>
        <v>47.391051111304165</v>
      </c>
      <c r="X32" s="112">
        <f t="shared" si="20"/>
        <v>48.303193417457834</v>
      </c>
      <c r="Y32" s="112">
        <f t="shared" si="20"/>
        <v>48.580341557587268</v>
      </c>
      <c r="Z32" s="112">
        <f t="shared" si="20"/>
        <v>46.642504049233928</v>
      </c>
      <c r="AA32" s="112">
        <f t="shared" si="20"/>
        <v>46.587165766783734</v>
      </c>
      <c r="AB32" s="112">
        <f t="shared" si="20"/>
        <v>45.843746931420043</v>
      </c>
      <c r="AC32" s="112">
        <f t="shared" si="20"/>
        <v>45.078974981048837</v>
      </c>
      <c r="AD32" s="112">
        <f t="shared" si="20"/>
        <v>36.001082049337597</v>
      </c>
      <c r="AE32" s="112">
        <f t="shared" si="20"/>
        <v>40.926662804174526</v>
      </c>
      <c r="AF32" s="112">
        <f t="shared" si="20"/>
        <v>41.383163634590574</v>
      </c>
      <c r="AG32" s="112">
        <f t="shared" si="20"/>
        <v>42.629494382138688</v>
      </c>
      <c r="AH32" s="112">
        <f t="shared" si="20"/>
        <v>49.659276522064168</v>
      </c>
      <c r="AI32" s="112">
        <f t="shared" si="20"/>
        <v>51.475675983150538</v>
      </c>
    </row>
    <row r="33" spans="1:18" x14ac:dyDescent="0.25">
      <c r="A33" s="46" t="s">
        <v>37</v>
      </c>
      <c r="B33" s="68">
        <v>184394</v>
      </c>
      <c r="C33" s="60" t="s">
        <v>31</v>
      </c>
      <c r="D33" s="76">
        <v>184394</v>
      </c>
      <c r="E33" s="48" t="s">
        <v>12</v>
      </c>
      <c r="F33" s="77">
        <v>0.1</v>
      </c>
      <c r="G33" s="48" t="s">
        <v>32</v>
      </c>
      <c r="H33" s="78">
        <f>B33*0.9</f>
        <v>165954.6</v>
      </c>
      <c r="I33" s="48" t="s">
        <v>12</v>
      </c>
      <c r="J33" s="49">
        <v>56.372727272727268</v>
      </c>
      <c r="K33" s="48" t="s">
        <v>12</v>
      </c>
      <c r="L33" s="69">
        <v>1</v>
      </c>
      <c r="M33" s="51" t="s">
        <v>13</v>
      </c>
      <c r="N33" s="78">
        <f>H33*J33/2</f>
        <v>4677656.7027272722</v>
      </c>
      <c r="O33" s="79" t="s">
        <v>13</v>
      </c>
      <c r="P33" s="23">
        <f>N33*0.9072/1000000</f>
        <v>4.2435701607141816</v>
      </c>
      <c r="Q33" s="79" t="s">
        <v>13</v>
      </c>
      <c r="R33" s="23">
        <f>P33*44/12</f>
        <v>15.559757255951999</v>
      </c>
    </row>
    <row r="34" spans="1:18" x14ac:dyDescent="0.25">
      <c r="A34" s="80" t="s">
        <v>38</v>
      </c>
      <c r="B34" s="68">
        <v>81480.115000000005</v>
      </c>
      <c r="C34" s="60" t="s">
        <v>31</v>
      </c>
      <c r="D34" s="76">
        <v>671.89247345944511</v>
      </c>
      <c r="E34" s="48" t="s">
        <v>12</v>
      </c>
      <c r="F34" s="77">
        <v>0</v>
      </c>
      <c r="G34" s="48" t="s">
        <v>32</v>
      </c>
      <c r="H34" s="78">
        <f>B34</f>
        <v>81480.115000000005</v>
      </c>
      <c r="I34" s="48" t="s">
        <v>12</v>
      </c>
      <c r="J34" s="49">
        <v>56.746363636363633</v>
      </c>
      <c r="K34" s="48" t="s">
        <v>12</v>
      </c>
      <c r="L34" s="69">
        <v>1</v>
      </c>
      <c r="M34" s="51" t="s">
        <v>13</v>
      </c>
      <c r="N34" s="78">
        <f t="shared" ref="N34:N55" si="21">H34*J34/2</f>
        <v>2311850.1174613638</v>
      </c>
      <c r="O34" s="79" t="s">
        <v>13</v>
      </c>
      <c r="P34" s="23">
        <f t="shared" ref="P34:P55" si="22">N34*0.9072/1000000</f>
        <v>2.097310426560949</v>
      </c>
      <c r="Q34" s="79" t="s">
        <v>13</v>
      </c>
      <c r="R34" s="23">
        <f t="shared" ref="R34:R55" si="23">P34*44/12</f>
        <v>7.6901382307234796</v>
      </c>
    </row>
    <row r="35" spans="1:18" ht="14.45" x14ac:dyDescent="0.3">
      <c r="A35" s="80" t="s">
        <v>39</v>
      </c>
      <c r="B35" s="68">
        <v>57696</v>
      </c>
      <c r="C35" s="60" t="s">
        <v>31</v>
      </c>
      <c r="D35" s="76">
        <v>57696</v>
      </c>
      <c r="E35" s="48" t="s">
        <v>12</v>
      </c>
      <c r="F35" s="77">
        <v>0.996</v>
      </c>
      <c r="G35" s="48" t="s">
        <v>32</v>
      </c>
      <c r="H35" s="78">
        <f>B35*0.004</f>
        <v>230.78399999999999</v>
      </c>
      <c r="I35" s="48" t="s">
        <v>12</v>
      </c>
      <c r="J35" s="49">
        <v>45.27</v>
      </c>
      <c r="K35" s="48" t="s">
        <v>12</v>
      </c>
      <c r="L35" s="69">
        <v>1</v>
      </c>
      <c r="M35" s="51" t="s">
        <v>13</v>
      </c>
      <c r="N35" s="78">
        <f t="shared" si="21"/>
        <v>5223.7958399999998</v>
      </c>
      <c r="O35" s="79" t="s">
        <v>13</v>
      </c>
      <c r="P35" s="23">
        <f t="shared" si="22"/>
        <v>4.7390275860479999E-3</v>
      </c>
      <c r="Q35" s="79" t="s">
        <v>13</v>
      </c>
      <c r="R35" s="23">
        <f t="shared" si="23"/>
        <v>1.7376434482176E-2</v>
      </c>
    </row>
    <row r="36" spans="1:18" ht="18.600000000000001" x14ac:dyDescent="0.3">
      <c r="A36" s="81" t="s">
        <v>40</v>
      </c>
      <c r="B36" s="68">
        <v>284</v>
      </c>
      <c r="C36" s="60" t="s">
        <v>31</v>
      </c>
      <c r="D36" s="76">
        <v>0</v>
      </c>
      <c r="E36" s="48" t="s">
        <v>12</v>
      </c>
      <c r="F36" s="77">
        <v>0</v>
      </c>
      <c r="G36" s="48" t="s">
        <v>32</v>
      </c>
      <c r="H36" s="78">
        <f>B36</f>
        <v>284</v>
      </c>
      <c r="I36" s="48" t="s">
        <v>12</v>
      </c>
      <c r="J36" s="49">
        <v>41.56</v>
      </c>
      <c r="K36" s="48" t="s">
        <v>12</v>
      </c>
      <c r="L36" s="69">
        <v>1</v>
      </c>
      <c r="M36" s="51" t="s">
        <v>13</v>
      </c>
      <c r="N36" s="78">
        <f t="shared" si="21"/>
        <v>5901.52</v>
      </c>
      <c r="O36" s="79" t="s">
        <v>13</v>
      </c>
      <c r="P36" s="23">
        <f t="shared" si="22"/>
        <v>5.3538589440000001E-3</v>
      </c>
      <c r="Q36" s="79" t="s">
        <v>13</v>
      </c>
      <c r="R36" s="23">
        <f t="shared" si="23"/>
        <v>1.9630816127999998E-2</v>
      </c>
    </row>
    <row r="37" spans="1:18" ht="14.45" x14ac:dyDescent="0.3">
      <c r="A37" s="81" t="s">
        <v>41</v>
      </c>
      <c r="B37" s="68">
        <v>0</v>
      </c>
      <c r="C37" s="60" t="s">
        <v>31</v>
      </c>
      <c r="D37" s="76">
        <v>0</v>
      </c>
      <c r="E37" s="48" t="s">
        <v>12</v>
      </c>
      <c r="F37" s="77">
        <v>0</v>
      </c>
      <c r="G37" s="48" t="s">
        <v>32</v>
      </c>
      <c r="H37" s="78">
        <v>0</v>
      </c>
      <c r="I37" s="48" t="s">
        <v>12</v>
      </c>
      <c r="J37" s="21">
        <v>44.688927477491376</v>
      </c>
      <c r="K37" s="48" t="s">
        <v>12</v>
      </c>
      <c r="L37" s="69">
        <v>1</v>
      </c>
      <c r="M37" s="51" t="s">
        <v>13</v>
      </c>
      <c r="N37" s="78">
        <f t="shared" si="21"/>
        <v>0</v>
      </c>
      <c r="O37" s="79" t="s">
        <v>13</v>
      </c>
      <c r="P37" s="23">
        <f t="shared" si="22"/>
        <v>0</v>
      </c>
      <c r="Q37" s="79" t="s">
        <v>13</v>
      </c>
      <c r="R37" s="23">
        <f t="shared" si="23"/>
        <v>0</v>
      </c>
    </row>
    <row r="38" spans="1:18" ht="14.45" x14ac:dyDescent="0.3">
      <c r="A38" s="80" t="s">
        <v>14</v>
      </c>
      <c r="B38" s="68">
        <v>34899</v>
      </c>
      <c r="C38" s="60" t="s">
        <v>31</v>
      </c>
      <c r="D38" s="76">
        <v>340.68377842028127</v>
      </c>
      <c r="E38" s="48" t="s">
        <v>12</v>
      </c>
      <c r="F38" s="77">
        <v>0.5</v>
      </c>
      <c r="G38" s="48" t="s">
        <v>32</v>
      </c>
      <c r="H38" s="78">
        <f>B38*0.995</f>
        <v>34724.504999999997</v>
      </c>
      <c r="I38" s="48" t="s">
        <v>12</v>
      </c>
      <c r="J38" s="49">
        <v>44.43</v>
      </c>
      <c r="K38" s="48" t="s">
        <v>12</v>
      </c>
      <c r="L38" s="69">
        <v>1</v>
      </c>
      <c r="M38" s="51" t="s">
        <v>13</v>
      </c>
      <c r="N38" s="78">
        <f t="shared" si="21"/>
        <v>771404.87857499998</v>
      </c>
      <c r="O38" s="79" t="s">
        <v>13</v>
      </c>
      <c r="P38" s="23">
        <f t="shared" si="22"/>
        <v>0.6998185058432399</v>
      </c>
      <c r="Q38" s="79" t="s">
        <v>13</v>
      </c>
      <c r="R38" s="23">
        <f t="shared" si="23"/>
        <v>2.5660011880918794</v>
      </c>
    </row>
    <row r="39" spans="1:18" ht="14.45" x14ac:dyDescent="0.3">
      <c r="A39" s="81" t="s">
        <v>42</v>
      </c>
      <c r="B39" s="68">
        <v>0</v>
      </c>
      <c r="C39" s="60" t="s">
        <v>31</v>
      </c>
      <c r="D39" s="76">
        <v>0</v>
      </c>
      <c r="E39" s="48" t="s">
        <v>12</v>
      </c>
      <c r="F39" s="77">
        <v>0.60335521775432155</v>
      </c>
      <c r="G39" s="48" t="s">
        <v>32</v>
      </c>
      <c r="H39" s="78">
        <v>0</v>
      </c>
      <c r="I39" s="48" t="s">
        <v>12</v>
      </c>
      <c r="J39" s="49">
        <v>40.86</v>
      </c>
      <c r="K39" s="48" t="s">
        <v>12</v>
      </c>
      <c r="L39" s="69">
        <v>1</v>
      </c>
      <c r="M39" s="51" t="s">
        <v>13</v>
      </c>
      <c r="N39" s="78">
        <f t="shared" si="21"/>
        <v>0</v>
      </c>
      <c r="O39" s="79" t="s">
        <v>13</v>
      </c>
      <c r="P39" s="23">
        <f t="shared" si="22"/>
        <v>0</v>
      </c>
      <c r="Q39" s="79" t="s">
        <v>13</v>
      </c>
      <c r="R39" s="23">
        <f t="shared" si="23"/>
        <v>0</v>
      </c>
    </row>
    <row r="40" spans="1:18" ht="18.600000000000001" x14ac:dyDescent="0.3">
      <c r="A40" s="81" t="s">
        <v>43</v>
      </c>
      <c r="B40" s="68">
        <v>0</v>
      </c>
      <c r="C40" s="60" t="s">
        <v>31</v>
      </c>
      <c r="D40" s="76">
        <v>0</v>
      </c>
      <c r="E40" s="48" t="s">
        <v>12</v>
      </c>
      <c r="F40" s="77">
        <v>0.60335521775432155</v>
      </c>
      <c r="G40" s="48" t="s">
        <v>32</v>
      </c>
      <c r="H40" s="78">
        <v>0</v>
      </c>
      <c r="I40" s="48" t="s">
        <v>12</v>
      </c>
      <c r="J40" s="49">
        <v>44.43</v>
      </c>
      <c r="K40" s="48" t="s">
        <v>12</v>
      </c>
      <c r="L40" s="69">
        <v>1</v>
      </c>
      <c r="M40" s="51" t="s">
        <v>13</v>
      </c>
      <c r="N40" s="78">
        <f t="shared" si="21"/>
        <v>0</v>
      </c>
      <c r="O40" s="79" t="s">
        <v>13</v>
      </c>
      <c r="P40" s="23">
        <f t="shared" si="22"/>
        <v>0</v>
      </c>
      <c r="Q40" s="79" t="s">
        <v>13</v>
      </c>
      <c r="R40" s="23">
        <f t="shared" si="23"/>
        <v>0</v>
      </c>
    </row>
    <row r="41" spans="1:18" ht="14.45" x14ac:dyDescent="0.3">
      <c r="A41" s="80" t="s">
        <v>15</v>
      </c>
      <c r="B41" s="68">
        <v>1587</v>
      </c>
      <c r="C41" s="60" t="s">
        <v>31</v>
      </c>
      <c r="D41" s="76">
        <v>0</v>
      </c>
      <c r="E41" s="48" t="s">
        <v>12</v>
      </c>
      <c r="F41" s="77">
        <v>0</v>
      </c>
      <c r="G41" s="48" t="s">
        <v>32</v>
      </c>
      <c r="H41" s="78">
        <f>B41</f>
        <v>1587</v>
      </c>
      <c r="I41" s="48" t="s">
        <v>12</v>
      </c>
      <c r="J41" s="49">
        <v>43.97</v>
      </c>
      <c r="K41" s="48" t="s">
        <v>12</v>
      </c>
      <c r="L41" s="69">
        <v>1</v>
      </c>
      <c r="M41" s="51" t="s">
        <v>13</v>
      </c>
      <c r="N41" s="78">
        <f t="shared" si="21"/>
        <v>34890.195</v>
      </c>
      <c r="O41" s="79" t="s">
        <v>13</v>
      </c>
      <c r="P41" s="23">
        <f t="shared" si="22"/>
        <v>3.1652384903999999E-2</v>
      </c>
      <c r="Q41" s="79" t="s">
        <v>13</v>
      </c>
      <c r="R41" s="23">
        <f t="shared" si="23"/>
        <v>0.11605874464799999</v>
      </c>
    </row>
    <row r="42" spans="1:18" ht="14.45" x14ac:dyDescent="0.3">
      <c r="A42" s="80" t="s">
        <v>16</v>
      </c>
      <c r="B42" s="68">
        <v>8476</v>
      </c>
      <c r="C42" s="60" t="s">
        <v>31</v>
      </c>
      <c r="D42" s="76">
        <v>6852.7445778551883</v>
      </c>
      <c r="E42" s="48" t="s">
        <v>12</v>
      </c>
      <c r="F42" s="77">
        <v>0.60335521775432155</v>
      </c>
      <c r="G42" s="48" t="s">
        <v>32</v>
      </c>
      <c r="H42" s="78">
        <f>B42*0.53</f>
        <v>4492.2800000000007</v>
      </c>
      <c r="I42" s="48" t="s">
        <v>12</v>
      </c>
      <c r="J42" s="21">
        <v>37.459021890592503</v>
      </c>
      <c r="K42" s="48" t="s">
        <v>12</v>
      </c>
      <c r="L42" s="69">
        <v>1</v>
      </c>
      <c r="M42" s="51" t="s">
        <v>13</v>
      </c>
      <c r="N42" s="78">
        <f t="shared" si="21"/>
        <v>84138.207429335453</v>
      </c>
      <c r="O42" s="79" t="s">
        <v>13</v>
      </c>
      <c r="P42" s="23">
        <f t="shared" si="22"/>
        <v>7.6330181779893133E-2</v>
      </c>
      <c r="Q42" s="79" t="s">
        <v>13</v>
      </c>
      <c r="R42" s="23">
        <f t="shared" si="23"/>
        <v>0.2798773331929415</v>
      </c>
    </row>
    <row r="43" spans="1:18" ht="14.45" x14ac:dyDescent="0.3">
      <c r="A43" s="80" t="s">
        <v>30</v>
      </c>
      <c r="B43" s="68">
        <v>15984</v>
      </c>
      <c r="C43" s="60" t="s">
        <v>31</v>
      </c>
      <c r="D43" s="76">
        <v>15984</v>
      </c>
      <c r="E43" s="48" t="s">
        <v>12</v>
      </c>
      <c r="F43" s="77">
        <v>0.09</v>
      </c>
      <c r="G43" s="48" t="s">
        <v>32</v>
      </c>
      <c r="H43" s="78">
        <f>B43*0.91</f>
        <v>14545.44</v>
      </c>
      <c r="I43" s="48" t="s">
        <v>12</v>
      </c>
      <c r="J43" s="49">
        <v>43.97</v>
      </c>
      <c r="K43" s="48" t="s">
        <v>12</v>
      </c>
      <c r="L43" s="69">
        <v>1</v>
      </c>
      <c r="M43" s="51" t="s">
        <v>13</v>
      </c>
      <c r="N43" s="78">
        <f t="shared" si="21"/>
        <v>319781.49839999998</v>
      </c>
      <c r="O43" s="79" t="s">
        <v>13</v>
      </c>
      <c r="P43" s="23">
        <f t="shared" si="22"/>
        <v>0.29010577534847998</v>
      </c>
      <c r="Q43" s="79" t="s">
        <v>13</v>
      </c>
      <c r="R43" s="23">
        <f t="shared" si="23"/>
        <v>1.0637211762777599</v>
      </c>
    </row>
    <row r="44" spans="1:18" ht="14.45" x14ac:dyDescent="0.3">
      <c r="A44" s="80" t="s">
        <v>21</v>
      </c>
      <c r="B44" s="68">
        <v>7091</v>
      </c>
      <c r="C44" s="60" t="s">
        <v>31</v>
      </c>
      <c r="D44" s="76">
        <v>0</v>
      </c>
      <c r="E44" s="48" t="s">
        <v>12</v>
      </c>
      <c r="F44" s="77">
        <v>0</v>
      </c>
      <c r="G44" s="48" t="s">
        <v>32</v>
      </c>
      <c r="H44" s="78">
        <f>B44</f>
        <v>7091</v>
      </c>
      <c r="I44" s="48" t="s">
        <v>12</v>
      </c>
      <c r="J44" s="21">
        <v>42.647267199502423</v>
      </c>
      <c r="K44" s="48" t="s">
        <v>12</v>
      </c>
      <c r="L44" s="69">
        <v>1</v>
      </c>
      <c r="M44" s="51" t="s">
        <v>13</v>
      </c>
      <c r="N44" s="78">
        <f t="shared" si="21"/>
        <v>151205.88585583583</v>
      </c>
      <c r="O44" s="79" t="s">
        <v>13</v>
      </c>
      <c r="P44" s="23">
        <f t="shared" si="22"/>
        <v>0.13717397964841427</v>
      </c>
      <c r="Q44" s="79" t="s">
        <v>13</v>
      </c>
      <c r="R44" s="23">
        <f t="shared" si="23"/>
        <v>0.50297125871085235</v>
      </c>
    </row>
    <row r="45" spans="1:18" ht="18.600000000000001" x14ac:dyDescent="0.3">
      <c r="A45" s="81" t="s">
        <v>44</v>
      </c>
      <c r="B45" s="68">
        <v>0</v>
      </c>
      <c r="C45" s="60" t="s">
        <v>31</v>
      </c>
      <c r="D45" s="76">
        <v>0</v>
      </c>
      <c r="E45" s="48" t="s">
        <v>12</v>
      </c>
      <c r="F45" s="77">
        <v>0</v>
      </c>
      <c r="G45" s="48" t="s">
        <v>32</v>
      </c>
      <c r="H45" s="78">
        <v>0</v>
      </c>
      <c r="I45" s="48" t="s">
        <v>12</v>
      </c>
      <c r="J45" s="21">
        <v>42.647267199502423</v>
      </c>
      <c r="K45" s="48" t="s">
        <v>12</v>
      </c>
      <c r="L45" s="69">
        <v>1</v>
      </c>
      <c r="M45" s="51" t="s">
        <v>13</v>
      </c>
      <c r="N45" s="78">
        <f t="shared" si="21"/>
        <v>0</v>
      </c>
      <c r="O45" s="79" t="s">
        <v>13</v>
      </c>
      <c r="P45" s="23">
        <f t="shared" si="22"/>
        <v>0</v>
      </c>
      <c r="Q45" s="79" t="s">
        <v>13</v>
      </c>
      <c r="R45" s="23">
        <f t="shared" si="23"/>
        <v>0</v>
      </c>
    </row>
    <row r="46" spans="1:18" ht="14.45" x14ac:dyDescent="0.3">
      <c r="A46" s="80" t="s">
        <v>45</v>
      </c>
      <c r="B46" s="68">
        <v>1653</v>
      </c>
      <c r="C46" s="60" t="s">
        <v>31</v>
      </c>
      <c r="D46" s="76">
        <v>1653</v>
      </c>
      <c r="E46" s="48" t="s">
        <v>12</v>
      </c>
      <c r="F46" s="77">
        <v>0</v>
      </c>
      <c r="G46" s="48" t="s">
        <v>32</v>
      </c>
      <c r="H46" s="78">
        <f>B46</f>
        <v>1653</v>
      </c>
      <c r="I46" s="48" t="s">
        <v>12</v>
      </c>
      <c r="J46" s="21">
        <v>44.688927477491376</v>
      </c>
      <c r="K46" s="48" t="s">
        <v>12</v>
      </c>
      <c r="L46" s="69">
        <v>1</v>
      </c>
      <c r="M46" s="51" t="s">
        <v>13</v>
      </c>
      <c r="N46" s="78">
        <f t="shared" si="21"/>
        <v>36935.398560146619</v>
      </c>
      <c r="O46" s="79" t="s">
        <v>13</v>
      </c>
      <c r="P46" s="23">
        <f t="shared" si="22"/>
        <v>3.3507793573765009E-2</v>
      </c>
      <c r="Q46" s="79" t="s">
        <v>13</v>
      </c>
      <c r="R46" s="23">
        <f t="shared" si="23"/>
        <v>0.12286190977047169</v>
      </c>
    </row>
    <row r="47" spans="1:18" x14ac:dyDescent="0.25">
      <c r="A47" s="80" t="s">
        <v>34</v>
      </c>
      <c r="B47" s="68">
        <v>33661</v>
      </c>
      <c r="C47" s="60" t="s">
        <v>31</v>
      </c>
      <c r="D47" s="76">
        <v>3784.5169559631881</v>
      </c>
      <c r="E47" s="48" t="s">
        <v>12</v>
      </c>
      <c r="F47" s="77">
        <v>0.3</v>
      </c>
      <c r="G47" s="48" t="s">
        <v>32</v>
      </c>
      <c r="H47" s="78">
        <f>B47*0.9973</f>
        <v>33570.115299999998</v>
      </c>
      <c r="I47" s="48" t="s">
        <v>12</v>
      </c>
      <c r="J47" s="49">
        <v>61.34</v>
      </c>
      <c r="K47" s="48" t="s">
        <v>12</v>
      </c>
      <c r="L47" s="69">
        <v>1</v>
      </c>
      <c r="M47" s="51" t="s">
        <v>13</v>
      </c>
      <c r="N47" s="78">
        <f t="shared" si="21"/>
        <v>1029595.436251</v>
      </c>
      <c r="O47" s="79" t="s">
        <v>13</v>
      </c>
      <c r="P47" s="23">
        <f t="shared" si="22"/>
        <v>0.93404897976690726</v>
      </c>
      <c r="Q47" s="79" t="s">
        <v>13</v>
      </c>
      <c r="R47" s="23">
        <f t="shared" si="23"/>
        <v>3.4248462591453266</v>
      </c>
    </row>
    <row r="48" spans="1:18" x14ac:dyDescent="0.25">
      <c r="A48" s="80" t="s">
        <v>46</v>
      </c>
      <c r="B48" s="68">
        <v>0</v>
      </c>
      <c r="C48" s="60" t="s">
        <v>31</v>
      </c>
      <c r="D48" s="76">
        <v>0</v>
      </c>
      <c r="E48" s="48" t="s">
        <v>12</v>
      </c>
      <c r="F48" s="77">
        <v>0.60335521775432155</v>
      </c>
      <c r="G48" s="48" t="s">
        <v>32</v>
      </c>
      <c r="H48" s="78">
        <v>0</v>
      </c>
      <c r="I48" s="48" t="s">
        <v>12</v>
      </c>
      <c r="J48" s="49">
        <v>42.06</v>
      </c>
      <c r="K48" s="48" t="s">
        <v>12</v>
      </c>
      <c r="L48" s="69">
        <v>1</v>
      </c>
      <c r="M48" s="51" t="s">
        <v>13</v>
      </c>
      <c r="N48" s="78">
        <f t="shared" si="21"/>
        <v>0</v>
      </c>
      <c r="O48" s="79" t="s">
        <v>13</v>
      </c>
      <c r="P48" s="23">
        <f t="shared" si="22"/>
        <v>0</v>
      </c>
      <c r="Q48" s="79" t="s">
        <v>13</v>
      </c>
      <c r="R48" s="23">
        <f t="shared" si="23"/>
        <v>0</v>
      </c>
    </row>
    <row r="49" spans="1:18" x14ac:dyDescent="0.25">
      <c r="A49" s="80" t="s">
        <v>22</v>
      </c>
      <c r="B49" s="68">
        <v>10061</v>
      </c>
      <c r="C49" s="60" t="s">
        <v>31</v>
      </c>
      <c r="D49" s="76">
        <v>0</v>
      </c>
      <c r="E49" s="48" t="s">
        <v>12</v>
      </c>
      <c r="F49" s="77">
        <v>0.5</v>
      </c>
      <c r="G49" s="48" t="s">
        <v>32</v>
      </c>
      <c r="H49" s="78">
        <f>B49</f>
        <v>10061</v>
      </c>
      <c r="I49" s="48" t="s">
        <v>12</v>
      </c>
      <c r="J49" s="49">
        <v>45.11</v>
      </c>
      <c r="K49" s="48" t="s">
        <v>12</v>
      </c>
      <c r="L49" s="69">
        <v>1</v>
      </c>
      <c r="M49" s="51" t="s">
        <v>13</v>
      </c>
      <c r="N49" s="78">
        <f t="shared" si="21"/>
        <v>226925.85500000001</v>
      </c>
      <c r="O49" s="79" t="s">
        <v>13</v>
      </c>
      <c r="P49" s="23">
        <f t="shared" si="22"/>
        <v>0.20586713565600001</v>
      </c>
      <c r="Q49" s="79" t="s">
        <v>13</v>
      </c>
      <c r="R49" s="23">
        <f t="shared" si="23"/>
        <v>0.75484616407200011</v>
      </c>
    </row>
    <row r="50" spans="1:18" x14ac:dyDescent="0.25">
      <c r="A50" s="80" t="s">
        <v>47</v>
      </c>
      <c r="B50" s="68">
        <v>68607</v>
      </c>
      <c r="C50" s="60" t="s">
        <v>31</v>
      </c>
      <c r="D50" s="76">
        <v>2304.6576430254599</v>
      </c>
      <c r="E50" s="48" t="s">
        <v>12</v>
      </c>
      <c r="F50" s="77">
        <v>0.8</v>
      </c>
      <c r="G50" s="48" t="s">
        <v>32</v>
      </c>
      <c r="H50" s="78">
        <f>B50*0.9906</f>
        <v>67962.094200000007</v>
      </c>
      <c r="I50" s="48" t="s">
        <v>12</v>
      </c>
      <c r="J50" s="49">
        <v>40.08</v>
      </c>
      <c r="K50" s="48" t="s">
        <v>12</v>
      </c>
      <c r="L50" s="69">
        <v>1</v>
      </c>
      <c r="M50" s="51" t="s">
        <v>13</v>
      </c>
      <c r="N50" s="78">
        <f t="shared" si="21"/>
        <v>1361960.3677680001</v>
      </c>
      <c r="O50" s="79" t="s">
        <v>13</v>
      </c>
      <c r="P50" s="23">
        <f t="shared" si="22"/>
        <v>1.2355704456391297</v>
      </c>
      <c r="Q50" s="79" t="s">
        <v>13</v>
      </c>
      <c r="R50" s="23">
        <f t="shared" si="23"/>
        <v>4.5304249673434756</v>
      </c>
    </row>
    <row r="51" spans="1:18" x14ac:dyDescent="0.25">
      <c r="A51" s="80" t="s">
        <v>48</v>
      </c>
      <c r="B51" s="68">
        <v>4099</v>
      </c>
      <c r="C51" s="60" t="s">
        <v>31</v>
      </c>
      <c r="D51" s="76">
        <v>4069.4388690344526</v>
      </c>
      <c r="E51" s="48" t="s">
        <v>12</v>
      </c>
      <c r="F51" s="77">
        <v>0</v>
      </c>
      <c r="G51" s="48" t="s">
        <v>32</v>
      </c>
      <c r="H51" s="78">
        <f>B51</f>
        <v>4099</v>
      </c>
      <c r="I51" s="48" t="s">
        <v>12</v>
      </c>
      <c r="J51" s="49">
        <v>43.47</v>
      </c>
      <c r="K51" s="48" t="s">
        <v>12</v>
      </c>
      <c r="L51" s="69">
        <v>1</v>
      </c>
      <c r="M51" s="51" t="s">
        <v>13</v>
      </c>
      <c r="N51" s="78">
        <f t="shared" si="21"/>
        <v>89091.764999999999</v>
      </c>
      <c r="O51" s="79" t="s">
        <v>13</v>
      </c>
      <c r="P51" s="23">
        <f t="shared" si="22"/>
        <v>8.0824049208000001E-2</v>
      </c>
      <c r="Q51" s="79" t="s">
        <v>13</v>
      </c>
      <c r="R51" s="23">
        <f t="shared" si="23"/>
        <v>0.29635484709600002</v>
      </c>
    </row>
    <row r="52" spans="1:18" x14ac:dyDescent="0.25">
      <c r="A52" s="80" t="s">
        <v>49</v>
      </c>
      <c r="B52" s="68">
        <v>-3528</v>
      </c>
      <c r="C52" s="60" t="s">
        <v>31</v>
      </c>
      <c r="D52" s="76">
        <v>0</v>
      </c>
      <c r="E52" s="48" t="s">
        <v>12</v>
      </c>
      <c r="F52" s="77">
        <v>0</v>
      </c>
      <c r="G52" s="48" t="s">
        <v>32</v>
      </c>
      <c r="H52" s="78">
        <f>B52</f>
        <v>-3528</v>
      </c>
      <c r="I52" s="48" t="s">
        <v>12</v>
      </c>
      <c r="J52" s="21">
        <v>44.688927477491376</v>
      </c>
      <c r="K52" s="48" t="s">
        <v>12</v>
      </c>
      <c r="L52" s="69">
        <v>1</v>
      </c>
      <c r="M52" s="51" t="s">
        <v>13</v>
      </c>
      <c r="N52" s="78">
        <f t="shared" si="21"/>
        <v>-78831.268070294784</v>
      </c>
      <c r="O52" s="79" t="s">
        <v>13</v>
      </c>
      <c r="P52" s="23">
        <f t="shared" si="22"/>
        <v>-7.1515726393371434E-2</v>
      </c>
      <c r="Q52" s="79" t="s">
        <v>13</v>
      </c>
      <c r="R52" s="23">
        <f t="shared" si="23"/>
        <v>-0.26222433010902862</v>
      </c>
    </row>
    <row r="53" spans="1:18" x14ac:dyDescent="0.25">
      <c r="A53" s="80" t="s">
        <v>50</v>
      </c>
      <c r="B53" s="68">
        <v>2167</v>
      </c>
      <c r="C53" s="60" t="s">
        <v>31</v>
      </c>
      <c r="D53" s="76">
        <v>2167</v>
      </c>
      <c r="E53" s="48" t="s">
        <v>12</v>
      </c>
      <c r="F53" s="77">
        <v>0.57999999999999996</v>
      </c>
      <c r="G53" s="48" t="s">
        <v>32</v>
      </c>
      <c r="H53" s="78">
        <f>B53*0.42</f>
        <v>910.14</v>
      </c>
      <c r="I53" s="48" t="s">
        <v>12</v>
      </c>
      <c r="J53" s="49">
        <v>43.6</v>
      </c>
      <c r="K53" s="48" t="s">
        <v>12</v>
      </c>
      <c r="L53" s="69">
        <v>1</v>
      </c>
      <c r="M53" s="51" t="s">
        <v>13</v>
      </c>
      <c r="N53" s="78">
        <f t="shared" si="21"/>
        <v>19841.052</v>
      </c>
      <c r="O53" s="79" t="s">
        <v>13</v>
      </c>
      <c r="P53" s="23">
        <f t="shared" si="22"/>
        <v>1.7999802374399999E-2</v>
      </c>
      <c r="Q53" s="79" t="s">
        <v>13</v>
      </c>
      <c r="R53" s="23">
        <f t="shared" si="23"/>
        <v>6.5999275372799995E-2</v>
      </c>
    </row>
    <row r="54" spans="1:18" x14ac:dyDescent="0.25">
      <c r="A54" s="80" t="s">
        <v>17</v>
      </c>
      <c r="B54" s="68">
        <v>214556</v>
      </c>
      <c r="C54" s="60" t="s">
        <v>31</v>
      </c>
      <c r="D54" s="76">
        <v>9979.0953586952292</v>
      </c>
      <c r="E54" s="48" t="s">
        <v>12</v>
      </c>
      <c r="F54" s="77">
        <v>0.60335521775432155</v>
      </c>
      <c r="G54" s="48" t="s">
        <v>32</v>
      </c>
      <c r="H54" s="78">
        <f>B54*0.9738</f>
        <v>208934.63279999999</v>
      </c>
      <c r="I54" s="48" t="s">
        <v>12</v>
      </c>
      <c r="J54" s="49">
        <v>31.87</v>
      </c>
      <c r="K54" s="48" t="s">
        <v>12</v>
      </c>
      <c r="L54" s="69">
        <v>1</v>
      </c>
      <c r="M54" s="51" t="s">
        <v>13</v>
      </c>
      <c r="N54" s="78">
        <f t="shared" si="21"/>
        <v>3329373.3736680001</v>
      </c>
      <c r="O54" s="79" t="s">
        <v>13</v>
      </c>
      <c r="P54" s="23">
        <f t="shared" si="22"/>
        <v>3.0204075245916098</v>
      </c>
      <c r="Q54" s="79" t="s">
        <v>13</v>
      </c>
      <c r="R54" s="23">
        <f t="shared" si="23"/>
        <v>11.074827590169235</v>
      </c>
    </row>
    <row r="55" spans="1:18" x14ac:dyDescent="0.25">
      <c r="A55" s="80" t="s">
        <v>18</v>
      </c>
      <c r="B55" s="68">
        <v>0</v>
      </c>
      <c r="C55" s="60" t="s">
        <v>31</v>
      </c>
      <c r="D55" s="76"/>
      <c r="E55" s="48" t="s">
        <v>12</v>
      </c>
      <c r="F55" s="82"/>
      <c r="G55" s="48" t="s">
        <v>32</v>
      </c>
      <c r="H55" s="78">
        <v>0</v>
      </c>
      <c r="I55" s="48" t="s">
        <v>12</v>
      </c>
      <c r="J55" s="83"/>
      <c r="K55" s="48" t="s">
        <v>12</v>
      </c>
      <c r="L55" s="84"/>
      <c r="M55" s="51" t="s">
        <v>13</v>
      </c>
      <c r="N55" s="78">
        <f t="shared" si="21"/>
        <v>0</v>
      </c>
      <c r="O55" s="79" t="s">
        <v>13</v>
      </c>
      <c r="P55" s="23">
        <f t="shared" si="22"/>
        <v>0</v>
      </c>
      <c r="Q55" s="79" t="s">
        <v>13</v>
      </c>
      <c r="R55" s="23">
        <f t="shared" si="23"/>
        <v>0</v>
      </c>
    </row>
    <row r="56" spans="1:18" x14ac:dyDescent="0.25">
      <c r="A56" s="41"/>
      <c r="B56" s="41"/>
      <c r="C56" s="41"/>
      <c r="D56" s="41"/>
      <c r="E56" s="41"/>
      <c r="F56" s="41"/>
      <c r="G56" s="41"/>
      <c r="H56" s="41"/>
      <c r="I56" s="41"/>
      <c r="J56" s="41"/>
      <c r="K56" s="41"/>
      <c r="L56" s="41"/>
      <c r="M56" s="41"/>
      <c r="N56" s="41"/>
      <c r="O56" s="41"/>
      <c r="P56" s="41"/>
      <c r="Q56" s="75"/>
      <c r="R56" s="75"/>
    </row>
    <row r="57" spans="1:18" ht="21" x14ac:dyDescent="0.4">
      <c r="A57" s="72" t="s">
        <v>35</v>
      </c>
      <c r="B57" s="73"/>
      <c r="C57" s="72"/>
      <c r="D57" s="72">
        <v>2002</v>
      </c>
      <c r="E57" s="73"/>
      <c r="F57" s="73"/>
      <c r="G57" s="73"/>
      <c r="H57" s="73"/>
      <c r="I57" s="73"/>
      <c r="J57" s="73"/>
      <c r="K57" s="73"/>
      <c r="L57" s="73"/>
      <c r="M57" s="73"/>
      <c r="N57" s="73"/>
      <c r="O57" s="73"/>
      <c r="P57" s="73"/>
      <c r="Q57" s="73"/>
      <c r="R57" s="73"/>
    </row>
    <row r="58" spans="1:18" ht="21" x14ac:dyDescent="0.4">
      <c r="A58" s="74"/>
      <c r="B58" s="42" t="s">
        <v>36</v>
      </c>
      <c r="C58" s="74"/>
      <c r="D58" s="42" t="s">
        <v>27</v>
      </c>
      <c r="E58" s="40"/>
      <c r="F58" s="40"/>
      <c r="G58" s="40"/>
      <c r="H58" s="42" t="s">
        <v>28</v>
      </c>
      <c r="I58" s="40"/>
      <c r="J58" s="40"/>
      <c r="K58" s="40"/>
      <c r="L58" s="40"/>
      <c r="M58" s="40"/>
      <c r="N58" s="40"/>
      <c r="O58" s="41"/>
      <c r="P58" s="41"/>
      <c r="Q58" s="75"/>
      <c r="R58" s="75"/>
    </row>
    <row r="59" spans="1:18" x14ac:dyDescent="0.25">
      <c r="A59" s="41"/>
      <c r="B59" s="42" t="s">
        <v>1</v>
      </c>
      <c r="C59" s="42"/>
      <c r="D59" s="42" t="s">
        <v>1</v>
      </c>
      <c r="E59" s="40"/>
      <c r="F59" s="41"/>
      <c r="G59" s="41"/>
      <c r="H59" s="42" t="s">
        <v>1</v>
      </c>
      <c r="I59" s="41"/>
      <c r="J59" s="42" t="s">
        <v>2</v>
      </c>
      <c r="K59" s="41"/>
      <c r="L59" s="42" t="s">
        <v>3</v>
      </c>
      <c r="M59" s="41"/>
      <c r="N59" s="16" t="s">
        <v>4</v>
      </c>
      <c r="O59" s="41"/>
      <c r="P59" s="16" t="s">
        <v>4</v>
      </c>
      <c r="Q59" s="75"/>
      <c r="R59" s="16" t="s">
        <v>4</v>
      </c>
    </row>
    <row r="60" spans="1:18" x14ac:dyDescent="0.25">
      <c r="A60" s="45" t="s">
        <v>5</v>
      </c>
      <c r="B60" s="42" t="s">
        <v>6</v>
      </c>
      <c r="C60" s="41"/>
      <c r="D60" s="42" t="s">
        <v>6</v>
      </c>
      <c r="E60" s="40"/>
      <c r="F60" s="42" t="s">
        <v>29</v>
      </c>
      <c r="G60" s="41"/>
      <c r="H60" s="42" t="s">
        <v>6</v>
      </c>
      <c r="I60" s="41"/>
      <c r="J60" s="42" t="s">
        <v>7</v>
      </c>
      <c r="K60" s="41"/>
      <c r="L60" s="42" t="s">
        <v>8</v>
      </c>
      <c r="M60" s="42"/>
      <c r="N60" s="42" t="s">
        <v>9</v>
      </c>
      <c r="O60" s="41"/>
      <c r="P60" s="42" t="s">
        <v>10</v>
      </c>
      <c r="Q60" s="75"/>
      <c r="R60" s="16" t="s">
        <v>19</v>
      </c>
    </row>
    <row r="61" spans="1:18" x14ac:dyDescent="0.25">
      <c r="A61" s="46" t="s">
        <v>37</v>
      </c>
      <c r="B61" s="68">
        <v>192435</v>
      </c>
      <c r="C61" s="60" t="s">
        <v>31</v>
      </c>
      <c r="D61" s="76">
        <v>192435</v>
      </c>
      <c r="E61" s="48" t="s">
        <v>12</v>
      </c>
      <c r="F61" s="77">
        <v>0.1</v>
      </c>
      <c r="G61" s="48" t="s">
        <v>32</v>
      </c>
      <c r="H61" s="78">
        <f>B61*0.9</f>
        <v>173191.5</v>
      </c>
      <c r="I61" s="48" t="s">
        <v>12</v>
      </c>
      <c r="J61" s="49">
        <v>56.372727272727268</v>
      </c>
      <c r="K61" s="48" t="s">
        <v>12</v>
      </c>
      <c r="L61" s="69">
        <v>1</v>
      </c>
      <c r="M61" s="51" t="s">
        <v>13</v>
      </c>
      <c r="N61" s="78">
        <f>H61*J61/2</f>
        <v>4881638.5977272727</v>
      </c>
      <c r="O61" s="79" t="s">
        <v>13</v>
      </c>
      <c r="P61" s="23">
        <f>N61*0.9072/1000000</f>
        <v>4.4286225358581826</v>
      </c>
      <c r="Q61" s="79" t="s">
        <v>13</v>
      </c>
      <c r="R61" s="23">
        <f>P61*44/12</f>
        <v>16.238282631480001</v>
      </c>
    </row>
    <row r="62" spans="1:18" x14ac:dyDescent="0.25">
      <c r="A62" s="80" t="s">
        <v>38</v>
      </c>
      <c r="B62" s="68">
        <v>75151.085999999996</v>
      </c>
      <c r="C62" s="60" t="s">
        <v>31</v>
      </c>
      <c r="D62" s="76">
        <v>720.80302501316555</v>
      </c>
      <c r="E62" s="48" t="s">
        <v>12</v>
      </c>
      <c r="F62" s="77">
        <v>0</v>
      </c>
      <c r="G62" s="48" t="s">
        <v>32</v>
      </c>
      <c r="H62" s="78">
        <f>B62</f>
        <v>75151.085999999996</v>
      </c>
      <c r="I62" s="48" t="s">
        <v>12</v>
      </c>
      <c r="J62" s="49">
        <v>56.746363636363633</v>
      </c>
      <c r="K62" s="48" t="s">
        <v>12</v>
      </c>
      <c r="L62" s="69">
        <v>1</v>
      </c>
      <c r="M62" s="51" t="s">
        <v>13</v>
      </c>
      <c r="N62" s="78">
        <f t="shared" ref="N62:N83" si="24">H62*J62/2</f>
        <v>2132275.4269118179</v>
      </c>
      <c r="O62" s="79" t="s">
        <v>13</v>
      </c>
      <c r="P62" s="23">
        <f t="shared" ref="P62:P83" si="25">N62*0.9072/1000000</f>
        <v>1.9344002672944012</v>
      </c>
      <c r="Q62" s="79" t="s">
        <v>13</v>
      </c>
      <c r="R62" s="23">
        <f t="shared" ref="R62:R83" si="26">P62*44/12</f>
        <v>7.0928009800794705</v>
      </c>
    </row>
    <row r="63" spans="1:18" x14ac:dyDescent="0.25">
      <c r="A63" s="80" t="s">
        <v>39</v>
      </c>
      <c r="B63" s="68">
        <v>45661</v>
      </c>
      <c r="C63" s="60" t="s">
        <v>31</v>
      </c>
      <c r="D63" s="76">
        <v>45661</v>
      </c>
      <c r="E63" s="48" t="s">
        <v>12</v>
      </c>
      <c r="F63" s="77">
        <v>0.996</v>
      </c>
      <c r="G63" s="48" t="s">
        <v>32</v>
      </c>
      <c r="H63" s="78">
        <f>B63*0.004</f>
        <v>182.64400000000001</v>
      </c>
      <c r="I63" s="48" t="s">
        <v>12</v>
      </c>
      <c r="J63" s="49">
        <v>45.27</v>
      </c>
      <c r="K63" s="48" t="s">
        <v>12</v>
      </c>
      <c r="L63" s="69">
        <v>1</v>
      </c>
      <c r="M63" s="51" t="s">
        <v>13</v>
      </c>
      <c r="N63" s="78">
        <f t="shared" si="24"/>
        <v>4134.1469400000005</v>
      </c>
      <c r="O63" s="79" t="s">
        <v>13</v>
      </c>
      <c r="P63" s="23">
        <f t="shared" si="25"/>
        <v>3.7504981039680006E-3</v>
      </c>
      <c r="Q63" s="79" t="s">
        <v>13</v>
      </c>
      <c r="R63" s="23">
        <f t="shared" si="26"/>
        <v>1.3751826381216003E-2</v>
      </c>
    </row>
    <row r="64" spans="1:18" ht="19.5" x14ac:dyDescent="0.25">
      <c r="A64" s="81" t="s">
        <v>40</v>
      </c>
      <c r="B64" s="68">
        <v>347</v>
      </c>
      <c r="C64" s="60" t="s">
        <v>31</v>
      </c>
      <c r="D64" s="76">
        <v>0</v>
      </c>
      <c r="E64" s="48" t="s">
        <v>12</v>
      </c>
      <c r="F64" s="77">
        <v>0</v>
      </c>
      <c r="G64" s="48" t="s">
        <v>32</v>
      </c>
      <c r="H64" s="78">
        <f>B64</f>
        <v>347</v>
      </c>
      <c r="I64" s="48" t="s">
        <v>12</v>
      </c>
      <c r="J64" s="49">
        <v>41.56</v>
      </c>
      <c r="K64" s="48" t="s">
        <v>12</v>
      </c>
      <c r="L64" s="69">
        <v>1</v>
      </c>
      <c r="M64" s="51" t="s">
        <v>13</v>
      </c>
      <c r="N64" s="78">
        <f t="shared" si="24"/>
        <v>7210.6600000000008</v>
      </c>
      <c r="O64" s="79" t="s">
        <v>13</v>
      </c>
      <c r="P64" s="23">
        <f t="shared" si="25"/>
        <v>6.5415107520000008E-3</v>
      </c>
      <c r="Q64" s="79" t="s">
        <v>13</v>
      </c>
      <c r="R64" s="23">
        <f t="shared" si="26"/>
        <v>2.3985539424000002E-2</v>
      </c>
    </row>
    <row r="65" spans="1:18" x14ac:dyDescent="0.25">
      <c r="A65" s="81" t="s">
        <v>41</v>
      </c>
      <c r="B65" s="68">
        <v>0</v>
      </c>
      <c r="C65" s="60" t="s">
        <v>31</v>
      </c>
      <c r="D65" s="76">
        <v>0</v>
      </c>
      <c r="E65" s="48" t="s">
        <v>12</v>
      </c>
      <c r="F65" s="77">
        <v>0</v>
      </c>
      <c r="G65" s="48" t="s">
        <v>32</v>
      </c>
      <c r="H65" s="78">
        <v>0</v>
      </c>
      <c r="I65" s="48" t="s">
        <v>12</v>
      </c>
      <c r="J65" s="21">
        <v>44.727327315643954</v>
      </c>
      <c r="K65" s="48" t="s">
        <v>12</v>
      </c>
      <c r="L65" s="69">
        <v>1</v>
      </c>
      <c r="M65" s="51" t="s">
        <v>13</v>
      </c>
      <c r="N65" s="78">
        <f t="shared" si="24"/>
        <v>0</v>
      </c>
      <c r="O65" s="79" t="s">
        <v>13</v>
      </c>
      <c r="P65" s="23">
        <f t="shared" si="25"/>
        <v>0</v>
      </c>
      <c r="Q65" s="79" t="s">
        <v>13</v>
      </c>
      <c r="R65" s="23">
        <f t="shared" si="26"/>
        <v>0</v>
      </c>
    </row>
    <row r="66" spans="1:18" x14ac:dyDescent="0.25">
      <c r="A66" s="80" t="s">
        <v>14</v>
      </c>
      <c r="B66" s="68">
        <v>30575</v>
      </c>
      <c r="C66" s="60" t="s">
        <v>31</v>
      </c>
      <c r="D66" s="76">
        <v>336.01409736332732</v>
      </c>
      <c r="E66" s="48" t="s">
        <v>12</v>
      </c>
      <c r="F66" s="77">
        <v>0.5</v>
      </c>
      <c r="G66" s="48" t="s">
        <v>32</v>
      </c>
      <c r="H66" s="78">
        <f>B66*0.995</f>
        <v>30422.125</v>
      </c>
      <c r="I66" s="48" t="s">
        <v>12</v>
      </c>
      <c r="J66" s="49">
        <v>44.43</v>
      </c>
      <c r="K66" s="48" t="s">
        <v>12</v>
      </c>
      <c r="L66" s="69">
        <v>1</v>
      </c>
      <c r="M66" s="51" t="s">
        <v>13</v>
      </c>
      <c r="N66" s="78">
        <f t="shared" si="24"/>
        <v>675827.50687499996</v>
      </c>
      <c r="O66" s="79" t="s">
        <v>13</v>
      </c>
      <c r="P66" s="23">
        <f t="shared" si="25"/>
        <v>0.61311071423700003</v>
      </c>
      <c r="Q66" s="79" t="s">
        <v>13</v>
      </c>
      <c r="R66" s="23">
        <f t="shared" si="26"/>
        <v>2.2480726188690001</v>
      </c>
    </row>
    <row r="67" spans="1:18" ht="19.5" x14ac:dyDescent="0.25">
      <c r="A67" s="81" t="s">
        <v>42</v>
      </c>
      <c r="B67" s="68">
        <v>0</v>
      </c>
      <c r="C67" s="60" t="s">
        <v>31</v>
      </c>
      <c r="D67" s="76">
        <v>0</v>
      </c>
      <c r="E67" s="48" t="s">
        <v>12</v>
      </c>
      <c r="F67" s="77">
        <v>0.61045622640879382</v>
      </c>
      <c r="G67" s="48" t="s">
        <v>32</v>
      </c>
      <c r="H67" s="78">
        <v>0</v>
      </c>
      <c r="I67" s="48" t="s">
        <v>12</v>
      </c>
      <c r="J67" s="49">
        <v>40.86</v>
      </c>
      <c r="K67" s="48" t="s">
        <v>12</v>
      </c>
      <c r="L67" s="69">
        <v>1</v>
      </c>
      <c r="M67" s="51" t="s">
        <v>13</v>
      </c>
      <c r="N67" s="78">
        <f t="shared" si="24"/>
        <v>0</v>
      </c>
      <c r="O67" s="79" t="s">
        <v>13</v>
      </c>
      <c r="P67" s="23">
        <f t="shared" si="25"/>
        <v>0</v>
      </c>
      <c r="Q67" s="79" t="s">
        <v>13</v>
      </c>
      <c r="R67" s="23">
        <f t="shared" si="26"/>
        <v>0</v>
      </c>
    </row>
    <row r="68" spans="1:18" ht="19.5" x14ac:dyDescent="0.25">
      <c r="A68" s="81" t="s">
        <v>43</v>
      </c>
      <c r="B68" s="68">
        <v>0</v>
      </c>
      <c r="C68" s="60" t="s">
        <v>31</v>
      </c>
      <c r="D68" s="76">
        <v>0</v>
      </c>
      <c r="E68" s="48" t="s">
        <v>12</v>
      </c>
      <c r="F68" s="77">
        <v>0.61045622640879382</v>
      </c>
      <c r="G68" s="48" t="s">
        <v>32</v>
      </c>
      <c r="H68" s="78">
        <v>0</v>
      </c>
      <c r="I68" s="48" t="s">
        <v>12</v>
      </c>
      <c r="J68" s="49">
        <v>44.43</v>
      </c>
      <c r="K68" s="48" t="s">
        <v>12</v>
      </c>
      <c r="L68" s="69">
        <v>1</v>
      </c>
      <c r="M68" s="51" t="s">
        <v>13</v>
      </c>
      <c r="N68" s="78">
        <f t="shared" si="24"/>
        <v>0</v>
      </c>
      <c r="O68" s="79" t="s">
        <v>13</v>
      </c>
      <c r="P68" s="23">
        <f t="shared" si="25"/>
        <v>0</v>
      </c>
      <c r="Q68" s="79" t="s">
        <v>13</v>
      </c>
      <c r="R68" s="23">
        <f t="shared" si="26"/>
        <v>0</v>
      </c>
    </row>
    <row r="69" spans="1:18" x14ac:dyDescent="0.25">
      <c r="A69" s="80" t="s">
        <v>15</v>
      </c>
      <c r="B69" s="68">
        <v>554</v>
      </c>
      <c r="C69" s="60" t="s">
        <v>31</v>
      </c>
      <c r="D69" s="76">
        <v>0</v>
      </c>
      <c r="E69" s="48" t="s">
        <v>12</v>
      </c>
      <c r="F69" s="77">
        <v>0</v>
      </c>
      <c r="G69" s="48" t="s">
        <v>32</v>
      </c>
      <c r="H69" s="78">
        <f>B69</f>
        <v>554</v>
      </c>
      <c r="I69" s="48" t="s">
        <v>12</v>
      </c>
      <c r="J69" s="49">
        <v>43.97</v>
      </c>
      <c r="K69" s="48" t="s">
        <v>12</v>
      </c>
      <c r="L69" s="69">
        <v>1</v>
      </c>
      <c r="M69" s="51" t="s">
        <v>13</v>
      </c>
      <c r="N69" s="78">
        <f t="shared" si="24"/>
        <v>12179.69</v>
      </c>
      <c r="O69" s="79" t="s">
        <v>13</v>
      </c>
      <c r="P69" s="23">
        <f t="shared" si="25"/>
        <v>1.1049414768000001E-2</v>
      </c>
      <c r="Q69" s="79" t="s">
        <v>13</v>
      </c>
      <c r="R69" s="23">
        <f t="shared" si="26"/>
        <v>4.0514520816000002E-2</v>
      </c>
    </row>
    <row r="70" spans="1:18" x14ac:dyDescent="0.25">
      <c r="A70" s="80" t="s">
        <v>16</v>
      </c>
      <c r="B70" s="68">
        <v>7636</v>
      </c>
      <c r="C70" s="60" t="s">
        <v>31</v>
      </c>
      <c r="D70" s="76">
        <v>6041.7268134459919</v>
      </c>
      <c r="E70" s="48" t="s">
        <v>12</v>
      </c>
      <c r="F70" s="77">
        <v>0.61045622640879382</v>
      </c>
      <c r="G70" s="48" t="s">
        <v>32</v>
      </c>
      <c r="H70" s="78">
        <f>B70*0.53</f>
        <v>4047.0800000000004</v>
      </c>
      <c r="I70" s="48" t="s">
        <v>12</v>
      </c>
      <c r="J70" s="21">
        <v>37.448010447464753</v>
      </c>
      <c r="K70" s="48" t="s">
        <v>12</v>
      </c>
      <c r="L70" s="69">
        <v>1</v>
      </c>
      <c r="M70" s="51" t="s">
        <v>13</v>
      </c>
      <c r="N70" s="78">
        <f t="shared" si="24"/>
        <v>75777.547060862838</v>
      </c>
      <c r="O70" s="79" t="s">
        <v>13</v>
      </c>
      <c r="P70" s="23">
        <f t="shared" si="25"/>
        <v>6.8745390693614766E-2</v>
      </c>
      <c r="Q70" s="79" t="s">
        <v>13</v>
      </c>
      <c r="R70" s="23">
        <f t="shared" si="26"/>
        <v>0.25206643254325417</v>
      </c>
    </row>
    <row r="71" spans="1:18" x14ac:dyDescent="0.25">
      <c r="A71" s="80" t="s">
        <v>30</v>
      </c>
      <c r="B71" s="68">
        <v>15795</v>
      </c>
      <c r="C71" s="60" t="s">
        <v>31</v>
      </c>
      <c r="D71" s="76">
        <v>15795</v>
      </c>
      <c r="E71" s="48" t="s">
        <v>12</v>
      </c>
      <c r="F71" s="77">
        <v>0.09</v>
      </c>
      <c r="G71" s="48" t="s">
        <v>32</v>
      </c>
      <c r="H71" s="78">
        <f>B71*0.91</f>
        <v>14373.45</v>
      </c>
      <c r="I71" s="48" t="s">
        <v>12</v>
      </c>
      <c r="J71" s="49">
        <v>43.97</v>
      </c>
      <c r="K71" s="48" t="s">
        <v>12</v>
      </c>
      <c r="L71" s="69">
        <v>1</v>
      </c>
      <c r="M71" s="51" t="s">
        <v>13</v>
      </c>
      <c r="N71" s="78">
        <f t="shared" si="24"/>
        <v>316000.29824999999</v>
      </c>
      <c r="O71" s="79" t="s">
        <v>13</v>
      </c>
      <c r="P71" s="23">
        <f t="shared" si="25"/>
        <v>0.2866754705724</v>
      </c>
      <c r="Q71" s="79" t="s">
        <v>13</v>
      </c>
      <c r="R71" s="23">
        <f t="shared" si="26"/>
        <v>1.0511433920988</v>
      </c>
    </row>
    <row r="72" spans="1:18" x14ac:dyDescent="0.25">
      <c r="A72" s="80" t="s">
        <v>21</v>
      </c>
      <c r="B72" s="68">
        <v>7456</v>
      </c>
      <c r="C72" s="60" t="s">
        <v>31</v>
      </c>
      <c r="D72" s="76">
        <v>0</v>
      </c>
      <c r="E72" s="48" t="s">
        <v>12</v>
      </c>
      <c r="F72" s="77">
        <v>0</v>
      </c>
      <c r="G72" s="48" t="s">
        <v>32</v>
      </c>
      <c r="H72" s="78">
        <f>B72</f>
        <v>7456</v>
      </c>
      <c r="I72" s="48" t="s">
        <v>12</v>
      </c>
      <c r="J72" s="21">
        <v>42.72944085628535</v>
      </c>
      <c r="K72" s="48" t="s">
        <v>12</v>
      </c>
      <c r="L72" s="69">
        <v>1</v>
      </c>
      <c r="M72" s="51" t="s">
        <v>13</v>
      </c>
      <c r="N72" s="78">
        <f t="shared" si="24"/>
        <v>159295.35551223179</v>
      </c>
      <c r="O72" s="79" t="s">
        <v>13</v>
      </c>
      <c r="P72" s="23">
        <f t="shared" si="25"/>
        <v>0.14451274652069668</v>
      </c>
      <c r="Q72" s="79" t="s">
        <v>13</v>
      </c>
      <c r="R72" s="23">
        <f t="shared" si="26"/>
        <v>0.52988007057588782</v>
      </c>
    </row>
    <row r="73" spans="1:18" ht="19.5" x14ac:dyDescent="0.25">
      <c r="A73" s="81" t="s">
        <v>44</v>
      </c>
      <c r="B73" s="68">
        <v>0</v>
      </c>
      <c r="C73" s="60" t="s">
        <v>31</v>
      </c>
      <c r="D73" s="76">
        <v>0</v>
      </c>
      <c r="E73" s="48" t="s">
        <v>12</v>
      </c>
      <c r="F73" s="77">
        <v>0</v>
      </c>
      <c r="G73" s="48" t="s">
        <v>32</v>
      </c>
      <c r="H73" s="78">
        <v>0</v>
      </c>
      <c r="I73" s="48" t="s">
        <v>12</v>
      </c>
      <c r="J73" s="21">
        <v>42.72944085628535</v>
      </c>
      <c r="K73" s="48" t="s">
        <v>12</v>
      </c>
      <c r="L73" s="69">
        <v>1</v>
      </c>
      <c r="M73" s="51" t="s">
        <v>13</v>
      </c>
      <c r="N73" s="78">
        <f t="shared" si="24"/>
        <v>0</v>
      </c>
      <c r="O73" s="79" t="s">
        <v>13</v>
      </c>
      <c r="P73" s="23">
        <f t="shared" si="25"/>
        <v>0</v>
      </c>
      <c r="Q73" s="79" t="s">
        <v>13</v>
      </c>
      <c r="R73" s="23">
        <f t="shared" si="26"/>
        <v>0</v>
      </c>
    </row>
    <row r="74" spans="1:18" x14ac:dyDescent="0.25">
      <c r="A74" s="80" t="s">
        <v>45</v>
      </c>
      <c r="B74" s="68">
        <v>1776</v>
      </c>
      <c r="C74" s="60" t="s">
        <v>31</v>
      </c>
      <c r="D74" s="76">
        <v>1776</v>
      </c>
      <c r="E74" s="48" t="s">
        <v>12</v>
      </c>
      <c r="F74" s="77">
        <v>0</v>
      </c>
      <c r="G74" s="48" t="s">
        <v>32</v>
      </c>
      <c r="H74" s="78">
        <f>B74</f>
        <v>1776</v>
      </c>
      <c r="I74" s="48" t="s">
        <v>12</v>
      </c>
      <c r="J74" s="21">
        <v>44.727327315643954</v>
      </c>
      <c r="K74" s="48" t="s">
        <v>12</v>
      </c>
      <c r="L74" s="69">
        <v>1</v>
      </c>
      <c r="M74" s="51" t="s">
        <v>13</v>
      </c>
      <c r="N74" s="78">
        <f t="shared" si="24"/>
        <v>39717.86665629183</v>
      </c>
      <c r="O74" s="79" t="s">
        <v>13</v>
      </c>
      <c r="P74" s="23">
        <f t="shared" si="25"/>
        <v>3.6032048630587947E-2</v>
      </c>
      <c r="Q74" s="79" t="s">
        <v>13</v>
      </c>
      <c r="R74" s="23">
        <f t="shared" si="26"/>
        <v>0.13211751164548916</v>
      </c>
    </row>
    <row r="75" spans="1:18" x14ac:dyDescent="0.25">
      <c r="A75" s="80" t="s">
        <v>34</v>
      </c>
      <c r="B75" s="68">
        <v>32832</v>
      </c>
      <c r="C75" s="60" t="s">
        <v>31</v>
      </c>
      <c r="D75" s="76">
        <v>2556.9561945140208</v>
      </c>
      <c r="E75" s="48" t="s">
        <v>12</v>
      </c>
      <c r="F75" s="77">
        <v>0.3</v>
      </c>
      <c r="G75" s="48" t="s">
        <v>32</v>
      </c>
      <c r="H75" s="78">
        <f>B75*0.9973</f>
        <v>32743.353599999999</v>
      </c>
      <c r="I75" s="48" t="s">
        <v>12</v>
      </c>
      <c r="J75" s="49">
        <v>61.34</v>
      </c>
      <c r="K75" s="48" t="s">
        <v>12</v>
      </c>
      <c r="L75" s="69">
        <v>1</v>
      </c>
      <c r="M75" s="51" t="s">
        <v>13</v>
      </c>
      <c r="N75" s="78">
        <f t="shared" si="24"/>
        <v>1004238.6549120001</v>
      </c>
      <c r="O75" s="79" t="s">
        <v>13</v>
      </c>
      <c r="P75" s="23">
        <f t="shared" si="25"/>
        <v>0.91104530773616643</v>
      </c>
      <c r="Q75" s="79" t="s">
        <v>13</v>
      </c>
      <c r="R75" s="23">
        <f t="shared" si="26"/>
        <v>3.3404994616992769</v>
      </c>
    </row>
    <row r="76" spans="1:18" x14ac:dyDescent="0.25">
      <c r="A76" s="80" t="s">
        <v>46</v>
      </c>
      <c r="B76" s="68">
        <v>0</v>
      </c>
      <c r="C76" s="60" t="s">
        <v>31</v>
      </c>
      <c r="D76" s="76">
        <v>0</v>
      </c>
      <c r="E76" s="48" t="s">
        <v>12</v>
      </c>
      <c r="F76" s="77">
        <v>0.61045622640879382</v>
      </c>
      <c r="G76" s="48" t="s">
        <v>32</v>
      </c>
      <c r="H76" s="78">
        <v>0</v>
      </c>
      <c r="I76" s="48" t="s">
        <v>12</v>
      </c>
      <c r="J76" s="49">
        <v>42.06</v>
      </c>
      <c r="K76" s="48" t="s">
        <v>12</v>
      </c>
      <c r="L76" s="69">
        <v>1</v>
      </c>
      <c r="M76" s="51" t="s">
        <v>13</v>
      </c>
      <c r="N76" s="78">
        <f t="shared" si="24"/>
        <v>0</v>
      </c>
      <c r="O76" s="79" t="s">
        <v>13</v>
      </c>
      <c r="P76" s="23">
        <f t="shared" si="25"/>
        <v>0</v>
      </c>
      <c r="Q76" s="79" t="s">
        <v>13</v>
      </c>
      <c r="R76" s="23">
        <f t="shared" si="26"/>
        <v>0</v>
      </c>
    </row>
    <row r="77" spans="1:18" x14ac:dyDescent="0.25">
      <c r="A77" s="80" t="s">
        <v>22</v>
      </c>
      <c r="B77" s="68">
        <v>8272</v>
      </c>
      <c r="C77" s="60" t="s">
        <v>31</v>
      </c>
      <c r="D77" s="76">
        <v>0</v>
      </c>
      <c r="E77" s="48" t="s">
        <v>12</v>
      </c>
      <c r="F77" s="77">
        <v>0.5</v>
      </c>
      <c r="G77" s="48" t="s">
        <v>32</v>
      </c>
      <c r="H77" s="78">
        <f>B77</f>
        <v>8272</v>
      </c>
      <c r="I77" s="48" t="s">
        <v>12</v>
      </c>
      <c r="J77" s="49">
        <v>45.11</v>
      </c>
      <c r="K77" s="48" t="s">
        <v>12</v>
      </c>
      <c r="L77" s="69">
        <v>1</v>
      </c>
      <c r="M77" s="51" t="s">
        <v>13</v>
      </c>
      <c r="N77" s="78">
        <f t="shared" si="24"/>
        <v>186574.96</v>
      </c>
      <c r="O77" s="79" t="s">
        <v>13</v>
      </c>
      <c r="P77" s="23">
        <f t="shared" si="25"/>
        <v>0.169260803712</v>
      </c>
      <c r="Q77" s="79" t="s">
        <v>13</v>
      </c>
      <c r="R77" s="23">
        <f t="shared" si="26"/>
        <v>0.620622946944</v>
      </c>
    </row>
    <row r="78" spans="1:18" x14ac:dyDescent="0.25">
      <c r="A78" s="80" t="s">
        <v>47</v>
      </c>
      <c r="B78" s="68">
        <v>67365</v>
      </c>
      <c r="C78" s="60" t="s">
        <v>31</v>
      </c>
      <c r="D78" s="76">
        <v>2845.7305034145465</v>
      </c>
      <c r="E78" s="48" t="s">
        <v>12</v>
      </c>
      <c r="F78" s="77">
        <v>0.8</v>
      </c>
      <c r="G78" s="48" t="s">
        <v>32</v>
      </c>
      <c r="H78" s="78">
        <f>B78*0.9906</f>
        <v>66731.769</v>
      </c>
      <c r="I78" s="48" t="s">
        <v>12</v>
      </c>
      <c r="J78" s="49">
        <v>40.08</v>
      </c>
      <c r="K78" s="48" t="s">
        <v>12</v>
      </c>
      <c r="L78" s="69">
        <v>1</v>
      </c>
      <c r="M78" s="51" t="s">
        <v>13</v>
      </c>
      <c r="N78" s="78">
        <f t="shared" si="24"/>
        <v>1337304.6507599999</v>
      </c>
      <c r="O78" s="79" t="s">
        <v>13</v>
      </c>
      <c r="P78" s="23">
        <f t="shared" si="25"/>
        <v>1.2132027791694719</v>
      </c>
      <c r="Q78" s="79" t="s">
        <v>13</v>
      </c>
      <c r="R78" s="23">
        <f t="shared" si="26"/>
        <v>4.4484101902880644</v>
      </c>
    </row>
    <row r="79" spans="1:18" x14ac:dyDescent="0.25">
      <c r="A79" s="80" t="s">
        <v>48</v>
      </c>
      <c r="B79" s="68">
        <v>5347</v>
      </c>
      <c r="C79" s="60" t="s">
        <v>31</v>
      </c>
      <c r="D79" s="76">
        <v>5196.1426735594005</v>
      </c>
      <c r="E79" s="48" t="s">
        <v>12</v>
      </c>
      <c r="F79" s="77">
        <v>0</v>
      </c>
      <c r="G79" s="48" t="s">
        <v>32</v>
      </c>
      <c r="H79" s="78">
        <f>B79</f>
        <v>5347</v>
      </c>
      <c r="I79" s="48" t="s">
        <v>12</v>
      </c>
      <c r="J79" s="49">
        <v>43.47</v>
      </c>
      <c r="K79" s="48" t="s">
        <v>12</v>
      </c>
      <c r="L79" s="69">
        <v>1</v>
      </c>
      <c r="M79" s="51" t="s">
        <v>13</v>
      </c>
      <c r="N79" s="78">
        <f t="shared" si="24"/>
        <v>116217.045</v>
      </c>
      <c r="O79" s="79" t="s">
        <v>13</v>
      </c>
      <c r="P79" s="23">
        <f t="shared" si="25"/>
        <v>0.10543210322400001</v>
      </c>
      <c r="Q79" s="79" t="s">
        <v>13</v>
      </c>
      <c r="R79" s="23">
        <f t="shared" si="26"/>
        <v>0.38658437848800004</v>
      </c>
    </row>
    <row r="80" spans="1:18" x14ac:dyDescent="0.25">
      <c r="A80" s="80" t="s">
        <v>49</v>
      </c>
      <c r="B80" s="68">
        <v>-6255</v>
      </c>
      <c r="C80" s="60" t="s">
        <v>31</v>
      </c>
      <c r="D80" s="76">
        <v>0</v>
      </c>
      <c r="E80" s="48" t="s">
        <v>12</v>
      </c>
      <c r="F80" s="77">
        <v>0</v>
      </c>
      <c r="G80" s="48" t="s">
        <v>32</v>
      </c>
      <c r="H80" s="78">
        <f>B80</f>
        <v>-6255</v>
      </c>
      <c r="I80" s="48" t="s">
        <v>12</v>
      </c>
      <c r="J80" s="21">
        <v>44.727327315643954</v>
      </c>
      <c r="K80" s="48" t="s">
        <v>12</v>
      </c>
      <c r="L80" s="69">
        <v>1</v>
      </c>
      <c r="M80" s="51" t="s">
        <v>13</v>
      </c>
      <c r="N80" s="78">
        <f t="shared" si="24"/>
        <v>-139884.71617967647</v>
      </c>
      <c r="O80" s="79" t="s">
        <v>13</v>
      </c>
      <c r="P80" s="23">
        <f t="shared" si="25"/>
        <v>-0.1269034145182025</v>
      </c>
      <c r="Q80" s="79" t="s">
        <v>13</v>
      </c>
      <c r="R80" s="23">
        <f t="shared" si="26"/>
        <v>-0.46531251990007583</v>
      </c>
    </row>
    <row r="81" spans="1:18" x14ac:dyDescent="0.25">
      <c r="A81" s="80" t="s">
        <v>50</v>
      </c>
      <c r="B81" s="68">
        <v>1918</v>
      </c>
      <c r="C81" s="60" t="s">
        <v>31</v>
      </c>
      <c r="D81" s="76">
        <v>1918</v>
      </c>
      <c r="E81" s="48" t="s">
        <v>12</v>
      </c>
      <c r="F81" s="77">
        <v>0.57999999999999996</v>
      </c>
      <c r="G81" s="48" t="s">
        <v>32</v>
      </c>
      <c r="H81" s="78">
        <f>B81*0.42</f>
        <v>805.56</v>
      </c>
      <c r="I81" s="48" t="s">
        <v>12</v>
      </c>
      <c r="J81" s="49">
        <v>43.6</v>
      </c>
      <c r="K81" s="48" t="s">
        <v>12</v>
      </c>
      <c r="L81" s="69">
        <v>1</v>
      </c>
      <c r="M81" s="51" t="s">
        <v>13</v>
      </c>
      <c r="N81" s="78">
        <f t="shared" si="24"/>
        <v>17561.207999999999</v>
      </c>
      <c r="O81" s="79" t="s">
        <v>13</v>
      </c>
      <c r="P81" s="23">
        <f t="shared" si="25"/>
        <v>1.5931527897599999E-2</v>
      </c>
      <c r="Q81" s="79" t="s">
        <v>13</v>
      </c>
      <c r="R81" s="23">
        <f t="shared" si="26"/>
        <v>5.8415602291199992E-2</v>
      </c>
    </row>
    <row r="82" spans="1:18" x14ac:dyDescent="0.25">
      <c r="A82" s="80" t="s">
        <v>17</v>
      </c>
      <c r="B82" s="68">
        <v>220453</v>
      </c>
      <c r="C82" s="60" t="s">
        <v>31</v>
      </c>
      <c r="D82" s="76">
        <v>9531.0501641223564</v>
      </c>
      <c r="E82" s="48" t="s">
        <v>12</v>
      </c>
      <c r="F82" s="77">
        <v>0.61045622640879382</v>
      </c>
      <c r="G82" s="48" t="s">
        <v>32</v>
      </c>
      <c r="H82" s="78">
        <f>B82*0.9738</f>
        <v>214677.13140000001</v>
      </c>
      <c r="I82" s="48" t="s">
        <v>12</v>
      </c>
      <c r="J82" s="49">
        <v>31.87</v>
      </c>
      <c r="K82" s="48" t="s">
        <v>12</v>
      </c>
      <c r="L82" s="69">
        <v>1</v>
      </c>
      <c r="M82" s="51" t="s">
        <v>13</v>
      </c>
      <c r="N82" s="78">
        <f t="shared" si="24"/>
        <v>3420880.0888590002</v>
      </c>
      <c r="O82" s="79" t="s">
        <v>13</v>
      </c>
      <c r="P82" s="23">
        <f t="shared" si="25"/>
        <v>3.1034224166128848</v>
      </c>
      <c r="Q82" s="79" t="s">
        <v>13</v>
      </c>
      <c r="R82" s="23">
        <f t="shared" si="26"/>
        <v>11.379215527580577</v>
      </c>
    </row>
    <row r="83" spans="1:18" x14ac:dyDescent="0.25">
      <c r="A83" s="80" t="s">
        <v>18</v>
      </c>
      <c r="B83" s="68">
        <v>0</v>
      </c>
      <c r="C83" s="60" t="s">
        <v>31</v>
      </c>
      <c r="D83" s="76"/>
      <c r="E83" s="48" t="s">
        <v>12</v>
      </c>
      <c r="F83" s="82"/>
      <c r="G83" s="48" t="s">
        <v>32</v>
      </c>
      <c r="H83" s="78">
        <v>0</v>
      </c>
      <c r="I83" s="48" t="s">
        <v>12</v>
      </c>
      <c r="J83" s="83"/>
      <c r="K83" s="48" t="s">
        <v>12</v>
      </c>
      <c r="L83" s="84"/>
      <c r="M83" s="51" t="s">
        <v>13</v>
      </c>
      <c r="N83" s="78">
        <f t="shared" si="24"/>
        <v>0</v>
      </c>
      <c r="O83" s="79" t="s">
        <v>13</v>
      </c>
      <c r="P83" s="23">
        <f t="shared" si="25"/>
        <v>0</v>
      </c>
      <c r="Q83" s="79" t="s">
        <v>13</v>
      </c>
      <c r="R83" s="23">
        <f t="shared" si="26"/>
        <v>0</v>
      </c>
    </row>
    <row r="84" spans="1:18" x14ac:dyDescent="0.25">
      <c r="A84" s="41"/>
      <c r="B84" s="41"/>
      <c r="C84" s="41"/>
      <c r="D84" s="41"/>
      <c r="E84" s="41"/>
      <c r="F84" s="41"/>
      <c r="G84" s="41"/>
      <c r="H84" s="41"/>
      <c r="I84" s="41"/>
      <c r="J84" s="41"/>
      <c r="K84" s="41"/>
      <c r="L84" s="41"/>
      <c r="M84" s="41"/>
      <c r="N84" s="41"/>
      <c r="O84" s="41"/>
      <c r="P84" s="41"/>
      <c r="Q84" s="75"/>
      <c r="R84" s="75"/>
    </row>
    <row r="85" spans="1:18" ht="21" x14ac:dyDescent="0.4">
      <c r="A85" s="72" t="s">
        <v>35</v>
      </c>
      <c r="B85" s="73"/>
      <c r="C85" s="72"/>
      <c r="D85" s="72">
        <v>2003</v>
      </c>
      <c r="E85" s="73"/>
      <c r="F85" s="73"/>
      <c r="G85" s="73"/>
      <c r="H85" s="73"/>
      <c r="I85" s="73"/>
      <c r="J85" s="73"/>
      <c r="K85" s="73"/>
      <c r="L85" s="73"/>
      <c r="M85" s="73"/>
      <c r="N85" s="73"/>
      <c r="O85" s="73"/>
      <c r="P85" s="73"/>
      <c r="Q85" s="73"/>
      <c r="R85" s="73"/>
    </row>
    <row r="86" spans="1:18" ht="21" x14ac:dyDescent="0.4">
      <c r="A86" s="74"/>
      <c r="B86" s="42" t="s">
        <v>36</v>
      </c>
      <c r="C86" s="74"/>
      <c r="D86" s="42" t="s">
        <v>27</v>
      </c>
      <c r="E86" s="40"/>
      <c r="F86" s="40"/>
      <c r="G86" s="40"/>
      <c r="H86" s="42" t="s">
        <v>28</v>
      </c>
      <c r="I86" s="40"/>
      <c r="J86" s="40"/>
      <c r="K86" s="40"/>
      <c r="L86" s="40"/>
      <c r="M86" s="40"/>
      <c r="N86" s="40"/>
      <c r="O86" s="41"/>
      <c r="P86" s="41"/>
      <c r="Q86" s="75"/>
      <c r="R86" s="75"/>
    </row>
    <row r="87" spans="1:18" x14ac:dyDescent="0.25">
      <c r="A87" s="41"/>
      <c r="B87" s="42" t="s">
        <v>1</v>
      </c>
      <c r="C87" s="42"/>
      <c r="D87" s="42" t="s">
        <v>1</v>
      </c>
      <c r="E87" s="40"/>
      <c r="F87" s="41"/>
      <c r="G87" s="41"/>
      <c r="H87" s="42" t="s">
        <v>1</v>
      </c>
      <c r="I87" s="41"/>
      <c r="J87" s="42" t="s">
        <v>2</v>
      </c>
      <c r="K87" s="41"/>
      <c r="L87" s="42" t="s">
        <v>3</v>
      </c>
      <c r="M87" s="41"/>
      <c r="N87" s="16" t="s">
        <v>4</v>
      </c>
      <c r="O87" s="41"/>
      <c r="P87" s="16" t="s">
        <v>4</v>
      </c>
      <c r="Q87" s="75"/>
      <c r="R87" s="16" t="s">
        <v>4</v>
      </c>
    </row>
    <row r="88" spans="1:18" x14ac:dyDescent="0.25">
      <c r="A88" s="45" t="s">
        <v>5</v>
      </c>
      <c r="B88" s="42" t="s">
        <v>6</v>
      </c>
      <c r="C88" s="41"/>
      <c r="D88" s="42" t="s">
        <v>6</v>
      </c>
      <c r="E88" s="40"/>
      <c r="F88" s="42" t="s">
        <v>29</v>
      </c>
      <c r="G88" s="41"/>
      <c r="H88" s="42" t="s">
        <v>6</v>
      </c>
      <c r="I88" s="41"/>
      <c r="J88" s="42" t="s">
        <v>7</v>
      </c>
      <c r="K88" s="41"/>
      <c r="L88" s="42" t="s">
        <v>8</v>
      </c>
      <c r="M88" s="42"/>
      <c r="N88" s="42" t="s">
        <v>9</v>
      </c>
      <c r="O88" s="41"/>
      <c r="P88" s="42" t="s">
        <v>10</v>
      </c>
      <c r="Q88" s="75"/>
      <c r="R88" s="16" t="s">
        <v>19</v>
      </c>
    </row>
    <row r="89" spans="1:18" x14ac:dyDescent="0.25">
      <c r="A89" s="46" t="s">
        <v>37</v>
      </c>
      <c r="B89" s="68">
        <v>200749</v>
      </c>
      <c r="C89" s="60" t="s">
        <v>31</v>
      </c>
      <c r="D89" s="76">
        <v>200749</v>
      </c>
      <c r="E89" s="48" t="s">
        <v>12</v>
      </c>
      <c r="F89" s="77">
        <v>0.1</v>
      </c>
      <c r="G89" s="48" t="s">
        <v>32</v>
      </c>
      <c r="H89" s="78">
        <f>B89*0.9</f>
        <v>180674.1</v>
      </c>
      <c r="I89" s="48" t="s">
        <v>12</v>
      </c>
      <c r="J89" s="49">
        <v>56.372727272727268</v>
      </c>
      <c r="K89" s="48" t="s">
        <v>12</v>
      </c>
      <c r="L89" s="69">
        <v>1</v>
      </c>
      <c r="M89" s="51" t="s">
        <v>13</v>
      </c>
      <c r="N89" s="78">
        <f>H89*J89/2</f>
        <v>5092545.8822727269</v>
      </c>
      <c r="O89" s="79" t="s">
        <v>13</v>
      </c>
      <c r="P89" s="23">
        <f>N89*0.9072/1000000</f>
        <v>4.6199576243978182</v>
      </c>
      <c r="Q89" s="79" t="s">
        <v>13</v>
      </c>
      <c r="R89" s="23">
        <f>P89*44/12</f>
        <v>16.939844622791998</v>
      </c>
    </row>
    <row r="90" spans="1:18" x14ac:dyDescent="0.25">
      <c r="A90" s="80" t="s">
        <v>38</v>
      </c>
      <c r="B90" s="68">
        <v>73108.960000000006</v>
      </c>
      <c r="C90" s="60" t="s">
        <v>31</v>
      </c>
      <c r="D90" s="76">
        <v>690.47270038845772</v>
      </c>
      <c r="E90" s="48" t="s">
        <v>12</v>
      </c>
      <c r="F90" s="77">
        <v>0</v>
      </c>
      <c r="G90" s="48" t="s">
        <v>32</v>
      </c>
      <c r="H90" s="78">
        <f>B90</f>
        <v>73108.960000000006</v>
      </c>
      <c r="I90" s="48" t="s">
        <v>12</v>
      </c>
      <c r="J90" s="49">
        <v>56.746363636363633</v>
      </c>
      <c r="K90" s="48" t="s">
        <v>12</v>
      </c>
      <c r="L90" s="69">
        <v>1</v>
      </c>
      <c r="M90" s="51" t="s">
        <v>13</v>
      </c>
      <c r="N90" s="78">
        <f t="shared" ref="N90:N111" si="27">H90*J90/2</f>
        <v>2074333.8146181819</v>
      </c>
      <c r="O90" s="79" t="s">
        <v>13</v>
      </c>
      <c r="P90" s="23">
        <f t="shared" ref="P90:P111" si="28">N90*0.9072/1000000</f>
        <v>1.8818356366216147</v>
      </c>
      <c r="Q90" s="79" t="s">
        <v>13</v>
      </c>
      <c r="R90" s="23">
        <f t="shared" ref="R90:R111" si="29">P90*44/12</f>
        <v>6.9000640009459202</v>
      </c>
    </row>
    <row r="91" spans="1:18" x14ac:dyDescent="0.25">
      <c r="A91" s="80" t="s">
        <v>39</v>
      </c>
      <c r="B91" s="68">
        <v>51908</v>
      </c>
      <c r="C91" s="60" t="s">
        <v>31</v>
      </c>
      <c r="D91" s="76">
        <v>51908</v>
      </c>
      <c r="E91" s="48" t="s">
        <v>12</v>
      </c>
      <c r="F91" s="77">
        <v>0.996</v>
      </c>
      <c r="G91" s="48" t="s">
        <v>32</v>
      </c>
      <c r="H91" s="78">
        <f>B91*0.004</f>
        <v>207.63200000000001</v>
      </c>
      <c r="I91" s="48" t="s">
        <v>12</v>
      </c>
      <c r="J91" s="49">
        <v>45.27</v>
      </c>
      <c r="K91" s="48" t="s">
        <v>12</v>
      </c>
      <c r="L91" s="69">
        <v>1</v>
      </c>
      <c r="M91" s="51" t="s">
        <v>13</v>
      </c>
      <c r="N91" s="78">
        <f t="shared" si="27"/>
        <v>4699.7503200000001</v>
      </c>
      <c r="O91" s="79" t="s">
        <v>13</v>
      </c>
      <c r="P91" s="23">
        <f t="shared" si="28"/>
        <v>4.263613490304E-3</v>
      </c>
      <c r="Q91" s="79" t="s">
        <v>13</v>
      </c>
      <c r="R91" s="23">
        <f t="shared" si="29"/>
        <v>1.5633249464447999E-2</v>
      </c>
    </row>
    <row r="92" spans="1:18" ht="19.5" x14ac:dyDescent="0.25">
      <c r="A92" s="81" t="s">
        <v>40</v>
      </c>
      <c r="B92" s="68">
        <v>339</v>
      </c>
      <c r="C92" s="60" t="s">
        <v>31</v>
      </c>
      <c r="D92" s="76">
        <v>0</v>
      </c>
      <c r="E92" s="48" t="s">
        <v>12</v>
      </c>
      <c r="F92" s="77">
        <v>0</v>
      </c>
      <c r="G92" s="48" t="s">
        <v>32</v>
      </c>
      <c r="H92" s="78">
        <f>B92</f>
        <v>339</v>
      </c>
      <c r="I92" s="48" t="s">
        <v>12</v>
      </c>
      <c r="J92" s="49">
        <v>41.56</v>
      </c>
      <c r="K92" s="48" t="s">
        <v>12</v>
      </c>
      <c r="L92" s="69">
        <v>1</v>
      </c>
      <c r="M92" s="51" t="s">
        <v>13</v>
      </c>
      <c r="N92" s="78">
        <f t="shared" si="27"/>
        <v>7044.42</v>
      </c>
      <c r="O92" s="79" t="s">
        <v>13</v>
      </c>
      <c r="P92" s="23">
        <f t="shared" si="28"/>
        <v>6.390697824E-3</v>
      </c>
      <c r="Q92" s="79" t="s">
        <v>13</v>
      </c>
      <c r="R92" s="23">
        <f t="shared" si="29"/>
        <v>2.3432558688E-2</v>
      </c>
    </row>
    <row r="93" spans="1:18" x14ac:dyDescent="0.25">
      <c r="A93" s="81" t="s">
        <v>41</v>
      </c>
      <c r="B93" s="68">
        <v>0</v>
      </c>
      <c r="C93" s="60" t="s">
        <v>31</v>
      </c>
      <c r="D93" s="76">
        <v>0</v>
      </c>
      <c r="E93" s="48" t="s">
        <v>12</v>
      </c>
      <c r="F93" s="77">
        <v>0</v>
      </c>
      <c r="G93" s="48" t="s">
        <v>32</v>
      </c>
      <c r="H93" s="78">
        <v>0</v>
      </c>
      <c r="I93" s="48" t="s">
        <v>12</v>
      </c>
      <c r="J93" s="21">
        <v>44.64946343106466</v>
      </c>
      <c r="K93" s="48" t="s">
        <v>12</v>
      </c>
      <c r="L93" s="69">
        <v>1</v>
      </c>
      <c r="M93" s="51" t="s">
        <v>13</v>
      </c>
      <c r="N93" s="78">
        <f t="shared" si="27"/>
        <v>0</v>
      </c>
      <c r="O93" s="79" t="s">
        <v>13</v>
      </c>
      <c r="P93" s="23">
        <f t="shared" si="28"/>
        <v>0</v>
      </c>
      <c r="Q93" s="79" t="s">
        <v>13</v>
      </c>
      <c r="R93" s="23">
        <f t="shared" si="29"/>
        <v>0</v>
      </c>
    </row>
    <row r="94" spans="1:18" x14ac:dyDescent="0.25">
      <c r="A94" s="80" t="s">
        <v>14</v>
      </c>
      <c r="B94" s="68">
        <v>28414</v>
      </c>
      <c r="C94" s="60" t="s">
        <v>31</v>
      </c>
      <c r="D94" s="76">
        <v>310.1906938508302</v>
      </c>
      <c r="E94" s="48" t="s">
        <v>12</v>
      </c>
      <c r="F94" s="77">
        <v>0.5</v>
      </c>
      <c r="G94" s="48" t="s">
        <v>32</v>
      </c>
      <c r="H94" s="78">
        <f>B94*0.995</f>
        <v>28271.93</v>
      </c>
      <c r="I94" s="48" t="s">
        <v>12</v>
      </c>
      <c r="J94" s="49">
        <v>44.43</v>
      </c>
      <c r="K94" s="48" t="s">
        <v>12</v>
      </c>
      <c r="L94" s="69">
        <v>1</v>
      </c>
      <c r="M94" s="51" t="s">
        <v>13</v>
      </c>
      <c r="N94" s="78">
        <f t="shared" si="27"/>
        <v>628060.92495000002</v>
      </c>
      <c r="O94" s="79" t="s">
        <v>13</v>
      </c>
      <c r="P94" s="23">
        <f t="shared" si="28"/>
        <v>0.56977687111464004</v>
      </c>
      <c r="Q94" s="79" t="s">
        <v>13</v>
      </c>
      <c r="R94" s="23">
        <f t="shared" si="29"/>
        <v>2.0891818607536803</v>
      </c>
    </row>
    <row r="95" spans="1:18" ht="19.5" x14ac:dyDescent="0.25">
      <c r="A95" s="81" t="s">
        <v>42</v>
      </c>
      <c r="B95" s="68">
        <v>0</v>
      </c>
      <c r="C95" s="60" t="s">
        <v>31</v>
      </c>
      <c r="D95" s="76">
        <v>0</v>
      </c>
      <c r="E95" s="48" t="s">
        <v>12</v>
      </c>
      <c r="F95" s="77">
        <v>0.60935720611612942</v>
      </c>
      <c r="G95" s="48" t="s">
        <v>32</v>
      </c>
      <c r="H95" s="78">
        <v>0</v>
      </c>
      <c r="I95" s="48" t="s">
        <v>12</v>
      </c>
      <c r="J95" s="49">
        <v>40.86</v>
      </c>
      <c r="K95" s="48" t="s">
        <v>12</v>
      </c>
      <c r="L95" s="69">
        <v>1</v>
      </c>
      <c r="M95" s="51" t="s">
        <v>13</v>
      </c>
      <c r="N95" s="78">
        <f t="shared" si="27"/>
        <v>0</v>
      </c>
      <c r="O95" s="79" t="s">
        <v>13</v>
      </c>
      <c r="P95" s="23">
        <f t="shared" si="28"/>
        <v>0</v>
      </c>
      <c r="Q95" s="79" t="s">
        <v>13</v>
      </c>
      <c r="R95" s="23">
        <f t="shared" si="29"/>
        <v>0</v>
      </c>
    </row>
    <row r="96" spans="1:18" ht="19.5" x14ac:dyDescent="0.25">
      <c r="A96" s="81" t="s">
        <v>43</v>
      </c>
      <c r="B96" s="68">
        <v>0</v>
      </c>
      <c r="C96" s="60" t="s">
        <v>31</v>
      </c>
      <c r="D96" s="76">
        <v>0</v>
      </c>
      <c r="E96" s="48" t="s">
        <v>12</v>
      </c>
      <c r="F96" s="77">
        <v>0.60935720611612942</v>
      </c>
      <c r="G96" s="48" t="s">
        <v>32</v>
      </c>
      <c r="H96" s="78">
        <v>0</v>
      </c>
      <c r="I96" s="48" t="s">
        <v>12</v>
      </c>
      <c r="J96" s="49">
        <v>44.43</v>
      </c>
      <c r="K96" s="48" t="s">
        <v>12</v>
      </c>
      <c r="L96" s="69">
        <v>1</v>
      </c>
      <c r="M96" s="51" t="s">
        <v>13</v>
      </c>
      <c r="N96" s="78">
        <f t="shared" si="27"/>
        <v>0</v>
      </c>
      <c r="O96" s="79" t="s">
        <v>13</v>
      </c>
      <c r="P96" s="23">
        <f t="shared" si="28"/>
        <v>0</v>
      </c>
      <c r="Q96" s="79" t="s">
        <v>13</v>
      </c>
      <c r="R96" s="23">
        <f t="shared" si="29"/>
        <v>0</v>
      </c>
    </row>
    <row r="97" spans="1:18" x14ac:dyDescent="0.25">
      <c r="A97" s="80" t="s">
        <v>15</v>
      </c>
      <c r="B97" s="68">
        <v>430</v>
      </c>
      <c r="C97" s="60" t="s">
        <v>31</v>
      </c>
      <c r="D97" s="76">
        <v>0</v>
      </c>
      <c r="E97" s="48" t="s">
        <v>12</v>
      </c>
      <c r="F97" s="77">
        <v>0</v>
      </c>
      <c r="G97" s="48" t="s">
        <v>32</v>
      </c>
      <c r="H97" s="78">
        <f>B97</f>
        <v>430</v>
      </c>
      <c r="I97" s="48" t="s">
        <v>12</v>
      </c>
      <c r="J97" s="49">
        <v>43.97</v>
      </c>
      <c r="K97" s="48" t="s">
        <v>12</v>
      </c>
      <c r="L97" s="69">
        <v>1</v>
      </c>
      <c r="M97" s="51" t="s">
        <v>13</v>
      </c>
      <c r="N97" s="78">
        <f t="shared" si="27"/>
        <v>9453.5499999999993</v>
      </c>
      <c r="O97" s="79" t="s">
        <v>13</v>
      </c>
      <c r="P97" s="23">
        <f t="shared" si="28"/>
        <v>8.5762605599999982E-3</v>
      </c>
      <c r="Q97" s="79" t="s">
        <v>13</v>
      </c>
      <c r="R97" s="23">
        <f t="shared" si="29"/>
        <v>3.1446288719999993E-2</v>
      </c>
    </row>
    <row r="98" spans="1:18" x14ac:dyDescent="0.25">
      <c r="A98" s="80" t="s">
        <v>16</v>
      </c>
      <c r="B98" s="68">
        <v>18389</v>
      </c>
      <c r="C98" s="60" t="s">
        <v>31</v>
      </c>
      <c r="D98" s="76">
        <v>14401.002914483275</v>
      </c>
      <c r="E98" s="48" t="s">
        <v>12</v>
      </c>
      <c r="F98" s="77">
        <v>0.60935720611612942</v>
      </c>
      <c r="G98" s="48" t="s">
        <v>32</v>
      </c>
      <c r="H98" s="78">
        <f>B98*0.53</f>
        <v>9746.17</v>
      </c>
      <c r="I98" s="48" t="s">
        <v>12</v>
      </c>
      <c r="J98" s="21">
        <v>37.487896411927821</v>
      </c>
      <c r="K98" s="48" t="s">
        <v>12</v>
      </c>
      <c r="L98" s="69">
        <v>1</v>
      </c>
      <c r="M98" s="51" t="s">
        <v>13</v>
      </c>
      <c r="N98" s="78">
        <f t="shared" si="27"/>
        <v>182681.70568651927</v>
      </c>
      <c r="O98" s="79" t="s">
        <v>13</v>
      </c>
      <c r="P98" s="23">
        <f t="shared" si="28"/>
        <v>0.16572884339881028</v>
      </c>
      <c r="Q98" s="79" t="s">
        <v>13</v>
      </c>
      <c r="R98" s="23">
        <f t="shared" si="29"/>
        <v>0.60767242579563774</v>
      </c>
    </row>
    <row r="99" spans="1:18" x14ac:dyDescent="0.25">
      <c r="A99" s="80" t="s">
        <v>30</v>
      </c>
      <c r="B99" s="68">
        <v>14602</v>
      </c>
      <c r="C99" s="60" t="s">
        <v>31</v>
      </c>
      <c r="D99" s="76">
        <v>14602</v>
      </c>
      <c r="E99" s="48" t="s">
        <v>12</v>
      </c>
      <c r="F99" s="77">
        <v>0.09</v>
      </c>
      <c r="G99" s="48" t="s">
        <v>32</v>
      </c>
      <c r="H99" s="78">
        <f>B99*0.91</f>
        <v>13287.82</v>
      </c>
      <c r="I99" s="48" t="s">
        <v>12</v>
      </c>
      <c r="J99" s="49">
        <v>43.97</v>
      </c>
      <c r="K99" s="48" t="s">
        <v>12</v>
      </c>
      <c r="L99" s="69">
        <v>1</v>
      </c>
      <c r="M99" s="51" t="s">
        <v>13</v>
      </c>
      <c r="N99" s="78">
        <f t="shared" si="27"/>
        <v>292132.72269999998</v>
      </c>
      <c r="O99" s="79" t="s">
        <v>13</v>
      </c>
      <c r="P99" s="23">
        <f t="shared" si="28"/>
        <v>0.26502280603343997</v>
      </c>
      <c r="Q99" s="79" t="s">
        <v>13</v>
      </c>
      <c r="R99" s="23">
        <f t="shared" si="29"/>
        <v>0.97175028878927983</v>
      </c>
    </row>
    <row r="100" spans="1:18" x14ac:dyDescent="0.25">
      <c r="A100" s="80" t="s">
        <v>21</v>
      </c>
      <c r="B100" s="68">
        <v>7850</v>
      </c>
      <c r="C100" s="60" t="s">
        <v>31</v>
      </c>
      <c r="D100" s="76">
        <v>0</v>
      </c>
      <c r="E100" s="48" t="s">
        <v>12</v>
      </c>
      <c r="F100" s="77">
        <v>0</v>
      </c>
      <c r="G100" s="48" t="s">
        <v>32</v>
      </c>
      <c r="H100" s="78">
        <f>B100</f>
        <v>7850</v>
      </c>
      <c r="I100" s="48" t="s">
        <v>12</v>
      </c>
      <c r="J100" s="21">
        <v>42.685620145751308</v>
      </c>
      <c r="K100" s="48" t="s">
        <v>12</v>
      </c>
      <c r="L100" s="69">
        <v>1</v>
      </c>
      <c r="M100" s="51" t="s">
        <v>13</v>
      </c>
      <c r="N100" s="78">
        <f t="shared" si="27"/>
        <v>167541.0590720739</v>
      </c>
      <c r="O100" s="79" t="s">
        <v>13</v>
      </c>
      <c r="P100" s="23">
        <f t="shared" si="28"/>
        <v>0.15199324879018544</v>
      </c>
      <c r="Q100" s="79" t="s">
        <v>13</v>
      </c>
      <c r="R100" s="23">
        <f t="shared" si="29"/>
        <v>0.55730857889734664</v>
      </c>
    </row>
    <row r="101" spans="1:18" ht="19.5" x14ac:dyDescent="0.25">
      <c r="A101" s="81" t="s">
        <v>44</v>
      </c>
      <c r="B101" s="68">
        <v>0</v>
      </c>
      <c r="C101" s="60" t="s">
        <v>31</v>
      </c>
      <c r="D101" s="76">
        <v>0</v>
      </c>
      <c r="E101" s="48" t="s">
        <v>12</v>
      </c>
      <c r="F101" s="77">
        <v>0</v>
      </c>
      <c r="G101" s="48" t="s">
        <v>32</v>
      </c>
      <c r="H101" s="78">
        <v>0</v>
      </c>
      <c r="I101" s="48" t="s">
        <v>12</v>
      </c>
      <c r="J101" s="21">
        <v>42.685620145751308</v>
      </c>
      <c r="K101" s="48" t="s">
        <v>12</v>
      </c>
      <c r="L101" s="69">
        <v>1</v>
      </c>
      <c r="M101" s="51" t="s">
        <v>13</v>
      </c>
      <c r="N101" s="78">
        <f t="shared" si="27"/>
        <v>0</v>
      </c>
      <c r="O101" s="79" t="s">
        <v>13</v>
      </c>
      <c r="P101" s="23">
        <f t="shared" si="28"/>
        <v>0</v>
      </c>
      <c r="Q101" s="79" t="s">
        <v>13</v>
      </c>
      <c r="R101" s="23">
        <f t="shared" si="29"/>
        <v>0</v>
      </c>
    </row>
    <row r="102" spans="1:18" x14ac:dyDescent="0.25">
      <c r="A102" s="80" t="s">
        <v>45</v>
      </c>
      <c r="B102" s="68">
        <v>1667</v>
      </c>
      <c r="C102" s="60" t="s">
        <v>31</v>
      </c>
      <c r="D102" s="76">
        <v>1667</v>
      </c>
      <c r="E102" s="48" t="s">
        <v>12</v>
      </c>
      <c r="F102" s="77">
        <v>0</v>
      </c>
      <c r="G102" s="48" t="s">
        <v>32</v>
      </c>
      <c r="H102" s="78">
        <f>B102</f>
        <v>1667</v>
      </c>
      <c r="I102" s="48" t="s">
        <v>12</v>
      </c>
      <c r="J102" s="21">
        <v>44.64946343106466</v>
      </c>
      <c r="K102" s="48" t="s">
        <v>12</v>
      </c>
      <c r="L102" s="69">
        <v>1</v>
      </c>
      <c r="M102" s="51" t="s">
        <v>13</v>
      </c>
      <c r="N102" s="78">
        <f t="shared" si="27"/>
        <v>37215.327769792391</v>
      </c>
      <c r="O102" s="79" t="s">
        <v>13</v>
      </c>
      <c r="P102" s="23">
        <f t="shared" si="28"/>
        <v>3.3761745352755654E-2</v>
      </c>
      <c r="Q102" s="79" t="s">
        <v>13</v>
      </c>
      <c r="R102" s="23">
        <f t="shared" si="29"/>
        <v>0.12379306629343739</v>
      </c>
    </row>
    <row r="103" spans="1:18" x14ac:dyDescent="0.25">
      <c r="A103" s="80" t="s">
        <v>34</v>
      </c>
      <c r="B103" s="68">
        <v>34481</v>
      </c>
      <c r="C103" s="60" t="s">
        <v>31</v>
      </c>
      <c r="D103" s="76">
        <v>1690.9989309877237</v>
      </c>
      <c r="E103" s="48" t="s">
        <v>12</v>
      </c>
      <c r="F103" s="77">
        <v>0.3</v>
      </c>
      <c r="G103" s="48" t="s">
        <v>32</v>
      </c>
      <c r="H103" s="78">
        <f>B103*0.9973</f>
        <v>34387.901299999998</v>
      </c>
      <c r="I103" s="48" t="s">
        <v>12</v>
      </c>
      <c r="J103" s="49">
        <v>61.34</v>
      </c>
      <c r="K103" s="48" t="s">
        <v>12</v>
      </c>
      <c r="L103" s="69">
        <v>1</v>
      </c>
      <c r="M103" s="51" t="s">
        <v>13</v>
      </c>
      <c r="N103" s="78">
        <f t="shared" si="27"/>
        <v>1054676.9328709999</v>
      </c>
      <c r="O103" s="79" t="s">
        <v>13</v>
      </c>
      <c r="P103" s="23">
        <f t="shared" si="28"/>
        <v>0.95680291350057112</v>
      </c>
      <c r="Q103" s="79" t="s">
        <v>13</v>
      </c>
      <c r="R103" s="23">
        <f t="shared" si="29"/>
        <v>3.508277349502094</v>
      </c>
    </row>
    <row r="104" spans="1:18" x14ac:dyDescent="0.25">
      <c r="A104" s="80" t="s">
        <v>46</v>
      </c>
      <c r="B104" s="68">
        <v>0</v>
      </c>
      <c r="C104" s="60" t="s">
        <v>31</v>
      </c>
      <c r="D104" s="76">
        <v>0</v>
      </c>
      <c r="E104" s="48" t="s">
        <v>12</v>
      </c>
      <c r="F104" s="77">
        <v>0.60935720611612942</v>
      </c>
      <c r="G104" s="48" t="s">
        <v>32</v>
      </c>
      <c r="H104" s="78">
        <v>0</v>
      </c>
      <c r="I104" s="48" t="s">
        <v>12</v>
      </c>
      <c r="J104" s="49">
        <v>42.06</v>
      </c>
      <c r="K104" s="48" t="s">
        <v>12</v>
      </c>
      <c r="L104" s="69">
        <v>1</v>
      </c>
      <c r="M104" s="51" t="s">
        <v>13</v>
      </c>
      <c r="N104" s="78">
        <f t="shared" si="27"/>
        <v>0</v>
      </c>
      <c r="O104" s="79" t="s">
        <v>13</v>
      </c>
      <c r="P104" s="23">
        <f t="shared" si="28"/>
        <v>0</v>
      </c>
      <c r="Q104" s="79" t="s">
        <v>13</v>
      </c>
      <c r="R104" s="23">
        <f t="shared" si="29"/>
        <v>0</v>
      </c>
    </row>
    <row r="105" spans="1:18" x14ac:dyDescent="0.25">
      <c r="A105" s="80" t="s">
        <v>22</v>
      </c>
      <c r="B105" s="68">
        <v>13274</v>
      </c>
      <c r="C105" s="60" t="s">
        <v>31</v>
      </c>
      <c r="D105" s="76">
        <v>0</v>
      </c>
      <c r="E105" s="48" t="s">
        <v>12</v>
      </c>
      <c r="F105" s="77">
        <v>0.5</v>
      </c>
      <c r="G105" s="48" t="s">
        <v>32</v>
      </c>
      <c r="H105" s="78">
        <f>B105</f>
        <v>13274</v>
      </c>
      <c r="I105" s="48" t="s">
        <v>12</v>
      </c>
      <c r="J105" s="49">
        <v>45.11</v>
      </c>
      <c r="K105" s="48" t="s">
        <v>12</v>
      </c>
      <c r="L105" s="69">
        <v>1</v>
      </c>
      <c r="M105" s="51" t="s">
        <v>13</v>
      </c>
      <c r="N105" s="78">
        <f t="shared" si="27"/>
        <v>299395.07</v>
      </c>
      <c r="O105" s="79" t="s">
        <v>13</v>
      </c>
      <c r="P105" s="23">
        <f t="shared" si="28"/>
        <v>0.27161120750399997</v>
      </c>
      <c r="Q105" s="79" t="s">
        <v>13</v>
      </c>
      <c r="R105" s="23">
        <f t="shared" si="29"/>
        <v>0.99590776084799992</v>
      </c>
    </row>
    <row r="106" spans="1:18" x14ac:dyDescent="0.25">
      <c r="A106" s="80" t="s">
        <v>47</v>
      </c>
      <c r="B106" s="68">
        <v>69668</v>
      </c>
      <c r="C106" s="60" t="s">
        <v>31</v>
      </c>
      <c r="D106" s="76">
        <v>2676.2420299081</v>
      </c>
      <c r="E106" s="48" t="s">
        <v>12</v>
      </c>
      <c r="F106" s="77">
        <v>0.8</v>
      </c>
      <c r="G106" s="48" t="s">
        <v>32</v>
      </c>
      <c r="H106" s="78">
        <f>B106*0.9906</f>
        <v>69013.120800000004</v>
      </c>
      <c r="I106" s="48" t="s">
        <v>12</v>
      </c>
      <c r="J106" s="49">
        <v>40.08</v>
      </c>
      <c r="K106" s="48" t="s">
        <v>12</v>
      </c>
      <c r="L106" s="69">
        <v>1</v>
      </c>
      <c r="M106" s="51" t="s">
        <v>13</v>
      </c>
      <c r="N106" s="78">
        <f t="shared" si="27"/>
        <v>1383022.940832</v>
      </c>
      <c r="O106" s="79" t="s">
        <v>13</v>
      </c>
      <c r="P106" s="23">
        <f t="shared" si="28"/>
        <v>1.2546784119227903</v>
      </c>
      <c r="Q106" s="79" t="s">
        <v>13</v>
      </c>
      <c r="R106" s="23">
        <f t="shared" si="29"/>
        <v>4.600487510383565</v>
      </c>
    </row>
    <row r="107" spans="1:18" x14ac:dyDescent="0.25">
      <c r="A107" s="80" t="s">
        <v>48</v>
      </c>
      <c r="B107" s="68">
        <v>4203</v>
      </c>
      <c r="C107" s="60" t="s">
        <v>31</v>
      </c>
      <c r="D107" s="76">
        <v>3961.1838312987934</v>
      </c>
      <c r="E107" s="48" t="s">
        <v>12</v>
      </c>
      <c r="F107" s="77">
        <v>0</v>
      </c>
      <c r="G107" s="48" t="s">
        <v>32</v>
      </c>
      <c r="H107" s="78">
        <f>B107</f>
        <v>4203</v>
      </c>
      <c r="I107" s="48" t="s">
        <v>12</v>
      </c>
      <c r="J107" s="49">
        <v>43.47</v>
      </c>
      <c r="K107" s="48" t="s">
        <v>12</v>
      </c>
      <c r="L107" s="69">
        <v>1</v>
      </c>
      <c r="M107" s="51" t="s">
        <v>13</v>
      </c>
      <c r="N107" s="78">
        <f t="shared" si="27"/>
        <v>91352.205000000002</v>
      </c>
      <c r="O107" s="79" t="s">
        <v>13</v>
      </c>
      <c r="P107" s="23">
        <f t="shared" si="28"/>
        <v>8.2874720375999994E-2</v>
      </c>
      <c r="Q107" s="79" t="s">
        <v>13</v>
      </c>
      <c r="R107" s="23">
        <f t="shared" si="29"/>
        <v>0.30387397471200001</v>
      </c>
    </row>
    <row r="108" spans="1:18" x14ac:dyDescent="0.25">
      <c r="A108" s="80" t="s">
        <v>49</v>
      </c>
      <c r="B108" s="68">
        <v>-2285</v>
      </c>
      <c r="C108" s="60" t="s">
        <v>31</v>
      </c>
      <c r="D108" s="76">
        <v>0</v>
      </c>
      <c r="E108" s="48" t="s">
        <v>12</v>
      </c>
      <c r="F108" s="77">
        <v>0</v>
      </c>
      <c r="G108" s="48" t="s">
        <v>32</v>
      </c>
      <c r="H108" s="78">
        <f>B108</f>
        <v>-2285</v>
      </c>
      <c r="I108" s="48" t="s">
        <v>12</v>
      </c>
      <c r="J108" s="21">
        <v>44.64946343106466</v>
      </c>
      <c r="K108" s="48" t="s">
        <v>12</v>
      </c>
      <c r="L108" s="69">
        <v>1</v>
      </c>
      <c r="M108" s="51" t="s">
        <v>13</v>
      </c>
      <c r="N108" s="78">
        <f t="shared" si="27"/>
        <v>-51012.011969991378</v>
      </c>
      <c r="O108" s="79" t="s">
        <v>13</v>
      </c>
      <c r="P108" s="23">
        <f t="shared" si="28"/>
        <v>-4.6278097259176178E-2</v>
      </c>
      <c r="Q108" s="79" t="s">
        <v>13</v>
      </c>
      <c r="R108" s="23">
        <f t="shared" si="29"/>
        <v>-0.16968635661697931</v>
      </c>
    </row>
    <row r="109" spans="1:18" x14ac:dyDescent="0.25">
      <c r="A109" s="80" t="s">
        <v>50</v>
      </c>
      <c r="B109" s="68">
        <v>1851</v>
      </c>
      <c r="C109" s="60" t="s">
        <v>31</v>
      </c>
      <c r="D109" s="76">
        <v>1851</v>
      </c>
      <c r="E109" s="48" t="s">
        <v>12</v>
      </c>
      <c r="F109" s="77">
        <v>0.57999999999999996</v>
      </c>
      <c r="G109" s="48" t="s">
        <v>32</v>
      </c>
      <c r="H109" s="78">
        <f>B109*0.42</f>
        <v>777.42</v>
      </c>
      <c r="I109" s="48" t="s">
        <v>12</v>
      </c>
      <c r="J109" s="49">
        <v>43.6</v>
      </c>
      <c r="K109" s="48" t="s">
        <v>12</v>
      </c>
      <c r="L109" s="69">
        <v>1</v>
      </c>
      <c r="M109" s="51" t="s">
        <v>13</v>
      </c>
      <c r="N109" s="78">
        <f t="shared" si="27"/>
        <v>16947.756000000001</v>
      </c>
      <c r="O109" s="79" t="s">
        <v>13</v>
      </c>
      <c r="P109" s="23">
        <f t="shared" si="28"/>
        <v>1.5375004243200001E-2</v>
      </c>
      <c r="Q109" s="79" t="s">
        <v>13</v>
      </c>
      <c r="R109" s="23">
        <f t="shared" si="29"/>
        <v>5.63750155584E-2</v>
      </c>
    </row>
    <row r="110" spans="1:18" x14ac:dyDescent="0.25">
      <c r="A110" s="80" t="s">
        <v>17</v>
      </c>
      <c r="B110" s="68">
        <v>208221</v>
      </c>
      <c r="C110" s="60" t="s">
        <v>31</v>
      </c>
      <c r="D110" s="76">
        <v>8087.7362798717049</v>
      </c>
      <c r="E110" s="48" t="s">
        <v>12</v>
      </c>
      <c r="F110" s="77">
        <v>0.60935720611612942</v>
      </c>
      <c r="G110" s="48" t="s">
        <v>32</v>
      </c>
      <c r="H110" s="78">
        <f>B110*0.9738</f>
        <v>202765.60980000001</v>
      </c>
      <c r="I110" s="48" t="s">
        <v>12</v>
      </c>
      <c r="J110" s="49">
        <v>31.87</v>
      </c>
      <c r="K110" s="48" t="s">
        <v>12</v>
      </c>
      <c r="L110" s="69">
        <v>1</v>
      </c>
      <c r="M110" s="51" t="s">
        <v>13</v>
      </c>
      <c r="N110" s="78">
        <f t="shared" si="27"/>
        <v>3231069.9921630002</v>
      </c>
      <c r="O110" s="79" t="s">
        <v>13</v>
      </c>
      <c r="P110" s="23">
        <f t="shared" si="28"/>
        <v>2.9312266968902736</v>
      </c>
      <c r="Q110" s="79" t="s">
        <v>13</v>
      </c>
      <c r="R110" s="23">
        <f t="shared" si="29"/>
        <v>10.747831221931003</v>
      </c>
    </row>
    <row r="111" spans="1:18" x14ac:dyDescent="0.25">
      <c r="A111" s="80" t="s">
        <v>18</v>
      </c>
      <c r="B111" s="68">
        <v>0</v>
      </c>
      <c r="C111" s="60" t="s">
        <v>31</v>
      </c>
      <c r="D111" s="76"/>
      <c r="E111" s="48" t="s">
        <v>12</v>
      </c>
      <c r="F111" s="82"/>
      <c r="G111" s="48" t="s">
        <v>32</v>
      </c>
      <c r="H111" s="78">
        <v>0</v>
      </c>
      <c r="I111" s="48" t="s">
        <v>12</v>
      </c>
      <c r="J111" s="83"/>
      <c r="K111" s="48" t="s">
        <v>12</v>
      </c>
      <c r="L111" s="84"/>
      <c r="M111" s="51" t="s">
        <v>13</v>
      </c>
      <c r="N111" s="78">
        <f t="shared" si="27"/>
        <v>0</v>
      </c>
      <c r="O111" s="79" t="s">
        <v>13</v>
      </c>
      <c r="P111" s="23">
        <f t="shared" si="28"/>
        <v>0</v>
      </c>
      <c r="Q111" s="79" t="s">
        <v>13</v>
      </c>
      <c r="R111" s="23">
        <f t="shared" si="29"/>
        <v>0</v>
      </c>
    </row>
    <row r="112" spans="1:18" x14ac:dyDescent="0.25">
      <c r="A112" s="41"/>
      <c r="B112" s="41"/>
      <c r="C112" s="41"/>
      <c r="D112" s="41"/>
      <c r="E112" s="41"/>
      <c r="F112" s="41"/>
      <c r="G112" s="41"/>
      <c r="H112" s="41"/>
      <c r="I112" s="41"/>
      <c r="J112" s="41"/>
      <c r="K112" s="41"/>
      <c r="L112" s="41"/>
      <c r="M112" s="41"/>
      <c r="N112" s="41"/>
      <c r="O112" s="41"/>
      <c r="P112" s="41"/>
      <c r="Q112" s="75"/>
      <c r="R112" s="75"/>
    </row>
    <row r="113" spans="1:18" ht="21" x14ac:dyDescent="0.4">
      <c r="A113" s="72" t="s">
        <v>35</v>
      </c>
      <c r="B113" s="73"/>
      <c r="C113" s="72"/>
      <c r="D113" s="72">
        <v>2004</v>
      </c>
      <c r="E113" s="73"/>
      <c r="F113" s="73"/>
      <c r="G113" s="73"/>
      <c r="H113" s="73"/>
      <c r="I113" s="73"/>
      <c r="J113" s="73"/>
      <c r="K113" s="73"/>
      <c r="L113" s="73"/>
      <c r="M113" s="73"/>
      <c r="N113" s="73"/>
      <c r="O113" s="73"/>
      <c r="P113" s="73"/>
      <c r="Q113" s="73"/>
      <c r="R113" s="73"/>
    </row>
    <row r="114" spans="1:18" ht="21" x14ac:dyDescent="0.4">
      <c r="A114" s="74"/>
      <c r="B114" s="42" t="s">
        <v>36</v>
      </c>
      <c r="C114" s="74"/>
      <c r="D114" s="42" t="s">
        <v>27</v>
      </c>
      <c r="E114" s="40"/>
      <c r="F114" s="40"/>
      <c r="G114" s="40"/>
      <c r="H114" s="42" t="s">
        <v>28</v>
      </c>
      <c r="I114" s="40"/>
      <c r="J114" s="40"/>
      <c r="K114" s="40"/>
      <c r="L114" s="40"/>
      <c r="M114" s="40"/>
      <c r="N114" s="40"/>
      <c r="O114" s="41"/>
      <c r="P114" s="41"/>
      <c r="Q114" s="75"/>
      <c r="R114" s="75"/>
    </row>
    <row r="115" spans="1:18" x14ac:dyDescent="0.25">
      <c r="A115" s="41"/>
      <c r="B115" s="42" t="s">
        <v>1</v>
      </c>
      <c r="C115" s="42"/>
      <c r="D115" s="42" t="s">
        <v>1</v>
      </c>
      <c r="E115" s="40"/>
      <c r="F115" s="41"/>
      <c r="G115" s="41"/>
      <c r="H115" s="42" t="s">
        <v>1</v>
      </c>
      <c r="I115" s="41"/>
      <c r="J115" s="42" t="s">
        <v>2</v>
      </c>
      <c r="K115" s="41"/>
      <c r="L115" s="42" t="s">
        <v>3</v>
      </c>
      <c r="M115" s="41"/>
      <c r="N115" s="16" t="s">
        <v>4</v>
      </c>
      <c r="O115" s="41"/>
      <c r="P115" s="16" t="s">
        <v>4</v>
      </c>
      <c r="Q115" s="75"/>
      <c r="R115" s="16" t="s">
        <v>4</v>
      </c>
    </row>
    <row r="116" spans="1:18" x14ac:dyDescent="0.25">
      <c r="A116" s="45" t="s">
        <v>5</v>
      </c>
      <c r="B116" s="42" t="s">
        <v>6</v>
      </c>
      <c r="C116" s="41"/>
      <c r="D116" s="42" t="s">
        <v>6</v>
      </c>
      <c r="E116" s="40"/>
      <c r="F116" s="42" t="s">
        <v>29</v>
      </c>
      <c r="G116" s="41"/>
      <c r="H116" s="42" t="s">
        <v>6</v>
      </c>
      <c r="I116" s="41"/>
      <c r="J116" s="42" t="s">
        <v>7</v>
      </c>
      <c r="K116" s="41"/>
      <c r="L116" s="42" t="s">
        <v>8</v>
      </c>
      <c r="M116" s="42"/>
      <c r="N116" s="42" t="s">
        <v>9</v>
      </c>
      <c r="O116" s="41"/>
      <c r="P116" s="42" t="s">
        <v>10</v>
      </c>
      <c r="Q116" s="75"/>
      <c r="R116" s="16" t="s">
        <v>19</v>
      </c>
    </row>
    <row r="117" spans="1:18" x14ac:dyDescent="0.25">
      <c r="A117" s="46" t="s">
        <v>37</v>
      </c>
      <c r="B117" s="68">
        <v>194212</v>
      </c>
      <c r="C117" s="60" t="s">
        <v>31</v>
      </c>
      <c r="D117" s="76">
        <v>194212</v>
      </c>
      <c r="E117" s="48" t="s">
        <v>12</v>
      </c>
      <c r="F117" s="77">
        <v>0.1</v>
      </c>
      <c r="G117" s="48" t="s">
        <v>32</v>
      </c>
      <c r="H117" s="78">
        <f>B117*0.9</f>
        <v>174790.80000000002</v>
      </c>
      <c r="I117" s="48" t="s">
        <v>12</v>
      </c>
      <c r="J117" s="49">
        <v>56.372727272727268</v>
      </c>
      <c r="K117" s="48" t="s">
        <v>12</v>
      </c>
      <c r="L117" s="69">
        <v>1</v>
      </c>
      <c r="M117" s="51" t="s">
        <v>13</v>
      </c>
      <c r="N117" s="78">
        <f>H117*J117/2</f>
        <v>4926717.0490909088</v>
      </c>
      <c r="O117" s="79" t="s">
        <v>13</v>
      </c>
      <c r="P117" s="23">
        <f>N117*0.9072/1000000</f>
        <v>4.4695177069352727</v>
      </c>
      <c r="Q117" s="79" t="s">
        <v>13</v>
      </c>
      <c r="R117" s="23">
        <f>P117*44/12</f>
        <v>16.388231592096002</v>
      </c>
    </row>
    <row r="118" spans="1:18" x14ac:dyDescent="0.25">
      <c r="A118" s="80" t="s">
        <v>38</v>
      </c>
      <c r="B118" s="68">
        <v>79001.891000000003</v>
      </c>
      <c r="C118" s="60" t="s">
        <v>31</v>
      </c>
      <c r="D118" s="76">
        <v>738.37287829328466</v>
      </c>
      <c r="E118" s="48" t="s">
        <v>12</v>
      </c>
      <c r="F118" s="77">
        <v>0</v>
      </c>
      <c r="G118" s="48" t="s">
        <v>32</v>
      </c>
      <c r="H118" s="78">
        <f>B118</f>
        <v>79001.891000000003</v>
      </c>
      <c r="I118" s="48" t="s">
        <v>12</v>
      </c>
      <c r="J118" s="49">
        <v>56.746363636363633</v>
      </c>
      <c r="K118" s="48" t="s">
        <v>12</v>
      </c>
      <c r="L118" s="69">
        <v>1</v>
      </c>
      <c r="M118" s="51" t="s">
        <v>13</v>
      </c>
      <c r="N118" s="78">
        <f t="shared" ref="N118:N139" si="30">H118*J118/2</f>
        <v>2241535.017323182</v>
      </c>
      <c r="O118" s="79" t="s">
        <v>13</v>
      </c>
      <c r="P118" s="23">
        <f t="shared" ref="P118:P139" si="31">N118*0.9072/1000000</f>
        <v>2.0335205677155908</v>
      </c>
      <c r="Q118" s="79" t="s">
        <v>13</v>
      </c>
      <c r="R118" s="23">
        <f t="shared" ref="R118:R139" si="32">P118*44/12</f>
        <v>7.4562420816238335</v>
      </c>
    </row>
    <row r="119" spans="1:18" x14ac:dyDescent="0.25">
      <c r="A119" s="80" t="s">
        <v>39</v>
      </c>
      <c r="B119" s="68">
        <v>58282</v>
      </c>
      <c r="C119" s="60" t="s">
        <v>31</v>
      </c>
      <c r="D119" s="76">
        <v>58282</v>
      </c>
      <c r="E119" s="48" t="s">
        <v>12</v>
      </c>
      <c r="F119" s="77">
        <v>0.996</v>
      </c>
      <c r="G119" s="48" t="s">
        <v>32</v>
      </c>
      <c r="H119" s="78">
        <f>B119*0.004</f>
        <v>233.12800000000001</v>
      </c>
      <c r="I119" s="48" t="s">
        <v>12</v>
      </c>
      <c r="J119" s="49">
        <v>45.27</v>
      </c>
      <c r="K119" s="48" t="s">
        <v>12</v>
      </c>
      <c r="L119" s="69">
        <v>1</v>
      </c>
      <c r="M119" s="51" t="s">
        <v>13</v>
      </c>
      <c r="N119" s="78">
        <f t="shared" si="30"/>
        <v>5276.852280000001</v>
      </c>
      <c r="O119" s="79" t="s">
        <v>13</v>
      </c>
      <c r="P119" s="23">
        <f t="shared" si="31"/>
        <v>4.7871603884160011E-3</v>
      </c>
      <c r="Q119" s="79" t="s">
        <v>13</v>
      </c>
      <c r="R119" s="23">
        <f t="shared" si="32"/>
        <v>1.7552921424192004E-2</v>
      </c>
    </row>
    <row r="120" spans="1:18" ht="19.5" x14ac:dyDescent="0.25">
      <c r="A120" s="81" t="s">
        <v>40</v>
      </c>
      <c r="B120" s="68">
        <v>481</v>
      </c>
      <c r="C120" s="60" t="s">
        <v>31</v>
      </c>
      <c r="D120" s="76">
        <v>0</v>
      </c>
      <c r="E120" s="48" t="s">
        <v>12</v>
      </c>
      <c r="F120" s="77">
        <v>0</v>
      </c>
      <c r="G120" s="48" t="s">
        <v>32</v>
      </c>
      <c r="H120" s="78">
        <f>B120</f>
        <v>481</v>
      </c>
      <c r="I120" s="48" t="s">
        <v>12</v>
      </c>
      <c r="J120" s="49">
        <v>41.56</v>
      </c>
      <c r="K120" s="48" t="s">
        <v>12</v>
      </c>
      <c r="L120" s="69">
        <v>1</v>
      </c>
      <c r="M120" s="51" t="s">
        <v>13</v>
      </c>
      <c r="N120" s="78">
        <f t="shared" si="30"/>
        <v>9995.18</v>
      </c>
      <c r="O120" s="79" t="s">
        <v>13</v>
      </c>
      <c r="P120" s="23">
        <f t="shared" si="31"/>
        <v>9.0676272960000005E-3</v>
      </c>
      <c r="Q120" s="79" t="s">
        <v>13</v>
      </c>
      <c r="R120" s="23">
        <f t="shared" si="32"/>
        <v>3.3247966752000001E-2</v>
      </c>
    </row>
    <row r="121" spans="1:18" x14ac:dyDescent="0.25">
      <c r="A121" s="81" t="s">
        <v>41</v>
      </c>
      <c r="B121" s="68">
        <v>0</v>
      </c>
      <c r="C121" s="60" t="s">
        <v>31</v>
      </c>
      <c r="D121" s="76">
        <v>0</v>
      </c>
      <c r="E121" s="48" t="s">
        <v>12</v>
      </c>
      <c r="F121" s="77">
        <v>0</v>
      </c>
      <c r="G121" s="48" t="s">
        <v>32</v>
      </c>
      <c r="H121" s="78">
        <v>0</v>
      </c>
      <c r="I121" s="48" t="s">
        <v>12</v>
      </c>
      <c r="J121" s="21">
        <v>44.790791080096554</v>
      </c>
      <c r="K121" s="48" t="s">
        <v>12</v>
      </c>
      <c r="L121" s="69">
        <v>1</v>
      </c>
      <c r="M121" s="51" t="s">
        <v>13</v>
      </c>
      <c r="N121" s="78">
        <f t="shared" si="30"/>
        <v>0</v>
      </c>
      <c r="O121" s="79" t="s">
        <v>13</v>
      </c>
      <c r="P121" s="23">
        <f t="shared" si="31"/>
        <v>0</v>
      </c>
      <c r="Q121" s="79" t="s">
        <v>13</v>
      </c>
      <c r="R121" s="23">
        <f t="shared" si="32"/>
        <v>0</v>
      </c>
    </row>
    <row r="122" spans="1:18" x14ac:dyDescent="0.25">
      <c r="A122" s="80" t="s">
        <v>14</v>
      </c>
      <c r="B122" s="68">
        <v>31683</v>
      </c>
      <c r="C122" s="60" t="s">
        <v>31</v>
      </c>
      <c r="D122" s="76">
        <v>323.15445522113549</v>
      </c>
      <c r="E122" s="48" t="s">
        <v>12</v>
      </c>
      <c r="F122" s="77">
        <v>0.5</v>
      </c>
      <c r="G122" s="48" t="s">
        <v>32</v>
      </c>
      <c r="H122" s="78">
        <f>B122*0.995</f>
        <v>31524.584999999999</v>
      </c>
      <c r="I122" s="48" t="s">
        <v>12</v>
      </c>
      <c r="J122" s="49">
        <v>44.43</v>
      </c>
      <c r="K122" s="48" t="s">
        <v>12</v>
      </c>
      <c r="L122" s="69">
        <v>1</v>
      </c>
      <c r="M122" s="51" t="s">
        <v>13</v>
      </c>
      <c r="N122" s="78">
        <f t="shared" si="30"/>
        <v>700318.65577499999</v>
      </c>
      <c r="O122" s="79" t="s">
        <v>13</v>
      </c>
      <c r="P122" s="23">
        <f t="shared" si="31"/>
        <v>0.63532908451907999</v>
      </c>
      <c r="Q122" s="79" t="s">
        <v>13</v>
      </c>
      <c r="R122" s="23">
        <f t="shared" si="32"/>
        <v>2.32953997656996</v>
      </c>
    </row>
    <row r="123" spans="1:18" ht="19.5" x14ac:dyDescent="0.25">
      <c r="A123" s="81" t="s">
        <v>42</v>
      </c>
      <c r="B123" s="68">
        <v>0</v>
      </c>
      <c r="C123" s="60" t="s">
        <v>31</v>
      </c>
      <c r="D123" s="76">
        <v>0</v>
      </c>
      <c r="E123" s="48" t="s">
        <v>12</v>
      </c>
      <c r="F123" s="77">
        <v>0.6220770260851165</v>
      </c>
      <c r="G123" s="48" t="s">
        <v>32</v>
      </c>
      <c r="H123" s="78">
        <v>0</v>
      </c>
      <c r="I123" s="48" t="s">
        <v>12</v>
      </c>
      <c r="J123" s="49">
        <v>40.86</v>
      </c>
      <c r="K123" s="48" t="s">
        <v>12</v>
      </c>
      <c r="L123" s="69">
        <v>1</v>
      </c>
      <c r="M123" s="51" t="s">
        <v>13</v>
      </c>
      <c r="N123" s="78">
        <f t="shared" si="30"/>
        <v>0</v>
      </c>
      <c r="O123" s="79" t="s">
        <v>13</v>
      </c>
      <c r="P123" s="23">
        <f t="shared" si="31"/>
        <v>0</v>
      </c>
      <c r="Q123" s="79" t="s">
        <v>13</v>
      </c>
      <c r="R123" s="23">
        <f t="shared" si="32"/>
        <v>0</v>
      </c>
    </row>
    <row r="124" spans="1:18" ht="19.5" x14ac:dyDescent="0.25">
      <c r="A124" s="81" t="s">
        <v>43</v>
      </c>
      <c r="B124" s="68">
        <v>0</v>
      </c>
      <c r="C124" s="60" t="s">
        <v>31</v>
      </c>
      <c r="D124" s="76">
        <v>0</v>
      </c>
      <c r="E124" s="48" t="s">
        <v>12</v>
      </c>
      <c r="F124" s="77">
        <v>0.6220770260851165</v>
      </c>
      <c r="G124" s="48" t="s">
        <v>32</v>
      </c>
      <c r="H124" s="78">
        <v>0</v>
      </c>
      <c r="I124" s="48" t="s">
        <v>12</v>
      </c>
      <c r="J124" s="49">
        <v>44.43</v>
      </c>
      <c r="K124" s="48" t="s">
        <v>12</v>
      </c>
      <c r="L124" s="69">
        <v>1</v>
      </c>
      <c r="M124" s="51" t="s">
        <v>13</v>
      </c>
      <c r="N124" s="78">
        <f t="shared" si="30"/>
        <v>0</v>
      </c>
      <c r="O124" s="79" t="s">
        <v>13</v>
      </c>
      <c r="P124" s="23">
        <f t="shared" si="31"/>
        <v>0</v>
      </c>
      <c r="Q124" s="79" t="s">
        <v>13</v>
      </c>
      <c r="R124" s="23">
        <f t="shared" si="32"/>
        <v>0</v>
      </c>
    </row>
    <row r="125" spans="1:18" x14ac:dyDescent="0.25">
      <c r="A125" s="80" t="s">
        <v>15</v>
      </c>
      <c r="B125" s="68">
        <v>450</v>
      </c>
      <c r="C125" s="60" t="s">
        <v>31</v>
      </c>
      <c r="D125" s="76">
        <v>0</v>
      </c>
      <c r="E125" s="48" t="s">
        <v>12</v>
      </c>
      <c r="F125" s="77">
        <v>0</v>
      </c>
      <c r="G125" s="48" t="s">
        <v>32</v>
      </c>
      <c r="H125" s="78">
        <f>B125</f>
        <v>450</v>
      </c>
      <c r="I125" s="48" t="s">
        <v>12</v>
      </c>
      <c r="J125" s="49">
        <v>43.97</v>
      </c>
      <c r="K125" s="48" t="s">
        <v>12</v>
      </c>
      <c r="L125" s="69">
        <v>1</v>
      </c>
      <c r="M125" s="51" t="s">
        <v>13</v>
      </c>
      <c r="N125" s="78">
        <f t="shared" si="30"/>
        <v>9893.25</v>
      </c>
      <c r="O125" s="79" t="s">
        <v>13</v>
      </c>
      <c r="P125" s="23">
        <f t="shared" si="31"/>
        <v>8.9751563999999999E-3</v>
      </c>
      <c r="Q125" s="79" t="s">
        <v>13</v>
      </c>
      <c r="R125" s="23">
        <f t="shared" si="32"/>
        <v>3.2908906799999998E-2</v>
      </c>
    </row>
    <row r="126" spans="1:18" x14ac:dyDescent="0.25">
      <c r="A126" s="80" t="s">
        <v>16</v>
      </c>
      <c r="B126" s="68">
        <v>17804</v>
      </c>
      <c r="C126" s="60" t="s">
        <v>31</v>
      </c>
      <c r="D126" s="76">
        <v>13446.315529061705</v>
      </c>
      <c r="E126" s="48" t="s">
        <v>12</v>
      </c>
      <c r="F126" s="77">
        <v>0.6220770260851165</v>
      </c>
      <c r="G126" s="48" t="s">
        <v>32</v>
      </c>
      <c r="H126" s="78">
        <f>B126*0.53</f>
        <v>9436.1200000000008</v>
      </c>
      <c r="I126" s="48" t="s">
        <v>12</v>
      </c>
      <c r="J126" s="21">
        <v>37.440148374307611</v>
      </c>
      <c r="K126" s="48" t="s">
        <v>12</v>
      </c>
      <c r="L126" s="69">
        <v>1</v>
      </c>
      <c r="M126" s="51" t="s">
        <v>13</v>
      </c>
      <c r="N126" s="78">
        <f t="shared" si="30"/>
        <v>176644.86643888577</v>
      </c>
      <c r="O126" s="79" t="s">
        <v>13</v>
      </c>
      <c r="P126" s="23">
        <f t="shared" si="31"/>
        <v>0.16025222283335716</v>
      </c>
      <c r="Q126" s="79" t="s">
        <v>13</v>
      </c>
      <c r="R126" s="23">
        <f t="shared" si="32"/>
        <v>0.58759148372230963</v>
      </c>
    </row>
    <row r="127" spans="1:18" x14ac:dyDescent="0.25">
      <c r="A127" s="80" t="s">
        <v>30</v>
      </c>
      <c r="B127" s="68">
        <v>14793</v>
      </c>
      <c r="C127" s="60" t="s">
        <v>31</v>
      </c>
      <c r="D127" s="76">
        <v>14793</v>
      </c>
      <c r="E127" s="48" t="s">
        <v>12</v>
      </c>
      <c r="F127" s="77">
        <v>0.09</v>
      </c>
      <c r="G127" s="48" t="s">
        <v>32</v>
      </c>
      <c r="H127" s="78">
        <f>B127*0.91</f>
        <v>13461.630000000001</v>
      </c>
      <c r="I127" s="48" t="s">
        <v>12</v>
      </c>
      <c r="J127" s="49">
        <v>43.97</v>
      </c>
      <c r="K127" s="48" t="s">
        <v>12</v>
      </c>
      <c r="L127" s="69">
        <v>1</v>
      </c>
      <c r="M127" s="51" t="s">
        <v>13</v>
      </c>
      <c r="N127" s="78">
        <f t="shared" si="30"/>
        <v>295953.93554999999</v>
      </c>
      <c r="O127" s="79" t="s">
        <v>13</v>
      </c>
      <c r="P127" s="23">
        <f t="shared" si="31"/>
        <v>0.26848941033096002</v>
      </c>
      <c r="Q127" s="79" t="s">
        <v>13</v>
      </c>
      <c r="R127" s="23">
        <f t="shared" si="32"/>
        <v>0.98446117121352017</v>
      </c>
    </row>
    <row r="128" spans="1:18" x14ac:dyDescent="0.25">
      <c r="A128" s="80" t="s">
        <v>21</v>
      </c>
      <c r="B128" s="68">
        <v>9372</v>
      </c>
      <c r="C128" s="60" t="s">
        <v>31</v>
      </c>
      <c r="D128" s="76">
        <v>0</v>
      </c>
      <c r="E128" s="48" t="s">
        <v>12</v>
      </c>
      <c r="F128" s="77">
        <v>0</v>
      </c>
      <c r="G128" s="48" t="s">
        <v>32</v>
      </c>
      <c r="H128" s="78">
        <f>B128</f>
        <v>9372</v>
      </c>
      <c r="I128" s="48" t="s">
        <v>12</v>
      </c>
      <c r="J128" s="21">
        <v>42.738993360941393</v>
      </c>
      <c r="K128" s="48" t="s">
        <v>12</v>
      </c>
      <c r="L128" s="69">
        <v>1</v>
      </c>
      <c r="M128" s="51" t="s">
        <v>13</v>
      </c>
      <c r="N128" s="78">
        <f t="shared" si="30"/>
        <v>200274.92288937137</v>
      </c>
      <c r="O128" s="79" t="s">
        <v>13</v>
      </c>
      <c r="P128" s="23">
        <f t="shared" si="31"/>
        <v>0.18168941004523773</v>
      </c>
      <c r="Q128" s="79" t="s">
        <v>13</v>
      </c>
      <c r="R128" s="23">
        <f t="shared" si="32"/>
        <v>0.66619450349920506</v>
      </c>
    </row>
    <row r="129" spans="1:18" ht="19.5" x14ac:dyDescent="0.25">
      <c r="A129" s="81" t="s">
        <v>44</v>
      </c>
      <c r="B129" s="68">
        <v>0</v>
      </c>
      <c r="C129" s="60" t="s">
        <v>31</v>
      </c>
      <c r="D129" s="76">
        <v>0</v>
      </c>
      <c r="E129" s="48" t="s">
        <v>12</v>
      </c>
      <c r="F129" s="77">
        <v>0</v>
      </c>
      <c r="G129" s="48" t="s">
        <v>32</v>
      </c>
      <c r="H129" s="78">
        <v>0</v>
      </c>
      <c r="I129" s="48" t="s">
        <v>12</v>
      </c>
      <c r="J129" s="21">
        <v>42.738993360941393</v>
      </c>
      <c r="K129" s="48" t="s">
        <v>12</v>
      </c>
      <c r="L129" s="69">
        <v>1</v>
      </c>
      <c r="M129" s="51" t="s">
        <v>13</v>
      </c>
      <c r="N129" s="78">
        <f t="shared" si="30"/>
        <v>0</v>
      </c>
      <c r="O129" s="79" t="s">
        <v>13</v>
      </c>
      <c r="P129" s="23">
        <f t="shared" si="31"/>
        <v>0</v>
      </c>
      <c r="Q129" s="79" t="s">
        <v>13</v>
      </c>
      <c r="R129" s="23">
        <f t="shared" si="32"/>
        <v>0</v>
      </c>
    </row>
    <row r="130" spans="1:18" x14ac:dyDescent="0.25">
      <c r="A130" s="80" t="s">
        <v>45</v>
      </c>
      <c r="B130" s="68">
        <v>1501</v>
      </c>
      <c r="C130" s="60" t="s">
        <v>31</v>
      </c>
      <c r="D130" s="76">
        <v>1501</v>
      </c>
      <c r="E130" s="48" t="s">
        <v>12</v>
      </c>
      <c r="F130" s="77">
        <v>0</v>
      </c>
      <c r="G130" s="48" t="s">
        <v>32</v>
      </c>
      <c r="H130" s="78">
        <f>B130</f>
        <v>1501</v>
      </c>
      <c r="I130" s="48" t="s">
        <v>12</v>
      </c>
      <c r="J130" s="21">
        <v>44.790791080096554</v>
      </c>
      <c r="K130" s="48" t="s">
        <v>12</v>
      </c>
      <c r="L130" s="69">
        <v>1</v>
      </c>
      <c r="M130" s="51" t="s">
        <v>13</v>
      </c>
      <c r="N130" s="78">
        <f t="shared" si="30"/>
        <v>33615.488705612464</v>
      </c>
      <c r="O130" s="79" t="s">
        <v>13</v>
      </c>
      <c r="P130" s="23">
        <f t="shared" si="31"/>
        <v>3.0495971353731628E-2</v>
      </c>
      <c r="Q130" s="79" t="s">
        <v>13</v>
      </c>
      <c r="R130" s="23">
        <f t="shared" si="32"/>
        <v>0.1118185616303493</v>
      </c>
    </row>
    <row r="131" spans="1:18" x14ac:dyDescent="0.25">
      <c r="A131" s="80" t="s">
        <v>34</v>
      </c>
      <c r="B131" s="68">
        <v>36579</v>
      </c>
      <c r="C131" s="60" t="s">
        <v>31</v>
      </c>
      <c r="D131" s="76">
        <v>5274.6030360480509</v>
      </c>
      <c r="E131" s="48" t="s">
        <v>12</v>
      </c>
      <c r="F131" s="77">
        <v>0.3</v>
      </c>
      <c r="G131" s="48" t="s">
        <v>32</v>
      </c>
      <c r="H131" s="78">
        <f>B131*0.9973</f>
        <v>36480.236700000001</v>
      </c>
      <c r="I131" s="48" t="s">
        <v>12</v>
      </c>
      <c r="J131" s="49">
        <v>61.34</v>
      </c>
      <c r="K131" s="48" t="s">
        <v>12</v>
      </c>
      <c r="L131" s="69">
        <v>1</v>
      </c>
      <c r="M131" s="51" t="s">
        <v>13</v>
      </c>
      <c r="N131" s="78">
        <f t="shared" si="30"/>
        <v>1118848.859589</v>
      </c>
      <c r="O131" s="79" t="s">
        <v>13</v>
      </c>
      <c r="P131" s="23">
        <f t="shared" si="31"/>
        <v>1.0150196854191409</v>
      </c>
      <c r="Q131" s="79" t="s">
        <v>13</v>
      </c>
      <c r="R131" s="23">
        <f t="shared" si="32"/>
        <v>3.7217388465368497</v>
      </c>
    </row>
    <row r="132" spans="1:18" x14ac:dyDescent="0.25">
      <c r="A132" s="80" t="s">
        <v>46</v>
      </c>
      <c r="B132" s="68">
        <v>0</v>
      </c>
      <c r="C132" s="60" t="s">
        <v>31</v>
      </c>
      <c r="D132" s="76">
        <v>0</v>
      </c>
      <c r="E132" s="48" t="s">
        <v>12</v>
      </c>
      <c r="F132" s="77">
        <v>0.6220770260851165</v>
      </c>
      <c r="G132" s="48" t="s">
        <v>32</v>
      </c>
      <c r="H132" s="78">
        <v>0</v>
      </c>
      <c r="I132" s="48" t="s">
        <v>12</v>
      </c>
      <c r="J132" s="49">
        <v>42.06</v>
      </c>
      <c r="K132" s="48" t="s">
        <v>12</v>
      </c>
      <c r="L132" s="69">
        <v>1</v>
      </c>
      <c r="M132" s="51" t="s">
        <v>13</v>
      </c>
      <c r="N132" s="78">
        <f t="shared" si="30"/>
        <v>0</v>
      </c>
      <c r="O132" s="79" t="s">
        <v>13</v>
      </c>
      <c r="P132" s="23">
        <f t="shared" si="31"/>
        <v>0</v>
      </c>
      <c r="Q132" s="79" t="s">
        <v>13</v>
      </c>
      <c r="R132" s="23">
        <f t="shared" si="32"/>
        <v>0</v>
      </c>
    </row>
    <row r="133" spans="1:18" x14ac:dyDescent="0.25">
      <c r="A133" s="80" t="s">
        <v>22</v>
      </c>
      <c r="B133" s="68">
        <v>12058</v>
      </c>
      <c r="C133" s="60" t="s">
        <v>31</v>
      </c>
      <c r="D133" s="76">
        <v>0</v>
      </c>
      <c r="E133" s="48" t="s">
        <v>12</v>
      </c>
      <c r="F133" s="77">
        <v>0.5</v>
      </c>
      <c r="G133" s="48" t="s">
        <v>32</v>
      </c>
      <c r="H133" s="78">
        <f>B133</f>
        <v>12058</v>
      </c>
      <c r="I133" s="48" t="s">
        <v>12</v>
      </c>
      <c r="J133" s="49">
        <v>45.11</v>
      </c>
      <c r="K133" s="48" t="s">
        <v>12</v>
      </c>
      <c r="L133" s="69">
        <v>1</v>
      </c>
      <c r="M133" s="51" t="s">
        <v>13</v>
      </c>
      <c r="N133" s="78">
        <f t="shared" si="30"/>
        <v>271968.19</v>
      </c>
      <c r="O133" s="79" t="s">
        <v>13</v>
      </c>
      <c r="P133" s="23">
        <f t="shared" si="31"/>
        <v>0.24672954196800001</v>
      </c>
      <c r="Q133" s="79" t="s">
        <v>13</v>
      </c>
      <c r="R133" s="23">
        <f t="shared" si="32"/>
        <v>0.90467498721600004</v>
      </c>
    </row>
    <row r="134" spans="1:18" x14ac:dyDescent="0.25">
      <c r="A134" s="80" t="s">
        <v>47</v>
      </c>
      <c r="B134" s="68">
        <v>70005</v>
      </c>
      <c r="C134" s="60" t="s">
        <v>31</v>
      </c>
      <c r="D134" s="76">
        <v>2845.9591988792736</v>
      </c>
      <c r="E134" s="48" t="s">
        <v>12</v>
      </c>
      <c r="F134" s="77">
        <v>0.8</v>
      </c>
      <c r="G134" s="48" t="s">
        <v>32</v>
      </c>
      <c r="H134" s="78">
        <f>B134*0.9906</f>
        <v>69346.953000000009</v>
      </c>
      <c r="I134" s="48" t="s">
        <v>12</v>
      </c>
      <c r="J134" s="49">
        <v>40.08</v>
      </c>
      <c r="K134" s="48" t="s">
        <v>12</v>
      </c>
      <c r="L134" s="69">
        <v>1</v>
      </c>
      <c r="M134" s="51" t="s">
        <v>13</v>
      </c>
      <c r="N134" s="78">
        <f t="shared" si="30"/>
        <v>1389712.9381200001</v>
      </c>
      <c r="O134" s="79" t="s">
        <v>13</v>
      </c>
      <c r="P134" s="23">
        <f t="shared" si="31"/>
        <v>1.2607475774624641</v>
      </c>
      <c r="Q134" s="79" t="s">
        <v>13</v>
      </c>
      <c r="R134" s="23">
        <f t="shared" si="32"/>
        <v>4.6227411173623683</v>
      </c>
    </row>
    <row r="135" spans="1:18" x14ac:dyDescent="0.25">
      <c r="A135" s="80" t="s">
        <v>48</v>
      </c>
      <c r="B135" s="68">
        <v>2665</v>
      </c>
      <c r="C135" s="60" t="s">
        <v>31</v>
      </c>
      <c r="D135" s="76">
        <v>2467.7628726967991</v>
      </c>
      <c r="E135" s="48" t="s">
        <v>12</v>
      </c>
      <c r="F135" s="77">
        <v>0</v>
      </c>
      <c r="G135" s="48" t="s">
        <v>32</v>
      </c>
      <c r="H135" s="78">
        <f>B135</f>
        <v>2665</v>
      </c>
      <c r="I135" s="48" t="s">
        <v>12</v>
      </c>
      <c r="J135" s="49">
        <v>43.47</v>
      </c>
      <c r="K135" s="48" t="s">
        <v>12</v>
      </c>
      <c r="L135" s="69">
        <v>1</v>
      </c>
      <c r="M135" s="51" t="s">
        <v>13</v>
      </c>
      <c r="N135" s="78">
        <f t="shared" si="30"/>
        <v>57923.775000000001</v>
      </c>
      <c r="O135" s="79" t="s">
        <v>13</v>
      </c>
      <c r="P135" s="23">
        <f t="shared" si="31"/>
        <v>5.2548448679999998E-2</v>
      </c>
      <c r="Q135" s="79" t="s">
        <v>13</v>
      </c>
      <c r="R135" s="23">
        <f t="shared" si="32"/>
        <v>0.19267764515999999</v>
      </c>
    </row>
    <row r="136" spans="1:18" x14ac:dyDescent="0.25">
      <c r="A136" s="80" t="s">
        <v>49</v>
      </c>
      <c r="B136" s="68">
        <v>-3421</v>
      </c>
      <c r="C136" s="60" t="s">
        <v>31</v>
      </c>
      <c r="D136" s="76">
        <v>0</v>
      </c>
      <c r="E136" s="48" t="s">
        <v>12</v>
      </c>
      <c r="F136" s="77">
        <v>0</v>
      </c>
      <c r="G136" s="48" t="s">
        <v>32</v>
      </c>
      <c r="H136" s="78">
        <f>B136</f>
        <v>-3421</v>
      </c>
      <c r="I136" s="48" t="s">
        <v>12</v>
      </c>
      <c r="J136" s="21">
        <v>44.790791080096554</v>
      </c>
      <c r="K136" s="48" t="s">
        <v>12</v>
      </c>
      <c r="L136" s="69">
        <v>1</v>
      </c>
      <c r="M136" s="51" t="s">
        <v>13</v>
      </c>
      <c r="N136" s="78">
        <f t="shared" si="30"/>
        <v>-76614.648142505161</v>
      </c>
      <c r="O136" s="79" t="s">
        <v>13</v>
      </c>
      <c r="P136" s="23">
        <f t="shared" si="31"/>
        <v>-6.9504808794880676E-2</v>
      </c>
      <c r="Q136" s="79" t="s">
        <v>13</v>
      </c>
      <c r="R136" s="23">
        <f t="shared" si="32"/>
        <v>-0.25485096558122916</v>
      </c>
    </row>
    <row r="137" spans="1:18" x14ac:dyDescent="0.25">
      <c r="A137" s="80" t="s">
        <v>50</v>
      </c>
      <c r="B137" s="68">
        <v>1834</v>
      </c>
      <c r="C137" s="60" t="s">
        <v>31</v>
      </c>
      <c r="D137" s="76">
        <v>1834</v>
      </c>
      <c r="E137" s="48" t="s">
        <v>12</v>
      </c>
      <c r="F137" s="77">
        <v>0.57999999999999996</v>
      </c>
      <c r="G137" s="48" t="s">
        <v>32</v>
      </c>
      <c r="H137" s="78">
        <f>B137*0.42</f>
        <v>770.28</v>
      </c>
      <c r="I137" s="48" t="s">
        <v>12</v>
      </c>
      <c r="J137" s="49">
        <v>43.6</v>
      </c>
      <c r="K137" s="48" t="s">
        <v>12</v>
      </c>
      <c r="L137" s="69">
        <v>1</v>
      </c>
      <c r="M137" s="51" t="s">
        <v>13</v>
      </c>
      <c r="N137" s="78">
        <f t="shared" si="30"/>
        <v>16792.103999999999</v>
      </c>
      <c r="O137" s="79" t="s">
        <v>13</v>
      </c>
      <c r="P137" s="23">
        <f t="shared" si="31"/>
        <v>1.52337967488E-2</v>
      </c>
      <c r="Q137" s="79" t="s">
        <v>13</v>
      </c>
      <c r="R137" s="23">
        <f t="shared" si="32"/>
        <v>5.58572547456E-2</v>
      </c>
    </row>
    <row r="138" spans="1:18" x14ac:dyDescent="0.25">
      <c r="A138" s="80" t="s">
        <v>17</v>
      </c>
      <c r="B138" s="68">
        <v>207870</v>
      </c>
      <c r="C138" s="60" t="s">
        <v>31</v>
      </c>
      <c r="D138" s="76">
        <v>6969.2403533533934</v>
      </c>
      <c r="E138" s="48" t="s">
        <v>12</v>
      </c>
      <c r="F138" s="77">
        <v>0.6220770260851165</v>
      </c>
      <c r="G138" s="48" t="s">
        <v>32</v>
      </c>
      <c r="H138" s="78">
        <f>B138*0.9738</f>
        <v>202423.80600000001</v>
      </c>
      <c r="I138" s="48" t="s">
        <v>12</v>
      </c>
      <c r="J138" s="49">
        <v>31.87</v>
      </c>
      <c r="K138" s="48" t="s">
        <v>12</v>
      </c>
      <c r="L138" s="69">
        <v>1</v>
      </c>
      <c r="M138" s="51" t="s">
        <v>13</v>
      </c>
      <c r="N138" s="78">
        <f t="shared" si="30"/>
        <v>3225623.3486100002</v>
      </c>
      <c r="O138" s="79" t="s">
        <v>13</v>
      </c>
      <c r="P138" s="23">
        <f t="shared" si="31"/>
        <v>2.9262855018589922</v>
      </c>
      <c r="Q138" s="79" t="s">
        <v>13</v>
      </c>
      <c r="R138" s="23">
        <f t="shared" si="32"/>
        <v>10.729713506816305</v>
      </c>
    </row>
    <row r="139" spans="1:18" x14ac:dyDescent="0.25">
      <c r="A139" s="80" t="s">
        <v>18</v>
      </c>
      <c r="B139" s="68">
        <v>0</v>
      </c>
      <c r="C139" s="60" t="s">
        <v>31</v>
      </c>
      <c r="D139" s="76"/>
      <c r="E139" s="48" t="s">
        <v>12</v>
      </c>
      <c r="F139" s="82"/>
      <c r="G139" s="48" t="s">
        <v>32</v>
      </c>
      <c r="H139" s="78">
        <v>0</v>
      </c>
      <c r="I139" s="48" t="s">
        <v>12</v>
      </c>
      <c r="J139" s="83"/>
      <c r="K139" s="48" t="s">
        <v>12</v>
      </c>
      <c r="L139" s="84"/>
      <c r="M139" s="51" t="s">
        <v>13</v>
      </c>
      <c r="N139" s="78">
        <f t="shared" si="30"/>
        <v>0</v>
      </c>
      <c r="O139" s="79" t="s">
        <v>13</v>
      </c>
      <c r="P139" s="23">
        <f t="shared" si="31"/>
        <v>0</v>
      </c>
      <c r="Q139" s="79" t="s">
        <v>13</v>
      </c>
      <c r="R139" s="23">
        <f t="shared" si="32"/>
        <v>0</v>
      </c>
    </row>
    <row r="140" spans="1:18" x14ac:dyDescent="0.25">
      <c r="A140" s="41"/>
      <c r="B140" s="41"/>
      <c r="C140" s="41"/>
      <c r="D140" s="41"/>
      <c r="E140" s="41"/>
      <c r="F140" s="41"/>
      <c r="G140" s="41"/>
      <c r="H140" s="41"/>
      <c r="I140" s="41"/>
      <c r="J140" s="41"/>
      <c r="K140" s="41"/>
      <c r="L140" s="41"/>
      <c r="M140" s="41"/>
      <c r="N140" s="41"/>
      <c r="O140" s="41"/>
      <c r="P140" s="41"/>
      <c r="Q140" s="75"/>
      <c r="R140" s="75"/>
    </row>
    <row r="141" spans="1:18" ht="21" x14ac:dyDescent="0.4">
      <c r="A141" s="72" t="s">
        <v>35</v>
      </c>
      <c r="B141" s="73"/>
      <c r="C141" s="72"/>
      <c r="D141" s="72">
        <v>2005</v>
      </c>
      <c r="E141" s="73"/>
      <c r="F141" s="73"/>
      <c r="G141" s="73"/>
      <c r="H141" s="73"/>
      <c r="I141" s="73"/>
      <c r="J141" s="73"/>
      <c r="K141" s="73"/>
      <c r="L141" s="73"/>
      <c r="M141" s="73"/>
      <c r="N141" s="73"/>
      <c r="O141" s="73"/>
      <c r="P141" s="73"/>
      <c r="Q141" s="73"/>
      <c r="R141" s="73"/>
    </row>
    <row r="142" spans="1:18" ht="21" x14ac:dyDescent="0.4">
      <c r="A142" s="74"/>
      <c r="B142" s="42" t="s">
        <v>36</v>
      </c>
      <c r="C142" s="74"/>
      <c r="D142" s="42" t="s">
        <v>27</v>
      </c>
      <c r="E142" s="40"/>
      <c r="F142" s="40"/>
      <c r="G142" s="40"/>
      <c r="H142" s="42" t="s">
        <v>28</v>
      </c>
      <c r="I142" s="40"/>
      <c r="J142" s="40"/>
      <c r="K142" s="40"/>
      <c r="L142" s="40"/>
      <c r="M142" s="40"/>
      <c r="N142" s="40"/>
      <c r="O142" s="41"/>
      <c r="P142" s="41"/>
      <c r="Q142" s="75"/>
      <c r="R142" s="75"/>
    </row>
    <row r="143" spans="1:18" x14ac:dyDescent="0.25">
      <c r="A143" s="41"/>
      <c r="B143" s="42" t="s">
        <v>1</v>
      </c>
      <c r="C143" s="42"/>
      <c r="D143" s="42" t="s">
        <v>1</v>
      </c>
      <c r="E143" s="40"/>
      <c r="F143" s="41"/>
      <c r="G143" s="41"/>
      <c r="H143" s="42" t="s">
        <v>1</v>
      </c>
      <c r="I143" s="41"/>
      <c r="J143" s="42" t="s">
        <v>2</v>
      </c>
      <c r="K143" s="41"/>
      <c r="L143" s="42" t="s">
        <v>3</v>
      </c>
      <c r="M143" s="41"/>
      <c r="N143" s="16" t="s">
        <v>4</v>
      </c>
      <c r="O143" s="41"/>
      <c r="P143" s="16" t="s">
        <v>4</v>
      </c>
      <c r="Q143" s="75"/>
      <c r="R143" s="16" t="s">
        <v>4</v>
      </c>
    </row>
    <row r="144" spans="1:18" x14ac:dyDescent="0.25">
      <c r="A144" s="45" t="s">
        <v>5</v>
      </c>
      <c r="B144" s="42" t="s">
        <v>6</v>
      </c>
      <c r="C144" s="41"/>
      <c r="D144" s="42" t="s">
        <v>6</v>
      </c>
      <c r="E144" s="40"/>
      <c r="F144" s="42" t="s">
        <v>29</v>
      </c>
      <c r="G144" s="41"/>
      <c r="H144" s="42" t="s">
        <v>6</v>
      </c>
      <c r="I144" s="41"/>
      <c r="J144" s="42" t="s">
        <v>7</v>
      </c>
      <c r="K144" s="41"/>
      <c r="L144" s="42" t="s">
        <v>8</v>
      </c>
      <c r="M144" s="42"/>
      <c r="N144" s="42" t="s">
        <v>9</v>
      </c>
      <c r="O144" s="41"/>
      <c r="P144" s="42" t="s">
        <v>10</v>
      </c>
      <c r="Q144" s="75"/>
      <c r="R144" s="16" t="s">
        <v>19</v>
      </c>
    </row>
    <row r="145" spans="1:18" x14ac:dyDescent="0.25">
      <c r="A145" s="46" t="s">
        <v>37</v>
      </c>
      <c r="B145" s="68">
        <v>182475</v>
      </c>
      <c r="C145" s="60" t="s">
        <v>31</v>
      </c>
      <c r="D145" s="76">
        <v>182475</v>
      </c>
      <c r="E145" s="48" t="s">
        <v>12</v>
      </c>
      <c r="F145" s="77">
        <v>0.1</v>
      </c>
      <c r="G145" s="48" t="s">
        <v>32</v>
      </c>
      <c r="H145" s="78">
        <f>B145*0.9</f>
        <v>164227.5</v>
      </c>
      <c r="I145" s="48" t="s">
        <v>12</v>
      </c>
      <c r="J145" s="49">
        <v>56.372727272727268</v>
      </c>
      <c r="K145" s="48" t="s">
        <v>12</v>
      </c>
      <c r="L145" s="69">
        <v>1</v>
      </c>
      <c r="M145" s="51" t="s">
        <v>13</v>
      </c>
      <c r="N145" s="78">
        <f>H145*J145/2</f>
        <v>4628976.0340909082</v>
      </c>
      <c r="O145" s="79" t="s">
        <v>13</v>
      </c>
      <c r="P145" s="23">
        <f>N145*0.9072/1000000</f>
        <v>4.1994070581272718</v>
      </c>
      <c r="Q145" s="79" t="s">
        <v>13</v>
      </c>
      <c r="R145" s="23">
        <f>P145*44/12</f>
        <v>15.397825879799996</v>
      </c>
    </row>
    <row r="146" spans="1:18" x14ac:dyDescent="0.25">
      <c r="A146" s="80" t="s">
        <v>38</v>
      </c>
      <c r="B146" s="68">
        <v>67653.588000000003</v>
      </c>
      <c r="C146" s="60" t="s">
        <v>31</v>
      </c>
      <c r="D146" s="76">
        <v>654.33305266810919</v>
      </c>
      <c r="E146" s="48" t="s">
        <v>12</v>
      </c>
      <c r="F146" s="77">
        <v>0</v>
      </c>
      <c r="G146" s="48" t="s">
        <v>32</v>
      </c>
      <c r="H146" s="78">
        <f>B146</f>
        <v>67653.588000000003</v>
      </c>
      <c r="I146" s="48" t="s">
        <v>12</v>
      </c>
      <c r="J146" s="49">
        <v>56.746363636363633</v>
      </c>
      <c r="K146" s="48" t="s">
        <v>12</v>
      </c>
      <c r="L146" s="69">
        <v>1</v>
      </c>
      <c r="M146" s="51" t="s">
        <v>13</v>
      </c>
      <c r="N146" s="78">
        <f t="shared" ref="N146:N167" si="33">H146*J146/2</f>
        <v>1919547.5529763636</v>
      </c>
      <c r="O146" s="79" t="s">
        <v>13</v>
      </c>
      <c r="P146" s="23">
        <f t="shared" ref="P146:P167" si="34">N146*0.9072/1000000</f>
        <v>1.7414135400601569</v>
      </c>
      <c r="Q146" s="79" t="s">
        <v>13</v>
      </c>
      <c r="R146" s="23">
        <f t="shared" ref="R146:R167" si="35">P146*44/12</f>
        <v>6.3851829802205762</v>
      </c>
    </row>
    <row r="147" spans="1:18" x14ac:dyDescent="0.25">
      <c r="A147" s="80" t="s">
        <v>39</v>
      </c>
      <c r="B147" s="68">
        <v>60964</v>
      </c>
      <c r="C147" s="60" t="s">
        <v>31</v>
      </c>
      <c r="D147" s="76">
        <v>60964</v>
      </c>
      <c r="E147" s="48" t="s">
        <v>12</v>
      </c>
      <c r="F147" s="77">
        <v>0.996</v>
      </c>
      <c r="G147" s="48" t="s">
        <v>32</v>
      </c>
      <c r="H147" s="78">
        <f>B147*0.004</f>
        <v>243.85599999999999</v>
      </c>
      <c r="I147" s="48" t="s">
        <v>12</v>
      </c>
      <c r="J147" s="49">
        <v>45.27</v>
      </c>
      <c r="K147" s="48" t="s">
        <v>12</v>
      </c>
      <c r="L147" s="69">
        <v>1</v>
      </c>
      <c r="M147" s="51" t="s">
        <v>13</v>
      </c>
      <c r="N147" s="78">
        <f t="shared" si="33"/>
        <v>5519.6805600000007</v>
      </c>
      <c r="O147" s="79" t="s">
        <v>13</v>
      </c>
      <c r="P147" s="23">
        <f t="shared" si="34"/>
        <v>5.0074542040320002E-3</v>
      </c>
      <c r="Q147" s="79" t="s">
        <v>13</v>
      </c>
      <c r="R147" s="23">
        <f t="shared" si="35"/>
        <v>1.8360665414784001E-2</v>
      </c>
    </row>
    <row r="148" spans="1:18" ht="19.5" x14ac:dyDescent="0.25">
      <c r="A148" s="81" t="s">
        <v>40</v>
      </c>
      <c r="B148" s="68">
        <v>390</v>
      </c>
      <c r="C148" s="60" t="s">
        <v>31</v>
      </c>
      <c r="D148" s="76">
        <v>0</v>
      </c>
      <c r="E148" s="48" t="s">
        <v>12</v>
      </c>
      <c r="F148" s="77">
        <v>0</v>
      </c>
      <c r="G148" s="48" t="s">
        <v>32</v>
      </c>
      <c r="H148" s="78">
        <f>B148</f>
        <v>390</v>
      </c>
      <c r="I148" s="48" t="s">
        <v>12</v>
      </c>
      <c r="J148" s="49">
        <v>41.56</v>
      </c>
      <c r="K148" s="48" t="s">
        <v>12</v>
      </c>
      <c r="L148" s="69">
        <v>1</v>
      </c>
      <c r="M148" s="51" t="s">
        <v>13</v>
      </c>
      <c r="N148" s="78">
        <f t="shared" si="33"/>
        <v>8104.2000000000007</v>
      </c>
      <c r="O148" s="79" t="s">
        <v>13</v>
      </c>
      <c r="P148" s="23">
        <f t="shared" si="34"/>
        <v>7.35213024E-3</v>
      </c>
      <c r="Q148" s="79" t="s">
        <v>13</v>
      </c>
      <c r="R148" s="23">
        <f t="shared" si="35"/>
        <v>2.6957810880000002E-2</v>
      </c>
    </row>
    <row r="149" spans="1:18" x14ac:dyDescent="0.25">
      <c r="A149" s="81" t="s">
        <v>41</v>
      </c>
      <c r="B149" s="68">
        <v>0</v>
      </c>
      <c r="C149" s="60" t="s">
        <v>31</v>
      </c>
      <c r="D149" s="76">
        <v>0</v>
      </c>
      <c r="E149" s="48" t="s">
        <v>12</v>
      </c>
      <c r="F149" s="77">
        <v>0</v>
      </c>
      <c r="G149" s="48" t="s">
        <v>32</v>
      </c>
      <c r="H149" s="78">
        <v>0</v>
      </c>
      <c r="I149" s="48" t="s">
        <v>12</v>
      </c>
      <c r="J149" s="21">
        <v>44.794266239552584</v>
      </c>
      <c r="K149" s="48" t="s">
        <v>12</v>
      </c>
      <c r="L149" s="69">
        <v>1</v>
      </c>
      <c r="M149" s="51" t="s">
        <v>13</v>
      </c>
      <c r="N149" s="78">
        <f t="shared" si="33"/>
        <v>0</v>
      </c>
      <c r="O149" s="79" t="s">
        <v>13</v>
      </c>
      <c r="P149" s="23">
        <f t="shared" si="34"/>
        <v>0</v>
      </c>
      <c r="Q149" s="79" t="s">
        <v>13</v>
      </c>
      <c r="R149" s="23">
        <f t="shared" si="35"/>
        <v>0</v>
      </c>
    </row>
    <row r="150" spans="1:18" x14ac:dyDescent="0.25">
      <c r="A150" s="80" t="s">
        <v>14</v>
      </c>
      <c r="B150" s="68">
        <v>33055</v>
      </c>
      <c r="C150" s="60" t="s">
        <v>31</v>
      </c>
      <c r="D150" s="76">
        <v>338.08030565655923</v>
      </c>
      <c r="E150" s="48" t="s">
        <v>12</v>
      </c>
      <c r="F150" s="77">
        <v>0.5</v>
      </c>
      <c r="G150" s="48" t="s">
        <v>32</v>
      </c>
      <c r="H150" s="78">
        <f>B150*0.995</f>
        <v>32889.724999999999</v>
      </c>
      <c r="I150" s="48" t="s">
        <v>12</v>
      </c>
      <c r="J150" s="49">
        <v>44.43</v>
      </c>
      <c r="K150" s="48" t="s">
        <v>12</v>
      </c>
      <c r="L150" s="69">
        <v>1</v>
      </c>
      <c r="M150" s="51" t="s">
        <v>13</v>
      </c>
      <c r="N150" s="78">
        <f t="shared" si="33"/>
        <v>730645.24087500002</v>
      </c>
      <c r="O150" s="79" t="s">
        <v>13</v>
      </c>
      <c r="P150" s="23">
        <f t="shared" si="34"/>
        <v>0.66284136252179993</v>
      </c>
      <c r="Q150" s="79" t="s">
        <v>13</v>
      </c>
      <c r="R150" s="23">
        <f t="shared" si="35"/>
        <v>2.4304183292465997</v>
      </c>
    </row>
    <row r="151" spans="1:18" ht="19.5" x14ac:dyDescent="0.25">
      <c r="A151" s="81" t="s">
        <v>42</v>
      </c>
      <c r="B151" s="68">
        <v>0</v>
      </c>
      <c r="C151" s="60" t="s">
        <v>31</v>
      </c>
      <c r="D151" s="76">
        <v>0</v>
      </c>
      <c r="E151" s="48" t="s">
        <v>12</v>
      </c>
      <c r="F151" s="77">
        <v>0.61234035489120586</v>
      </c>
      <c r="G151" s="48" t="s">
        <v>32</v>
      </c>
      <c r="H151" s="78">
        <v>0</v>
      </c>
      <c r="I151" s="48" t="s">
        <v>12</v>
      </c>
      <c r="J151" s="49">
        <v>40.86</v>
      </c>
      <c r="K151" s="48" t="s">
        <v>12</v>
      </c>
      <c r="L151" s="69">
        <v>1</v>
      </c>
      <c r="M151" s="51" t="s">
        <v>13</v>
      </c>
      <c r="N151" s="78">
        <f t="shared" si="33"/>
        <v>0</v>
      </c>
      <c r="O151" s="79" t="s">
        <v>13</v>
      </c>
      <c r="P151" s="23">
        <f t="shared" si="34"/>
        <v>0</v>
      </c>
      <c r="Q151" s="79" t="s">
        <v>13</v>
      </c>
      <c r="R151" s="23">
        <f t="shared" si="35"/>
        <v>0</v>
      </c>
    </row>
    <row r="152" spans="1:18" ht="19.5" x14ac:dyDescent="0.25">
      <c r="A152" s="81" t="s">
        <v>43</v>
      </c>
      <c r="B152" s="68">
        <v>0</v>
      </c>
      <c r="C152" s="60" t="s">
        <v>31</v>
      </c>
      <c r="D152" s="76">
        <v>0</v>
      </c>
      <c r="E152" s="48" t="s">
        <v>12</v>
      </c>
      <c r="F152" s="77">
        <v>0.61234035489120586</v>
      </c>
      <c r="G152" s="48" t="s">
        <v>32</v>
      </c>
      <c r="H152" s="78">
        <v>0</v>
      </c>
      <c r="I152" s="48" t="s">
        <v>12</v>
      </c>
      <c r="J152" s="49">
        <v>44.43</v>
      </c>
      <c r="K152" s="48" t="s">
        <v>12</v>
      </c>
      <c r="L152" s="69">
        <v>1</v>
      </c>
      <c r="M152" s="51" t="s">
        <v>13</v>
      </c>
      <c r="N152" s="78">
        <f t="shared" si="33"/>
        <v>0</v>
      </c>
      <c r="O152" s="79" t="s">
        <v>13</v>
      </c>
      <c r="P152" s="23">
        <f t="shared" si="34"/>
        <v>0</v>
      </c>
      <c r="Q152" s="79" t="s">
        <v>13</v>
      </c>
      <c r="R152" s="23">
        <f t="shared" si="35"/>
        <v>0</v>
      </c>
    </row>
    <row r="153" spans="1:18" x14ac:dyDescent="0.25">
      <c r="A153" s="80" t="s">
        <v>15</v>
      </c>
      <c r="B153" s="68">
        <v>663</v>
      </c>
      <c r="C153" s="60" t="s">
        <v>31</v>
      </c>
      <c r="D153" s="76">
        <v>0</v>
      </c>
      <c r="E153" s="48" t="s">
        <v>12</v>
      </c>
      <c r="F153" s="77">
        <v>0</v>
      </c>
      <c r="G153" s="48" t="s">
        <v>32</v>
      </c>
      <c r="H153" s="78">
        <f>B153</f>
        <v>663</v>
      </c>
      <c r="I153" s="48" t="s">
        <v>12</v>
      </c>
      <c r="J153" s="49">
        <v>43.97</v>
      </c>
      <c r="K153" s="48" t="s">
        <v>12</v>
      </c>
      <c r="L153" s="69">
        <v>1</v>
      </c>
      <c r="M153" s="51" t="s">
        <v>13</v>
      </c>
      <c r="N153" s="78">
        <f t="shared" si="33"/>
        <v>14576.055</v>
      </c>
      <c r="O153" s="79" t="s">
        <v>13</v>
      </c>
      <c r="P153" s="23">
        <f t="shared" si="34"/>
        <v>1.3223397096000001E-2</v>
      </c>
      <c r="Q153" s="79" t="s">
        <v>13</v>
      </c>
      <c r="R153" s="23">
        <f t="shared" si="35"/>
        <v>4.8485789352000007E-2</v>
      </c>
    </row>
    <row r="154" spans="1:18" x14ac:dyDescent="0.25">
      <c r="A154" s="80" t="s">
        <v>16</v>
      </c>
      <c r="B154" s="68">
        <v>23620</v>
      </c>
      <c r="C154" s="60" t="s">
        <v>31</v>
      </c>
      <c r="D154" s="76">
        <v>18929.626631602441</v>
      </c>
      <c r="E154" s="48" t="s">
        <v>12</v>
      </c>
      <c r="F154" s="77">
        <v>0.61234035489120586</v>
      </c>
      <c r="G154" s="48" t="s">
        <v>32</v>
      </c>
      <c r="H154" s="78">
        <f>B154*0.53</f>
        <v>12518.6</v>
      </c>
      <c r="I154" s="48" t="s">
        <v>12</v>
      </c>
      <c r="J154" s="21">
        <v>37.44350128719158</v>
      </c>
      <c r="K154" s="48" t="s">
        <v>12</v>
      </c>
      <c r="L154" s="69">
        <v>1</v>
      </c>
      <c r="M154" s="51" t="s">
        <v>13</v>
      </c>
      <c r="N154" s="78">
        <f t="shared" si="33"/>
        <v>234370.10760691826</v>
      </c>
      <c r="O154" s="79" t="s">
        <v>13</v>
      </c>
      <c r="P154" s="23">
        <f t="shared" si="34"/>
        <v>0.21262056162099624</v>
      </c>
      <c r="Q154" s="79" t="s">
        <v>13</v>
      </c>
      <c r="R154" s="23">
        <f t="shared" si="35"/>
        <v>0.77960872594365282</v>
      </c>
    </row>
    <row r="155" spans="1:18" x14ac:dyDescent="0.25">
      <c r="A155" s="80" t="s">
        <v>30</v>
      </c>
      <c r="B155" s="68">
        <v>14716</v>
      </c>
      <c r="C155" s="60" t="s">
        <v>31</v>
      </c>
      <c r="D155" s="76">
        <v>14716</v>
      </c>
      <c r="E155" s="48" t="s">
        <v>12</v>
      </c>
      <c r="F155" s="77">
        <v>0.09</v>
      </c>
      <c r="G155" s="48" t="s">
        <v>32</v>
      </c>
      <c r="H155" s="78">
        <f>B155*0.91</f>
        <v>13391.560000000001</v>
      </c>
      <c r="I155" s="48" t="s">
        <v>12</v>
      </c>
      <c r="J155" s="49">
        <v>43.97</v>
      </c>
      <c r="K155" s="48" t="s">
        <v>12</v>
      </c>
      <c r="L155" s="69">
        <v>1</v>
      </c>
      <c r="M155" s="51" t="s">
        <v>13</v>
      </c>
      <c r="N155" s="78">
        <f t="shared" si="33"/>
        <v>294413.44660000002</v>
      </c>
      <c r="O155" s="79" t="s">
        <v>13</v>
      </c>
      <c r="P155" s="23">
        <f t="shared" si="34"/>
        <v>0.26709187875552004</v>
      </c>
      <c r="Q155" s="79" t="s">
        <v>13</v>
      </c>
      <c r="R155" s="23">
        <f t="shared" si="35"/>
        <v>0.97933688877024017</v>
      </c>
    </row>
    <row r="156" spans="1:18" x14ac:dyDescent="0.25">
      <c r="A156" s="80" t="s">
        <v>21</v>
      </c>
      <c r="B156" s="68">
        <v>9497</v>
      </c>
      <c r="C156" s="60" t="s">
        <v>31</v>
      </c>
      <c r="D156" s="76">
        <v>0</v>
      </c>
      <c r="E156" s="48" t="s">
        <v>12</v>
      </c>
      <c r="F156" s="77">
        <v>0</v>
      </c>
      <c r="G156" s="48" t="s">
        <v>32</v>
      </c>
      <c r="H156" s="78">
        <f>B156</f>
        <v>9497</v>
      </c>
      <c r="I156" s="48" t="s">
        <v>12</v>
      </c>
      <c r="J156" s="21">
        <v>42.696971706443158</v>
      </c>
      <c r="K156" s="48" t="s">
        <v>12</v>
      </c>
      <c r="L156" s="69">
        <v>1</v>
      </c>
      <c r="M156" s="51" t="s">
        <v>13</v>
      </c>
      <c r="N156" s="78">
        <f t="shared" si="33"/>
        <v>202746.57014804534</v>
      </c>
      <c r="O156" s="79" t="s">
        <v>13</v>
      </c>
      <c r="P156" s="23">
        <f t="shared" si="34"/>
        <v>0.18393168843830673</v>
      </c>
      <c r="Q156" s="79" t="s">
        <v>13</v>
      </c>
      <c r="R156" s="23">
        <f t="shared" si="35"/>
        <v>0.67441619094045802</v>
      </c>
    </row>
    <row r="157" spans="1:18" ht="19.5" x14ac:dyDescent="0.25">
      <c r="A157" s="81" t="s">
        <v>44</v>
      </c>
      <c r="B157" s="68">
        <v>0</v>
      </c>
      <c r="C157" s="60" t="s">
        <v>31</v>
      </c>
      <c r="D157" s="76">
        <v>0</v>
      </c>
      <c r="E157" s="48" t="s">
        <v>12</v>
      </c>
      <c r="F157" s="77">
        <v>0</v>
      </c>
      <c r="G157" s="48" t="s">
        <v>32</v>
      </c>
      <c r="H157" s="78">
        <v>0</v>
      </c>
      <c r="I157" s="48" t="s">
        <v>12</v>
      </c>
      <c r="J157" s="21">
        <v>42.696971706443158</v>
      </c>
      <c r="K157" s="48" t="s">
        <v>12</v>
      </c>
      <c r="L157" s="69">
        <v>1</v>
      </c>
      <c r="M157" s="51" t="s">
        <v>13</v>
      </c>
      <c r="N157" s="78">
        <f t="shared" si="33"/>
        <v>0</v>
      </c>
      <c r="O157" s="79" t="s">
        <v>13</v>
      </c>
      <c r="P157" s="23">
        <f t="shared" si="34"/>
        <v>0</v>
      </c>
      <c r="Q157" s="79" t="s">
        <v>13</v>
      </c>
      <c r="R157" s="23">
        <f t="shared" si="35"/>
        <v>0</v>
      </c>
    </row>
    <row r="158" spans="1:18" x14ac:dyDescent="0.25">
      <c r="A158" s="80" t="s">
        <v>45</v>
      </c>
      <c r="B158" s="68">
        <v>1493</v>
      </c>
      <c r="C158" s="60" t="s">
        <v>31</v>
      </c>
      <c r="D158" s="76">
        <v>1493</v>
      </c>
      <c r="E158" s="48" t="s">
        <v>12</v>
      </c>
      <c r="F158" s="77">
        <v>0</v>
      </c>
      <c r="G158" s="48" t="s">
        <v>32</v>
      </c>
      <c r="H158" s="78">
        <f>B158</f>
        <v>1493</v>
      </c>
      <c r="I158" s="48" t="s">
        <v>12</v>
      </c>
      <c r="J158" s="21">
        <v>44.794266239552584</v>
      </c>
      <c r="K158" s="48" t="s">
        <v>12</v>
      </c>
      <c r="L158" s="69">
        <v>1</v>
      </c>
      <c r="M158" s="51" t="s">
        <v>13</v>
      </c>
      <c r="N158" s="78">
        <f t="shared" si="33"/>
        <v>33438.919747826003</v>
      </c>
      <c r="O158" s="79" t="s">
        <v>13</v>
      </c>
      <c r="P158" s="23">
        <f t="shared" si="34"/>
        <v>3.033578799522775E-2</v>
      </c>
      <c r="Q158" s="79" t="s">
        <v>13</v>
      </c>
      <c r="R158" s="23">
        <f t="shared" si="35"/>
        <v>0.11123122264916842</v>
      </c>
    </row>
    <row r="159" spans="1:18" x14ac:dyDescent="0.25">
      <c r="A159" s="80" t="s">
        <v>34</v>
      </c>
      <c r="B159" s="68">
        <v>36889</v>
      </c>
      <c r="C159" s="60" t="s">
        <v>31</v>
      </c>
      <c r="D159" s="76">
        <v>4342.4555708602029</v>
      </c>
      <c r="E159" s="48" t="s">
        <v>12</v>
      </c>
      <c r="F159" s="77">
        <v>0.3</v>
      </c>
      <c r="G159" s="48" t="s">
        <v>32</v>
      </c>
      <c r="H159" s="78">
        <f>B159*0.9973</f>
        <v>36789.399700000002</v>
      </c>
      <c r="I159" s="48" t="s">
        <v>12</v>
      </c>
      <c r="J159" s="49">
        <v>61.34</v>
      </c>
      <c r="K159" s="48" t="s">
        <v>12</v>
      </c>
      <c r="L159" s="69">
        <v>1</v>
      </c>
      <c r="M159" s="51" t="s">
        <v>13</v>
      </c>
      <c r="N159" s="78">
        <f t="shared" si="33"/>
        <v>1128330.8887990001</v>
      </c>
      <c r="O159" s="79" t="s">
        <v>13</v>
      </c>
      <c r="P159" s="23">
        <f t="shared" si="34"/>
        <v>1.0236217823184528</v>
      </c>
      <c r="Q159" s="79" t="s">
        <v>13</v>
      </c>
      <c r="R159" s="23">
        <f t="shared" si="35"/>
        <v>3.7532798685009934</v>
      </c>
    </row>
    <row r="160" spans="1:18" x14ac:dyDescent="0.25">
      <c r="A160" s="80" t="s">
        <v>46</v>
      </c>
      <c r="B160" s="68">
        <v>0</v>
      </c>
      <c r="C160" s="60" t="s">
        <v>31</v>
      </c>
      <c r="D160" s="76">
        <v>0</v>
      </c>
      <c r="E160" s="48" t="s">
        <v>12</v>
      </c>
      <c r="F160" s="77">
        <v>0.61234035489120586</v>
      </c>
      <c r="G160" s="48" t="s">
        <v>32</v>
      </c>
      <c r="H160" s="78">
        <v>0</v>
      </c>
      <c r="I160" s="48" t="s">
        <v>12</v>
      </c>
      <c r="J160" s="49">
        <v>42.06</v>
      </c>
      <c r="K160" s="48" t="s">
        <v>12</v>
      </c>
      <c r="L160" s="69">
        <v>1</v>
      </c>
      <c r="M160" s="51" t="s">
        <v>13</v>
      </c>
      <c r="N160" s="78">
        <f t="shared" si="33"/>
        <v>0</v>
      </c>
      <c r="O160" s="79" t="s">
        <v>13</v>
      </c>
      <c r="P160" s="23">
        <f t="shared" si="34"/>
        <v>0</v>
      </c>
      <c r="Q160" s="79" t="s">
        <v>13</v>
      </c>
      <c r="R160" s="23">
        <f t="shared" si="35"/>
        <v>0</v>
      </c>
    </row>
    <row r="161" spans="1:18" x14ac:dyDescent="0.25">
      <c r="A161" s="80" t="s">
        <v>22</v>
      </c>
      <c r="B161" s="68">
        <v>12039</v>
      </c>
      <c r="C161" s="60" t="s">
        <v>31</v>
      </c>
      <c r="D161" s="76">
        <v>0</v>
      </c>
      <c r="E161" s="48" t="s">
        <v>12</v>
      </c>
      <c r="F161" s="77">
        <v>0.5</v>
      </c>
      <c r="G161" s="48" t="s">
        <v>32</v>
      </c>
      <c r="H161" s="78">
        <f>B161</f>
        <v>12039</v>
      </c>
      <c r="I161" s="48" t="s">
        <v>12</v>
      </c>
      <c r="J161" s="49">
        <v>45.11</v>
      </c>
      <c r="K161" s="48" t="s">
        <v>12</v>
      </c>
      <c r="L161" s="69">
        <v>1</v>
      </c>
      <c r="M161" s="51" t="s">
        <v>13</v>
      </c>
      <c r="N161" s="78">
        <f t="shared" si="33"/>
        <v>271539.64500000002</v>
      </c>
      <c r="O161" s="79" t="s">
        <v>13</v>
      </c>
      <c r="P161" s="23">
        <f t="shared" si="34"/>
        <v>0.24634076594400001</v>
      </c>
      <c r="Q161" s="79" t="s">
        <v>13</v>
      </c>
      <c r="R161" s="23">
        <f t="shared" si="35"/>
        <v>0.90324947512800013</v>
      </c>
    </row>
    <row r="162" spans="1:18" x14ac:dyDescent="0.25">
      <c r="A162" s="80" t="s">
        <v>47</v>
      </c>
      <c r="B162" s="68">
        <v>70200</v>
      </c>
      <c r="C162" s="60" t="s">
        <v>31</v>
      </c>
      <c r="D162" s="76">
        <v>3173.0307718204222</v>
      </c>
      <c r="E162" s="48" t="s">
        <v>12</v>
      </c>
      <c r="F162" s="77">
        <v>0.8</v>
      </c>
      <c r="G162" s="48" t="s">
        <v>32</v>
      </c>
      <c r="H162" s="78">
        <f>B162*0.9906</f>
        <v>69540.12</v>
      </c>
      <c r="I162" s="48" t="s">
        <v>12</v>
      </c>
      <c r="J162" s="49">
        <v>40.08</v>
      </c>
      <c r="K162" s="48" t="s">
        <v>12</v>
      </c>
      <c r="L162" s="69">
        <v>1</v>
      </c>
      <c r="M162" s="51" t="s">
        <v>13</v>
      </c>
      <c r="N162" s="78">
        <f t="shared" si="33"/>
        <v>1393584.0047999998</v>
      </c>
      <c r="O162" s="79" t="s">
        <v>13</v>
      </c>
      <c r="P162" s="23">
        <f t="shared" si="34"/>
        <v>1.2642594091545598</v>
      </c>
      <c r="Q162" s="79" t="s">
        <v>13</v>
      </c>
      <c r="R162" s="23">
        <f t="shared" si="35"/>
        <v>4.6356178335667195</v>
      </c>
    </row>
    <row r="163" spans="1:18" x14ac:dyDescent="0.25">
      <c r="A163" s="80" t="s">
        <v>48</v>
      </c>
      <c r="B163" s="68">
        <v>3265</v>
      </c>
      <c r="C163" s="60" t="s">
        <v>31</v>
      </c>
      <c r="D163" s="76">
        <v>3181.0642267829571</v>
      </c>
      <c r="E163" s="48" t="s">
        <v>12</v>
      </c>
      <c r="F163" s="77">
        <v>0</v>
      </c>
      <c r="G163" s="48" t="s">
        <v>32</v>
      </c>
      <c r="H163" s="78">
        <f>B163</f>
        <v>3265</v>
      </c>
      <c r="I163" s="48" t="s">
        <v>12</v>
      </c>
      <c r="J163" s="49">
        <v>43.47</v>
      </c>
      <c r="K163" s="48" t="s">
        <v>12</v>
      </c>
      <c r="L163" s="69">
        <v>1</v>
      </c>
      <c r="M163" s="51" t="s">
        <v>13</v>
      </c>
      <c r="N163" s="78">
        <f t="shared" si="33"/>
        <v>70964.774999999994</v>
      </c>
      <c r="O163" s="79" t="s">
        <v>13</v>
      </c>
      <c r="P163" s="23">
        <f t="shared" si="34"/>
        <v>6.4379243879999992E-2</v>
      </c>
      <c r="Q163" s="79" t="s">
        <v>13</v>
      </c>
      <c r="R163" s="23">
        <f t="shared" si="35"/>
        <v>0.23605722756</v>
      </c>
    </row>
    <row r="164" spans="1:18" x14ac:dyDescent="0.25">
      <c r="A164" s="80" t="s">
        <v>49</v>
      </c>
      <c r="B164" s="68">
        <v>131</v>
      </c>
      <c r="C164" s="60" t="s">
        <v>31</v>
      </c>
      <c r="D164" s="76">
        <v>0</v>
      </c>
      <c r="E164" s="48" t="s">
        <v>12</v>
      </c>
      <c r="F164" s="77">
        <v>0</v>
      </c>
      <c r="G164" s="48" t="s">
        <v>32</v>
      </c>
      <c r="H164" s="78">
        <f>B164</f>
        <v>131</v>
      </c>
      <c r="I164" s="48" t="s">
        <v>12</v>
      </c>
      <c r="J164" s="21">
        <v>44.794266239552584</v>
      </c>
      <c r="K164" s="48" t="s">
        <v>12</v>
      </c>
      <c r="L164" s="69">
        <v>1</v>
      </c>
      <c r="M164" s="51" t="s">
        <v>13</v>
      </c>
      <c r="N164" s="78">
        <f t="shared" si="33"/>
        <v>2934.0244386906943</v>
      </c>
      <c r="O164" s="79" t="s">
        <v>13</v>
      </c>
      <c r="P164" s="23">
        <f t="shared" si="34"/>
        <v>2.661746970780198E-3</v>
      </c>
      <c r="Q164" s="79" t="s">
        <v>13</v>
      </c>
      <c r="R164" s="23">
        <f t="shared" si="35"/>
        <v>9.759738892860725E-3</v>
      </c>
    </row>
    <row r="165" spans="1:18" x14ac:dyDescent="0.25">
      <c r="A165" s="80" t="s">
        <v>50</v>
      </c>
      <c r="B165" s="68">
        <v>1871</v>
      </c>
      <c r="C165" s="60" t="s">
        <v>31</v>
      </c>
      <c r="D165" s="76">
        <v>1871</v>
      </c>
      <c r="E165" s="48" t="s">
        <v>12</v>
      </c>
      <c r="F165" s="77">
        <v>0.57999999999999996</v>
      </c>
      <c r="G165" s="48" t="s">
        <v>32</v>
      </c>
      <c r="H165" s="78">
        <f>B165*0.42</f>
        <v>785.81999999999994</v>
      </c>
      <c r="I165" s="48" t="s">
        <v>12</v>
      </c>
      <c r="J165" s="49">
        <v>43.6</v>
      </c>
      <c r="K165" s="48" t="s">
        <v>12</v>
      </c>
      <c r="L165" s="69">
        <v>1</v>
      </c>
      <c r="M165" s="51" t="s">
        <v>13</v>
      </c>
      <c r="N165" s="78">
        <f t="shared" si="33"/>
        <v>17130.876</v>
      </c>
      <c r="O165" s="79" t="s">
        <v>13</v>
      </c>
      <c r="P165" s="23">
        <f t="shared" si="34"/>
        <v>1.55411307072E-2</v>
      </c>
      <c r="Q165" s="79" t="s">
        <v>13</v>
      </c>
      <c r="R165" s="23">
        <f t="shared" si="35"/>
        <v>5.6984145926399998E-2</v>
      </c>
    </row>
    <row r="166" spans="1:18" x14ac:dyDescent="0.25">
      <c r="A166" s="80" t="s">
        <v>17</v>
      </c>
      <c r="B166" s="68">
        <v>197525</v>
      </c>
      <c r="C166" s="60" t="s">
        <v>31</v>
      </c>
      <c r="D166" s="76">
        <v>6780.2283581300244</v>
      </c>
      <c r="E166" s="48" t="s">
        <v>12</v>
      </c>
      <c r="F166" s="77">
        <v>0.61234035489120586</v>
      </c>
      <c r="G166" s="48" t="s">
        <v>32</v>
      </c>
      <c r="H166" s="78">
        <f>B166*0.9738</f>
        <v>192349.845</v>
      </c>
      <c r="I166" s="48" t="s">
        <v>12</v>
      </c>
      <c r="J166" s="49">
        <v>31.87</v>
      </c>
      <c r="K166" s="48" t="s">
        <v>12</v>
      </c>
      <c r="L166" s="69">
        <v>1</v>
      </c>
      <c r="M166" s="51" t="s">
        <v>13</v>
      </c>
      <c r="N166" s="78">
        <f t="shared" si="33"/>
        <v>3065094.7800750001</v>
      </c>
      <c r="O166" s="79" t="s">
        <v>13</v>
      </c>
      <c r="P166" s="23">
        <f t="shared" si="34"/>
        <v>2.7806539844840401</v>
      </c>
      <c r="Q166" s="79" t="s">
        <v>13</v>
      </c>
      <c r="R166" s="23">
        <f t="shared" si="35"/>
        <v>10.19573127644148</v>
      </c>
    </row>
    <row r="167" spans="1:18" x14ac:dyDescent="0.25">
      <c r="A167" s="80" t="s">
        <v>18</v>
      </c>
      <c r="B167" s="68">
        <v>0</v>
      </c>
      <c r="C167" s="60" t="s">
        <v>31</v>
      </c>
      <c r="D167" s="76"/>
      <c r="E167" s="48" t="s">
        <v>12</v>
      </c>
      <c r="F167" s="82"/>
      <c r="G167" s="48" t="s">
        <v>32</v>
      </c>
      <c r="H167" s="78">
        <v>0</v>
      </c>
      <c r="I167" s="48" t="s">
        <v>12</v>
      </c>
      <c r="J167" s="83"/>
      <c r="K167" s="48" t="s">
        <v>12</v>
      </c>
      <c r="L167" s="84"/>
      <c r="M167" s="51" t="s">
        <v>13</v>
      </c>
      <c r="N167" s="78">
        <f t="shared" si="33"/>
        <v>0</v>
      </c>
      <c r="O167" s="79" t="s">
        <v>13</v>
      </c>
      <c r="P167" s="23">
        <f t="shared" si="34"/>
        <v>0</v>
      </c>
      <c r="Q167" s="79" t="s">
        <v>13</v>
      </c>
      <c r="R167" s="23">
        <f t="shared" si="35"/>
        <v>0</v>
      </c>
    </row>
    <row r="168" spans="1:18" x14ac:dyDescent="0.25">
      <c r="A168" s="41"/>
      <c r="B168" s="41"/>
      <c r="C168" s="41"/>
      <c r="D168" s="41"/>
      <c r="E168" s="41"/>
      <c r="F168" s="41"/>
      <c r="G168" s="41"/>
      <c r="H168" s="41"/>
      <c r="I168" s="41"/>
      <c r="J168" s="41"/>
      <c r="K168" s="41"/>
      <c r="L168" s="41"/>
      <c r="M168" s="41"/>
      <c r="N168" s="41"/>
      <c r="O168" s="41"/>
      <c r="P168" s="41"/>
      <c r="Q168" s="75"/>
      <c r="R168" s="75"/>
    </row>
    <row r="169" spans="1:18" ht="21" x14ac:dyDescent="0.4">
      <c r="A169" s="72" t="s">
        <v>35</v>
      </c>
      <c r="B169" s="73"/>
      <c r="C169" s="72"/>
      <c r="D169" s="72">
        <v>2006</v>
      </c>
      <c r="E169" s="73"/>
      <c r="F169" s="73"/>
      <c r="G169" s="73"/>
      <c r="H169" s="73"/>
      <c r="I169" s="73"/>
      <c r="J169" s="73"/>
      <c r="K169" s="73"/>
      <c r="L169" s="73"/>
      <c r="M169" s="73"/>
      <c r="N169" s="73"/>
      <c r="O169" s="73"/>
      <c r="P169" s="73"/>
      <c r="Q169" s="73"/>
      <c r="R169" s="73"/>
    </row>
    <row r="170" spans="1:18" ht="21" x14ac:dyDescent="0.4">
      <c r="A170" s="74"/>
      <c r="B170" s="42" t="s">
        <v>36</v>
      </c>
      <c r="C170" s="74"/>
      <c r="D170" s="42" t="s">
        <v>27</v>
      </c>
      <c r="E170" s="40"/>
      <c r="F170" s="40"/>
      <c r="G170" s="40"/>
      <c r="H170" s="42" t="s">
        <v>28</v>
      </c>
      <c r="I170" s="40"/>
      <c r="J170" s="40"/>
      <c r="K170" s="40"/>
      <c r="L170" s="40"/>
      <c r="M170" s="40"/>
      <c r="N170" s="40"/>
      <c r="O170" s="41"/>
      <c r="P170" s="41"/>
      <c r="Q170" s="75"/>
      <c r="R170" s="75"/>
    </row>
    <row r="171" spans="1:18" x14ac:dyDescent="0.25">
      <c r="A171" s="41"/>
      <c r="B171" s="42" t="s">
        <v>1</v>
      </c>
      <c r="C171" s="42"/>
      <c r="D171" s="42" t="s">
        <v>1</v>
      </c>
      <c r="E171" s="40"/>
      <c r="F171" s="41"/>
      <c r="G171" s="41"/>
      <c r="H171" s="42" t="s">
        <v>1</v>
      </c>
      <c r="I171" s="41"/>
      <c r="J171" s="42" t="s">
        <v>2</v>
      </c>
      <c r="K171" s="41"/>
      <c r="L171" s="42" t="s">
        <v>3</v>
      </c>
      <c r="M171" s="41"/>
      <c r="N171" s="16" t="s">
        <v>4</v>
      </c>
      <c r="O171" s="41"/>
      <c r="P171" s="16" t="s">
        <v>4</v>
      </c>
      <c r="Q171" s="75"/>
      <c r="R171" s="16" t="s">
        <v>4</v>
      </c>
    </row>
    <row r="172" spans="1:18" x14ac:dyDescent="0.25">
      <c r="A172" s="45" t="s">
        <v>5</v>
      </c>
      <c r="B172" s="42" t="s">
        <v>6</v>
      </c>
      <c r="C172" s="41"/>
      <c r="D172" s="42" t="s">
        <v>6</v>
      </c>
      <c r="E172" s="40"/>
      <c r="F172" s="42" t="s">
        <v>29</v>
      </c>
      <c r="G172" s="41"/>
      <c r="H172" s="42" t="s">
        <v>6</v>
      </c>
      <c r="I172" s="41"/>
      <c r="J172" s="42" t="s">
        <v>7</v>
      </c>
      <c r="K172" s="41"/>
      <c r="L172" s="42" t="s">
        <v>8</v>
      </c>
      <c r="M172" s="42"/>
      <c r="N172" s="42" t="s">
        <v>9</v>
      </c>
      <c r="O172" s="41"/>
      <c r="P172" s="42" t="s">
        <v>10</v>
      </c>
      <c r="Q172" s="75"/>
      <c r="R172" s="16" t="s">
        <v>19</v>
      </c>
    </row>
    <row r="173" spans="1:18" x14ac:dyDescent="0.25">
      <c r="A173" s="46" t="s">
        <v>37</v>
      </c>
      <c r="B173" s="68">
        <v>177191</v>
      </c>
      <c r="C173" s="60" t="s">
        <v>31</v>
      </c>
      <c r="D173" s="76">
        <v>177191</v>
      </c>
      <c r="E173" s="48" t="s">
        <v>12</v>
      </c>
      <c r="F173" s="77">
        <v>0.1</v>
      </c>
      <c r="G173" s="48" t="s">
        <v>32</v>
      </c>
      <c r="H173" s="78">
        <f>B173*0.9</f>
        <v>159471.9</v>
      </c>
      <c r="I173" s="48" t="s">
        <v>12</v>
      </c>
      <c r="J173" s="49">
        <v>56.372727272727268</v>
      </c>
      <c r="K173" s="48" t="s">
        <v>12</v>
      </c>
      <c r="L173" s="69">
        <v>1</v>
      </c>
      <c r="M173" s="51" t="s">
        <v>13</v>
      </c>
      <c r="N173" s="78">
        <f>H173*J173/2</f>
        <v>4494932.9631818179</v>
      </c>
      <c r="O173" s="79" t="s">
        <v>13</v>
      </c>
      <c r="P173" s="23">
        <f>N173*0.9072/1000000</f>
        <v>4.0778031841985456</v>
      </c>
      <c r="Q173" s="79" t="s">
        <v>13</v>
      </c>
      <c r="R173" s="23">
        <f>P173*44/12</f>
        <v>14.951945008728002</v>
      </c>
    </row>
    <row r="174" spans="1:18" x14ac:dyDescent="0.25">
      <c r="A174" s="80" t="s">
        <v>38</v>
      </c>
      <c r="B174" s="68">
        <v>63218.163999999997</v>
      </c>
      <c r="C174" s="60" t="s">
        <v>31</v>
      </c>
      <c r="D174" s="76">
        <v>626.90461591117253</v>
      </c>
      <c r="E174" s="48" t="s">
        <v>12</v>
      </c>
      <c r="F174" s="77">
        <v>0</v>
      </c>
      <c r="G174" s="48" t="s">
        <v>32</v>
      </c>
      <c r="H174" s="78">
        <f>B174</f>
        <v>63218.163999999997</v>
      </c>
      <c r="I174" s="48" t="s">
        <v>12</v>
      </c>
      <c r="J174" s="49">
        <v>56.746363636363633</v>
      </c>
      <c r="K174" s="48" t="s">
        <v>12</v>
      </c>
      <c r="L174" s="69">
        <v>1</v>
      </c>
      <c r="M174" s="51" t="s">
        <v>13</v>
      </c>
      <c r="N174" s="78">
        <f t="shared" ref="N174:N195" si="36">H174*J174/2</f>
        <v>1793700.4613836361</v>
      </c>
      <c r="O174" s="79" t="s">
        <v>13</v>
      </c>
      <c r="P174" s="23">
        <f t="shared" ref="P174:P195" si="37">N174*0.9072/1000000</f>
        <v>1.6272450585672347</v>
      </c>
      <c r="Q174" s="79" t="s">
        <v>13</v>
      </c>
      <c r="R174" s="23">
        <f t="shared" ref="R174:R195" si="38">P174*44/12</f>
        <v>5.9665652147465273</v>
      </c>
    </row>
    <row r="175" spans="1:18" x14ac:dyDescent="0.25">
      <c r="A175" s="80" t="s">
        <v>39</v>
      </c>
      <c r="B175" s="68">
        <v>58308</v>
      </c>
      <c r="C175" s="60" t="s">
        <v>31</v>
      </c>
      <c r="D175" s="76">
        <v>58308</v>
      </c>
      <c r="E175" s="48" t="s">
        <v>12</v>
      </c>
      <c r="F175" s="77">
        <v>0.996</v>
      </c>
      <c r="G175" s="48" t="s">
        <v>32</v>
      </c>
      <c r="H175" s="78">
        <f>B175*0.004</f>
        <v>233.232</v>
      </c>
      <c r="I175" s="48" t="s">
        <v>12</v>
      </c>
      <c r="J175" s="49">
        <v>45.27</v>
      </c>
      <c r="K175" s="48" t="s">
        <v>12</v>
      </c>
      <c r="L175" s="69">
        <v>1</v>
      </c>
      <c r="M175" s="51" t="s">
        <v>13</v>
      </c>
      <c r="N175" s="78">
        <f t="shared" si="36"/>
        <v>5279.2063200000002</v>
      </c>
      <c r="O175" s="79" t="s">
        <v>13</v>
      </c>
      <c r="P175" s="23">
        <f t="shared" si="37"/>
        <v>4.7892959735040003E-3</v>
      </c>
      <c r="Q175" s="79" t="s">
        <v>13</v>
      </c>
      <c r="R175" s="23">
        <f t="shared" si="38"/>
        <v>1.7560751902848001E-2</v>
      </c>
    </row>
    <row r="176" spans="1:18" ht="19.5" x14ac:dyDescent="0.25">
      <c r="A176" s="81" t="s">
        <v>40</v>
      </c>
      <c r="B176" s="68">
        <v>29</v>
      </c>
      <c r="C176" s="60" t="s">
        <v>31</v>
      </c>
      <c r="D176" s="76">
        <v>0</v>
      </c>
      <c r="E176" s="48" t="s">
        <v>12</v>
      </c>
      <c r="F176" s="77">
        <v>0</v>
      </c>
      <c r="G176" s="48" t="s">
        <v>32</v>
      </c>
      <c r="H176" s="78">
        <f>B176</f>
        <v>29</v>
      </c>
      <c r="I176" s="48" t="s">
        <v>12</v>
      </c>
      <c r="J176" s="49">
        <v>41.56</v>
      </c>
      <c r="K176" s="48" t="s">
        <v>12</v>
      </c>
      <c r="L176" s="69">
        <v>1</v>
      </c>
      <c r="M176" s="51" t="s">
        <v>13</v>
      </c>
      <c r="N176" s="78">
        <f t="shared" si="36"/>
        <v>602.62</v>
      </c>
      <c r="O176" s="79" t="s">
        <v>13</v>
      </c>
      <c r="P176" s="23">
        <f t="shared" si="37"/>
        <v>5.4669686399999996E-4</v>
      </c>
      <c r="Q176" s="79" t="s">
        <v>13</v>
      </c>
      <c r="R176" s="23">
        <f t="shared" si="38"/>
        <v>2.0045551679999996E-3</v>
      </c>
    </row>
    <row r="177" spans="1:18" x14ac:dyDescent="0.25">
      <c r="A177" s="81" t="s">
        <v>41</v>
      </c>
      <c r="B177" s="68">
        <v>0</v>
      </c>
      <c r="C177" s="60" t="s">
        <v>31</v>
      </c>
      <c r="D177" s="76">
        <v>0</v>
      </c>
      <c r="E177" s="48" t="s">
        <v>12</v>
      </c>
      <c r="F177" s="77">
        <v>0</v>
      </c>
      <c r="G177" s="48" t="s">
        <v>32</v>
      </c>
      <c r="H177" s="78">
        <v>0</v>
      </c>
      <c r="I177" s="48" t="s">
        <v>12</v>
      </c>
      <c r="J177" s="21">
        <v>44.726789997822415</v>
      </c>
      <c r="K177" s="48" t="s">
        <v>12</v>
      </c>
      <c r="L177" s="69">
        <v>1</v>
      </c>
      <c r="M177" s="51" t="s">
        <v>13</v>
      </c>
      <c r="N177" s="78">
        <f t="shared" si="36"/>
        <v>0</v>
      </c>
      <c r="O177" s="79" t="s">
        <v>13</v>
      </c>
      <c r="P177" s="23">
        <f t="shared" si="37"/>
        <v>0</v>
      </c>
      <c r="Q177" s="79" t="s">
        <v>13</v>
      </c>
      <c r="R177" s="23">
        <f t="shared" si="38"/>
        <v>0</v>
      </c>
    </row>
    <row r="178" spans="1:18" x14ac:dyDescent="0.25">
      <c r="A178" s="80" t="s">
        <v>14</v>
      </c>
      <c r="B178" s="68">
        <v>42322</v>
      </c>
      <c r="C178" s="60" t="s">
        <v>31</v>
      </c>
      <c r="D178" s="76">
        <v>610.1781792388208</v>
      </c>
      <c r="E178" s="48" t="s">
        <v>12</v>
      </c>
      <c r="F178" s="77">
        <v>0.5</v>
      </c>
      <c r="G178" s="48" t="s">
        <v>32</v>
      </c>
      <c r="H178" s="78">
        <f>B178*0.995</f>
        <v>42110.39</v>
      </c>
      <c r="I178" s="48" t="s">
        <v>12</v>
      </c>
      <c r="J178" s="49">
        <v>44.43</v>
      </c>
      <c r="K178" s="48" t="s">
        <v>12</v>
      </c>
      <c r="L178" s="69">
        <v>1</v>
      </c>
      <c r="M178" s="51" t="s">
        <v>13</v>
      </c>
      <c r="N178" s="78">
        <f t="shared" si="36"/>
        <v>935482.31385000004</v>
      </c>
      <c r="O178" s="79" t="s">
        <v>13</v>
      </c>
      <c r="P178" s="23">
        <f t="shared" si="37"/>
        <v>0.84866955512472009</v>
      </c>
      <c r="Q178" s="79" t="s">
        <v>13</v>
      </c>
      <c r="R178" s="23">
        <f t="shared" si="38"/>
        <v>3.11178836879064</v>
      </c>
    </row>
    <row r="179" spans="1:18" ht="19.5" x14ac:dyDescent="0.25">
      <c r="A179" s="81" t="s">
        <v>42</v>
      </c>
      <c r="B179" s="68">
        <v>0</v>
      </c>
      <c r="C179" s="60" t="s">
        <v>31</v>
      </c>
      <c r="D179" s="76">
        <v>0</v>
      </c>
      <c r="E179" s="48" t="s">
        <v>12</v>
      </c>
      <c r="F179" s="77">
        <v>0.61918625610433442</v>
      </c>
      <c r="G179" s="48" t="s">
        <v>32</v>
      </c>
      <c r="H179" s="78">
        <v>0</v>
      </c>
      <c r="I179" s="48" t="s">
        <v>12</v>
      </c>
      <c r="J179" s="49">
        <v>40.86</v>
      </c>
      <c r="K179" s="48" t="s">
        <v>12</v>
      </c>
      <c r="L179" s="69">
        <v>1</v>
      </c>
      <c r="M179" s="51" t="s">
        <v>13</v>
      </c>
      <c r="N179" s="78">
        <f t="shared" si="36"/>
        <v>0</v>
      </c>
      <c r="O179" s="79" t="s">
        <v>13</v>
      </c>
      <c r="P179" s="23">
        <f t="shared" si="37"/>
        <v>0</v>
      </c>
      <c r="Q179" s="79" t="s">
        <v>13</v>
      </c>
      <c r="R179" s="23">
        <f t="shared" si="38"/>
        <v>0</v>
      </c>
    </row>
    <row r="180" spans="1:18" ht="19.5" x14ac:dyDescent="0.25">
      <c r="A180" s="81" t="s">
        <v>43</v>
      </c>
      <c r="B180" s="68">
        <v>0</v>
      </c>
      <c r="C180" s="60" t="s">
        <v>31</v>
      </c>
      <c r="D180" s="76">
        <v>0</v>
      </c>
      <c r="E180" s="48" t="s">
        <v>12</v>
      </c>
      <c r="F180" s="77">
        <v>0.61918625610433442</v>
      </c>
      <c r="G180" s="48" t="s">
        <v>32</v>
      </c>
      <c r="H180" s="78">
        <v>0</v>
      </c>
      <c r="I180" s="48" t="s">
        <v>12</v>
      </c>
      <c r="J180" s="49">
        <v>44.43</v>
      </c>
      <c r="K180" s="48" t="s">
        <v>12</v>
      </c>
      <c r="L180" s="69">
        <v>1</v>
      </c>
      <c r="M180" s="51" t="s">
        <v>13</v>
      </c>
      <c r="N180" s="78">
        <f t="shared" si="36"/>
        <v>0</v>
      </c>
      <c r="O180" s="79" t="s">
        <v>13</v>
      </c>
      <c r="P180" s="23">
        <f t="shared" si="37"/>
        <v>0</v>
      </c>
      <c r="Q180" s="79" t="s">
        <v>13</v>
      </c>
      <c r="R180" s="23">
        <f t="shared" si="38"/>
        <v>0</v>
      </c>
    </row>
    <row r="181" spans="1:18" x14ac:dyDescent="0.25">
      <c r="A181" s="80" t="s">
        <v>15</v>
      </c>
      <c r="B181" s="68">
        <v>407</v>
      </c>
      <c r="C181" s="60" t="s">
        <v>31</v>
      </c>
      <c r="D181" s="76">
        <v>0</v>
      </c>
      <c r="E181" s="48" t="s">
        <v>12</v>
      </c>
      <c r="F181" s="77">
        <v>0</v>
      </c>
      <c r="G181" s="48" t="s">
        <v>32</v>
      </c>
      <c r="H181" s="78">
        <f>B181</f>
        <v>407</v>
      </c>
      <c r="I181" s="48" t="s">
        <v>12</v>
      </c>
      <c r="J181" s="49">
        <v>43.97</v>
      </c>
      <c r="K181" s="48" t="s">
        <v>12</v>
      </c>
      <c r="L181" s="69">
        <v>1</v>
      </c>
      <c r="M181" s="51" t="s">
        <v>13</v>
      </c>
      <c r="N181" s="78">
        <f t="shared" si="36"/>
        <v>8947.8950000000004</v>
      </c>
      <c r="O181" s="79" t="s">
        <v>13</v>
      </c>
      <c r="P181" s="23">
        <f t="shared" si="37"/>
        <v>8.1175303439999999E-3</v>
      </c>
      <c r="Q181" s="79" t="s">
        <v>13</v>
      </c>
      <c r="R181" s="23">
        <f t="shared" si="38"/>
        <v>2.9764277927999998E-2</v>
      </c>
    </row>
    <row r="182" spans="1:18" x14ac:dyDescent="0.25">
      <c r="A182" s="80" t="s">
        <v>16</v>
      </c>
      <c r="B182" s="68">
        <v>26129</v>
      </c>
      <c r="C182" s="60" t="s">
        <v>31</v>
      </c>
      <c r="D182" s="76">
        <v>21140.233313185046</v>
      </c>
      <c r="E182" s="48" t="s">
        <v>12</v>
      </c>
      <c r="F182" s="77">
        <v>0.61918625610433442</v>
      </c>
      <c r="G182" s="48" t="s">
        <v>32</v>
      </c>
      <c r="H182" s="78">
        <f>B182*0.53</f>
        <v>13848.37</v>
      </c>
      <c r="I182" s="48" t="s">
        <v>12</v>
      </c>
      <c r="J182" s="21">
        <v>37.399033906535209</v>
      </c>
      <c r="K182" s="48" t="s">
        <v>12</v>
      </c>
      <c r="L182" s="69">
        <v>1</v>
      </c>
      <c r="M182" s="51" t="s">
        <v>13</v>
      </c>
      <c r="N182" s="78">
        <f t="shared" si="36"/>
        <v>258957.82959012251</v>
      </c>
      <c r="O182" s="79" t="s">
        <v>13</v>
      </c>
      <c r="P182" s="23">
        <f t="shared" si="37"/>
        <v>0.23492654300415913</v>
      </c>
      <c r="Q182" s="79" t="s">
        <v>13</v>
      </c>
      <c r="R182" s="23">
        <f t="shared" si="38"/>
        <v>0.8613973243485834</v>
      </c>
    </row>
    <row r="183" spans="1:18" x14ac:dyDescent="0.25">
      <c r="A183" s="80" t="s">
        <v>30</v>
      </c>
      <c r="B183" s="68">
        <v>14338</v>
      </c>
      <c r="C183" s="60" t="s">
        <v>31</v>
      </c>
      <c r="D183" s="76">
        <v>14338</v>
      </c>
      <c r="E183" s="48" t="s">
        <v>12</v>
      </c>
      <c r="F183" s="77">
        <v>0.09</v>
      </c>
      <c r="G183" s="48" t="s">
        <v>32</v>
      </c>
      <c r="H183" s="78">
        <f>B183*0.91</f>
        <v>13047.58</v>
      </c>
      <c r="I183" s="48" t="s">
        <v>12</v>
      </c>
      <c r="J183" s="49">
        <v>43.97</v>
      </c>
      <c r="K183" s="48" t="s">
        <v>12</v>
      </c>
      <c r="L183" s="69">
        <v>1</v>
      </c>
      <c r="M183" s="51" t="s">
        <v>13</v>
      </c>
      <c r="N183" s="78">
        <f t="shared" si="36"/>
        <v>286851.04629999999</v>
      </c>
      <c r="O183" s="79" t="s">
        <v>13</v>
      </c>
      <c r="P183" s="23">
        <f t="shared" si="37"/>
        <v>0.26023126920335998</v>
      </c>
      <c r="Q183" s="79" t="s">
        <v>13</v>
      </c>
      <c r="R183" s="23">
        <f t="shared" si="38"/>
        <v>0.95418132041231996</v>
      </c>
    </row>
    <row r="184" spans="1:18" x14ac:dyDescent="0.25">
      <c r="A184" s="80" t="s">
        <v>21</v>
      </c>
      <c r="B184" s="68">
        <v>10783</v>
      </c>
      <c r="C184" s="60" t="s">
        <v>31</v>
      </c>
      <c r="D184" s="76">
        <v>0</v>
      </c>
      <c r="E184" s="48" t="s">
        <v>12</v>
      </c>
      <c r="F184" s="77">
        <v>0</v>
      </c>
      <c r="G184" s="48" t="s">
        <v>32</v>
      </c>
      <c r="H184" s="78">
        <f>B184</f>
        <v>10783</v>
      </c>
      <c r="I184" s="48" t="s">
        <v>12</v>
      </c>
      <c r="J184" s="21">
        <v>42.897554061143609</v>
      </c>
      <c r="K184" s="48" t="s">
        <v>12</v>
      </c>
      <c r="L184" s="69">
        <v>1</v>
      </c>
      <c r="M184" s="51" t="s">
        <v>13</v>
      </c>
      <c r="N184" s="78">
        <f t="shared" si="36"/>
        <v>231282.16272065576</v>
      </c>
      <c r="O184" s="79" t="s">
        <v>13</v>
      </c>
      <c r="P184" s="23">
        <f t="shared" si="37"/>
        <v>0.20981917802017888</v>
      </c>
      <c r="Q184" s="79" t="s">
        <v>13</v>
      </c>
      <c r="R184" s="23">
        <f t="shared" si="38"/>
        <v>0.76933698607398926</v>
      </c>
    </row>
    <row r="185" spans="1:18" ht="19.5" x14ac:dyDescent="0.25">
      <c r="A185" s="81" t="s">
        <v>44</v>
      </c>
      <c r="B185" s="68">
        <v>0</v>
      </c>
      <c r="C185" s="60" t="s">
        <v>31</v>
      </c>
      <c r="D185" s="76">
        <v>0</v>
      </c>
      <c r="E185" s="48" t="s">
        <v>12</v>
      </c>
      <c r="F185" s="77">
        <v>0</v>
      </c>
      <c r="G185" s="48" t="s">
        <v>32</v>
      </c>
      <c r="H185" s="78">
        <v>0</v>
      </c>
      <c r="I185" s="48" t="s">
        <v>12</v>
      </c>
      <c r="J185" s="21">
        <v>42.897554061143609</v>
      </c>
      <c r="K185" s="48" t="s">
        <v>12</v>
      </c>
      <c r="L185" s="69">
        <v>1</v>
      </c>
      <c r="M185" s="51" t="s">
        <v>13</v>
      </c>
      <c r="N185" s="78">
        <f t="shared" si="36"/>
        <v>0</v>
      </c>
      <c r="O185" s="79" t="s">
        <v>13</v>
      </c>
      <c r="P185" s="23">
        <f t="shared" si="37"/>
        <v>0</v>
      </c>
      <c r="Q185" s="79" t="s">
        <v>13</v>
      </c>
      <c r="R185" s="23">
        <f t="shared" si="38"/>
        <v>0</v>
      </c>
    </row>
    <row r="186" spans="1:18" x14ac:dyDescent="0.25">
      <c r="A186" s="80" t="s">
        <v>45</v>
      </c>
      <c r="B186" s="68">
        <v>1539</v>
      </c>
      <c r="C186" s="60" t="s">
        <v>31</v>
      </c>
      <c r="D186" s="76">
        <v>1539</v>
      </c>
      <c r="E186" s="48" t="s">
        <v>12</v>
      </c>
      <c r="F186" s="77">
        <v>0</v>
      </c>
      <c r="G186" s="48" t="s">
        <v>32</v>
      </c>
      <c r="H186" s="78">
        <f>B186</f>
        <v>1539</v>
      </c>
      <c r="I186" s="48" t="s">
        <v>12</v>
      </c>
      <c r="J186" s="21">
        <v>44.726789997822415</v>
      </c>
      <c r="K186" s="48" t="s">
        <v>12</v>
      </c>
      <c r="L186" s="69">
        <v>1</v>
      </c>
      <c r="M186" s="51" t="s">
        <v>13</v>
      </c>
      <c r="N186" s="78">
        <f t="shared" si="36"/>
        <v>34417.264903324351</v>
      </c>
      <c r="O186" s="79" t="s">
        <v>13</v>
      </c>
      <c r="P186" s="23">
        <f t="shared" si="37"/>
        <v>3.1223342720295852E-2</v>
      </c>
      <c r="Q186" s="79" t="s">
        <v>13</v>
      </c>
      <c r="R186" s="23">
        <f t="shared" si="38"/>
        <v>0.11448558997441811</v>
      </c>
    </row>
    <row r="187" spans="1:18" x14ac:dyDescent="0.25">
      <c r="A187" s="80" t="s">
        <v>34</v>
      </c>
      <c r="B187" s="68">
        <v>32294</v>
      </c>
      <c r="C187" s="60" t="s">
        <v>31</v>
      </c>
      <c r="D187" s="76">
        <v>4622.6727223285452</v>
      </c>
      <c r="E187" s="48" t="s">
        <v>12</v>
      </c>
      <c r="F187" s="77">
        <v>0.3</v>
      </c>
      <c r="G187" s="48" t="s">
        <v>32</v>
      </c>
      <c r="H187" s="78">
        <f>B187*0.9973</f>
        <v>32206.806199999999</v>
      </c>
      <c r="I187" s="48" t="s">
        <v>12</v>
      </c>
      <c r="J187" s="49">
        <v>61.34</v>
      </c>
      <c r="K187" s="48" t="s">
        <v>12</v>
      </c>
      <c r="L187" s="69">
        <v>1</v>
      </c>
      <c r="M187" s="51" t="s">
        <v>13</v>
      </c>
      <c r="N187" s="78">
        <f t="shared" si="36"/>
        <v>987782.74615400005</v>
      </c>
      <c r="O187" s="79" t="s">
        <v>13</v>
      </c>
      <c r="P187" s="23">
        <f t="shared" si="37"/>
        <v>0.89611650731090886</v>
      </c>
      <c r="Q187" s="79" t="s">
        <v>13</v>
      </c>
      <c r="R187" s="23">
        <f t="shared" si="38"/>
        <v>3.2857605268066656</v>
      </c>
    </row>
    <row r="188" spans="1:18" x14ac:dyDescent="0.25">
      <c r="A188" s="80" t="s">
        <v>46</v>
      </c>
      <c r="B188" s="68">
        <v>0</v>
      </c>
      <c r="C188" s="60" t="s">
        <v>31</v>
      </c>
      <c r="D188" s="76">
        <v>0</v>
      </c>
      <c r="E188" s="48" t="s">
        <v>12</v>
      </c>
      <c r="F188" s="77">
        <v>0.61918625610433442</v>
      </c>
      <c r="G188" s="48" t="s">
        <v>32</v>
      </c>
      <c r="H188" s="78">
        <v>0</v>
      </c>
      <c r="I188" s="48" t="s">
        <v>12</v>
      </c>
      <c r="J188" s="49">
        <v>42.06</v>
      </c>
      <c r="K188" s="48" t="s">
        <v>12</v>
      </c>
      <c r="L188" s="69">
        <v>1</v>
      </c>
      <c r="M188" s="51" t="s">
        <v>13</v>
      </c>
      <c r="N188" s="78">
        <f t="shared" si="36"/>
        <v>0</v>
      </c>
      <c r="O188" s="79" t="s">
        <v>13</v>
      </c>
      <c r="P188" s="23">
        <f t="shared" si="37"/>
        <v>0</v>
      </c>
      <c r="Q188" s="79" t="s">
        <v>13</v>
      </c>
      <c r="R188" s="23">
        <f t="shared" si="38"/>
        <v>0</v>
      </c>
    </row>
    <row r="189" spans="1:18" x14ac:dyDescent="0.25">
      <c r="A189" s="80" t="s">
        <v>22</v>
      </c>
      <c r="B189" s="68">
        <v>10742</v>
      </c>
      <c r="C189" s="60" t="s">
        <v>31</v>
      </c>
      <c r="D189" s="76">
        <v>0</v>
      </c>
      <c r="E189" s="48" t="s">
        <v>12</v>
      </c>
      <c r="F189" s="77">
        <v>0.5</v>
      </c>
      <c r="G189" s="48" t="s">
        <v>32</v>
      </c>
      <c r="H189" s="78">
        <f>B189</f>
        <v>10742</v>
      </c>
      <c r="I189" s="48" t="s">
        <v>12</v>
      </c>
      <c r="J189" s="49">
        <v>45.11</v>
      </c>
      <c r="K189" s="48" t="s">
        <v>12</v>
      </c>
      <c r="L189" s="69">
        <v>1</v>
      </c>
      <c r="M189" s="51" t="s">
        <v>13</v>
      </c>
      <c r="N189" s="78">
        <f t="shared" si="36"/>
        <v>242285.81</v>
      </c>
      <c r="O189" s="79" t="s">
        <v>13</v>
      </c>
      <c r="P189" s="23">
        <f t="shared" si="37"/>
        <v>0.21980168683200002</v>
      </c>
      <c r="Q189" s="79" t="s">
        <v>13</v>
      </c>
      <c r="R189" s="23">
        <f t="shared" si="38"/>
        <v>0.80593951838400013</v>
      </c>
    </row>
    <row r="190" spans="1:18" x14ac:dyDescent="0.25">
      <c r="A190" s="80" t="s">
        <v>47</v>
      </c>
      <c r="B190" s="68">
        <v>70641</v>
      </c>
      <c r="C190" s="60" t="s">
        <v>31</v>
      </c>
      <c r="D190" s="76">
        <v>2601.7000652779234</v>
      </c>
      <c r="E190" s="48" t="s">
        <v>12</v>
      </c>
      <c r="F190" s="77">
        <v>0.8</v>
      </c>
      <c r="G190" s="48" t="s">
        <v>32</v>
      </c>
      <c r="H190" s="78">
        <f>B190*0.9906</f>
        <v>69976.974600000001</v>
      </c>
      <c r="I190" s="48" t="s">
        <v>12</v>
      </c>
      <c r="J190" s="49">
        <v>40.08</v>
      </c>
      <c r="K190" s="48" t="s">
        <v>12</v>
      </c>
      <c r="L190" s="69">
        <v>1</v>
      </c>
      <c r="M190" s="51" t="s">
        <v>13</v>
      </c>
      <c r="N190" s="78">
        <f t="shared" si="36"/>
        <v>1402338.5709839999</v>
      </c>
      <c r="O190" s="79" t="s">
        <v>13</v>
      </c>
      <c r="P190" s="23">
        <f t="shared" si="37"/>
        <v>1.2722015515966847</v>
      </c>
      <c r="Q190" s="79" t="s">
        <v>13</v>
      </c>
      <c r="R190" s="23">
        <f t="shared" si="38"/>
        <v>4.6647390225211778</v>
      </c>
    </row>
    <row r="191" spans="1:18" x14ac:dyDescent="0.25">
      <c r="A191" s="80" t="s">
        <v>48</v>
      </c>
      <c r="B191" s="68">
        <v>4436</v>
      </c>
      <c r="C191" s="60" t="s">
        <v>31</v>
      </c>
      <c r="D191" s="76">
        <v>4365.1416790163903</v>
      </c>
      <c r="E191" s="48" t="s">
        <v>12</v>
      </c>
      <c r="F191" s="77">
        <v>0</v>
      </c>
      <c r="G191" s="48" t="s">
        <v>32</v>
      </c>
      <c r="H191" s="78">
        <f>B191</f>
        <v>4436</v>
      </c>
      <c r="I191" s="48" t="s">
        <v>12</v>
      </c>
      <c r="J191" s="49">
        <v>43.47</v>
      </c>
      <c r="K191" s="48" t="s">
        <v>12</v>
      </c>
      <c r="L191" s="69">
        <v>1</v>
      </c>
      <c r="M191" s="51" t="s">
        <v>13</v>
      </c>
      <c r="N191" s="78">
        <f t="shared" si="36"/>
        <v>96416.459999999992</v>
      </c>
      <c r="O191" s="79" t="s">
        <v>13</v>
      </c>
      <c r="P191" s="23">
        <f t="shared" si="37"/>
        <v>8.7469012511999983E-2</v>
      </c>
      <c r="Q191" s="79" t="s">
        <v>13</v>
      </c>
      <c r="R191" s="23">
        <f t="shared" si="38"/>
        <v>0.32071971254399995</v>
      </c>
    </row>
    <row r="192" spans="1:18" x14ac:dyDescent="0.25">
      <c r="A192" s="80" t="s">
        <v>49</v>
      </c>
      <c r="B192" s="68">
        <v>3199</v>
      </c>
      <c r="C192" s="60" t="s">
        <v>31</v>
      </c>
      <c r="D192" s="76">
        <v>0</v>
      </c>
      <c r="E192" s="48" t="s">
        <v>12</v>
      </c>
      <c r="F192" s="77">
        <v>0</v>
      </c>
      <c r="G192" s="48" t="s">
        <v>32</v>
      </c>
      <c r="H192" s="78">
        <f>B192</f>
        <v>3199</v>
      </c>
      <c r="I192" s="48" t="s">
        <v>12</v>
      </c>
      <c r="J192" s="21">
        <v>44.726789997822415</v>
      </c>
      <c r="K192" s="48" t="s">
        <v>12</v>
      </c>
      <c r="L192" s="69">
        <v>1</v>
      </c>
      <c r="M192" s="51" t="s">
        <v>13</v>
      </c>
      <c r="N192" s="78">
        <f t="shared" si="36"/>
        <v>71540.500601516949</v>
      </c>
      <c r="O192" s="79" t="s">
        <v>13</v>
      </c>
      <c r="P192" s="23">
        <f t="shared" si="37"/>
        <v>6.4901542145696184E-2</v>
      </c>
      <c r="Q192" s="79" t="s">
        <v>13</v>
      </c>
      <c r="R192" s="23">
        <f t="shared" si="38"/>
        <v>0.23797232120088599</v>
      </c>
    </row>
    <row r="193" spans="1:18" x14ac:dyDescent="0.25">
      <c r="A193" s="80" t="s">
        <v>50</v>
      </c>
      <c r="B193" s="68">
        <v>1368</v>
      </c>
      <c r="C193" s="60" t="s">
        <v>31</v>
      </c>
      <c r="D193" s="76">
        <v>1368</v>
      </c>
      <c r="E193" s="48" t="s">
        <v>12</v>
      </c>
      <c r="F193" s="77">
        <v>0.57999999999999996</v>
      </c>
      <c r="G193" s="48" t="s">
        <v>32</v>
      </c>
      <c r="H193" s="78">
        <f>B193*0.42</f>
        <v>574.55999999999995</v>
      </c>
      <c r="I193" s="48" t="s">
        <v>12</v>
      </c>
      <c r="J193" s="49">
        <v>43.6</v>
      </c>
      <c r="K193" s="48" t="s">
        <v>12</v>
      </c>
      <c r="L193" s="69">
        <v>1</v>
      </c>
      <c r="M193" s="51" t="s">
        <v>13</v>
      </c>
      <c r="N193" s="78">
        <f t="shared" si="36"/>
        <v>12525.407999999999</v>
      </c>
      <c r="O193" s="79" t="s">
        <v>13</v>
      </c>
      <c r="P193" s="23">
        <f t="shared" si="37"/>
        <v>1.1363050137599999E-2</v>
      </c>
      <c r="Q193" s="79" t="s">
        <v>13</v>
      </c>
      <c r="R193" s="23">
        <f t="shared" si="38"/>
        <v>4.1664517171199997E-2</v>
      </c>
    </row>
    <row r="194" spans="1:18" x14ac:dyDescent="0.25">
      <c r="A194" s="80" t="s">
        <v>17</v>
      </c>
      <c r="B194" s="68">
        <v>202477</v>
      </c>
      <c r="C194" s="60" t="s">
        <v>31</v>
      </c>
      <c r="D194" s="76">
        <v>6116.4262849741472</v>
      </c>
      <c r="E194" s="48" t="s">
        <v>12</v>
      </c>
      <c r="F194" s="77">
        <v>0.61918625610433442</v>
      </c>
      <c r="G194" s="48" t="s">
        <v>32</v>
      </c>
      <c r="H194" s="78">
        <f>B194*0.9738</f>
        <v>197172.10260000001</v>
      </c>
      <c r="I194" s="48" t="s">
        <v>12</v>
      </c>
      <c r="J194" s="49">
        <v>31.87</v>
      </c>
      <c r="K194" s="48" t="s">
        <v>12</v>
      </c>
      <c r="L194" s="69">
        <v>1</v>
      </c>
      <c r="M194" s="51" t="s">
        <v>13</v>
      </c>
      <c r="N194" s="78">
        <f t="shared" si="36"/>
        <v>3141937.4549310002</v>
      </c>
      <c r="O194" s="79" t="s">
        <v>13</v>
      </c>
      <c r="P194" s="23">
        <f t="shared" si="37"/>
        <v>2.8503656591134034</v>
      </c>
      <c r="Q194" s="79" t="s">
        <v>13</v>
      </c>
      <c r="R194" s="23">
        <f t="shared" si="38"/>
        <v>10.45134075008248</v>
      </c>
    </row>
    <row r="195" spans="1:18" x14ac:dyDescent="0.25">
      <c r="A195" s="80" t="s">
        <v>18</v>
      </c>
      <c r="B195" s="68">
        <v>0</v>
      </c>
      <c r="C195" s="60" t="s">
        <v>31</v>
      </c>
      <c r="D195" s="76"/>
      <c r="E195" s="48" t="s">
        <v>12</v>
      </c>
      <c r="F195" s="82"/>
      <c r="G195" s="48" t="s">
        <v>32</v>
      </c>
      <c r="H195" s="78">
        <v>0</v>
      </c>
      <c r="I195" s="48" t="s">
        <v>12</v>
      </c>
      <c r="J195" s="83"/>
      <c r="K195" s="48" t="s">
        <v>12</v>
      </c>
      <c r="L195" s="84"/>
      <c r="M195" s="51" t="s">
        <v>13</v>
      </c>
      <c r="N195" s="78">
        <f t="shared" si="36"/>
        <v>0</v>
      </c>
      <c r="O195" s="79" t="s">
        <v>13</v>
      </c>
      <c r="P195" s="23">
        <f t="shared" si="37"/>
        <v>0</v>
      </c>
      <c r="Q195" s="79" t="s">
        <v>13</v>
      </c>
      <c r="R195" s="23">
        <f t="shared" si="38"/>
        <v>0</v>
      </c>
    </row>
    <row r="196" spans="1:18" x14ac:dyDescent="0.25">
      <c r="A196" s="41"/>
      <c r="B196" s="41"/>
      <c r="C196" s="41"/>
      <c r="D196" s="41"/>
      <c r="E196" s="41"/>
      <c r="F196" s="41"/>
      <c r="G196" s="41"/>
      <c r="H196" s="41"/>
      <c r="I196" s="41"/>
      <c r="J196" s="41"/>
      <c r="K196" s="41"/>
      <c r="L196" s="41"/>
      <c r="M196" s="41"/>
      <c r="N196" s="41"/>
      <c r="O196" s="41"/>
      <c r="P196" s="41"/>
      <c r="Q196" s="75"/>
      <c r="R196" s="75"/>
    </row>
    <row r="197" spans="1:18" ht="21" x14ac:dyDescent="0.4">
      <c r="A197" s="72" t="s">
        <v>35</v>
      </c>
      <c r="B197" s="73"/>
      <c r="C197" s="72"/>
      <c r="D197" s="72">
        <v>2007</v>
      </c>
      <c r="E197" s="73"/>
      <c r="F197" s="73"/>
      <c r="G197" s="73"/>
      <c r="H197" s="73"/>
      <c r="I197" s="73"/>
      <c r="J197" s="73"/>
      <c r="K197" s="73"/>
      <c r="L197" s="73"/>
      <c r="M197" s="73"/>
      <c r="N197" s="73"/>
      <c r="O197" s="73"/>
      <c r="P197" s="73"/>
      <c r="Q197" s="73"/>
      <c r="R197" s="73"/>
    </row>
    <row r="198" spans="1:18" ht="21" x14ac:dyDescent="0.4">
      <c r="A198" s="74"/>
      <c r="B198" s="42" t="s">
        <v>36</v>
      </c>
      <c r="C198" s="74"/>
      <c r="D198" s="42" t="s">
        <v>27</v>
      </c>
      <c r="E198" s="40"/>
      <c r="F198" s="40"/>
      <c r="G198" s="40"/>
      <c r="H198" s="42" t="s">
        <v>28</v>
      </c>
      <c r="I198" s="40"/>
      <c r="J198" s="40"/>
      <c r="K198" s="40"/>
      <c r="L198" s="40"/>
      <c r="M198" s="40"/>
      <c r="N198" s="40"/>
      <c r="O198" s="41"/>
      <c r="P198" s="41"/>
      <c r="Q198" s="75"/>
      <c r="R198" s="75"/>
    </row>
    <row r="199" spans="1:18" x14ac:dyDescent="0.25">
      <c r="A199" s="41"/>
      <c r="B199" s="42" t="s">
        <v>1</v>
      </c>
      <c r="C199" s="42"/>
      <c r="D199" s="42" t="s">
        <v>1</v>
      </c>
      <c r="E199" s="40"/>
      <c r="F199" s="41"/>
      <c r="G199" s="41"/>
      <c r="H199" s="42" t="s">
        <v>1</v>
      </c>
      <c r="I199" s="41"/>
      <c r="J199" s="42" t="s">
        <v>2</v>
      </c>
      <c r="K199" s="41"/>
      <c r="L199" s="42" t="s">
        <v>3</v>
      </c>
      <c r="M199" s="41"/>
      <c r="N199" s="16" t="s">
        <v>4</v>
      </c>
      <c r="O199" s="41"/>
      <c r="P199" s="16" t="s">
        <v>4</v>
      </c>
      <c r="Q199" s="75"/>
      <c r="R199" s="16" t="s">
        <v>4</v>
      </c>
    </row>
    <row r="200" spans="1:18" x14ac:dyDescent="0.25">
      <c r="A200" s="45" t="s">
        <v>5</v>
      </c>
      <c r="B200" s="42" t="s">
        <v>6</v>
      </c>
      <c r="C200" s="41"/>
      <c r="D200" s="42" t="s">
        <v>6</v>
      </c>
      <c r="E200" s="40"/>
      <c r="F200" s="42" t="s">
        <v>29</v>
      </c>
      <c r="G200" s="41"/>
      <c r="H200" s="42" t="s">
        <v>6</v>
      </c>
      <c r="I200" s="41"/>
      <c r="J200" s="42" t="s">
        <v>7</v>
      </c>
      <c r="K200" s="41"/>
      <c r="L200" s="42" t="s">
        <v>8</v>
      </c>
      <c r="M200" s="42"/>
      <c r="N200" s="42" t="s">
        <v>9</v>
      </c>
      <c r="O200" s="41"/>
      <c r="P200" s="42" t="s">
        <v>10</v>
      </c>
      <c r="Q200" s="75"/>
      <c r="R200" s="16" t="s">
        <v>19</v>
      </c>
    </row>
    <row r="201" spans="1:18" x14ac:dyDescent="0.25">
      <c r="A201" s="46" t="s">
        <v>37</v>
      </c>
      <c r="B201" s="68">
        <v>173635</v>
      </c>
      <c r="C201" s="60" t="s">
        <v>31</v>
      </c>
      <c r="D201" s="76">
        <v>173635</v>
      </c>
      <c r="E201" s="48" t="s">
        <v>12</v>
      </c>
      <c r="F201" s="77">
        <v>0.1</v>
      </c>
      <c r="G201" s="48" t="s">
        <v>32</v>
      </c>
      <c r="H201" s="78">
        <f>B201*0.9</f>
        <v>156271.5</v>
      </c>
      <c r="I201" s="48" t="s">
        <v>12</v>
      </c>
      <c r="J201" s="49">
        <v>56.372727272727268</v>
      </c>
      <c r="K201" s="48" t="s">
        <v>12</v>
      </c>
      <c r="L201" s="69">
        <v>1</v>
      </c>
      <c r="M201" s="51" t="s">
        <v>13</v>
      </c>
      <c r="N201" s="78">
        <f>H201*J201/2</f>
        <v>4404725.3249999993</v>
      </c>
      <c r="O201" s="79" t="s">
        <v>13</v>
      </c>
      <c r="P201" s="23">
        <f>N201*0.9072/1000000</f>
        <v>3.9959668148399992</v>
      </c>
      <c r="Q201" s="79" t="s">
        <v>13</v>
      </c>
      <c r="R201" s="23">
        <f>P201*44/12</f>
        <v>14.651878321079996</v>
      </c>
    </row>
    <row r="202" spans="1:18" x14ac:dyDescent="0.25">
      <c r="A202" s="80" t="s">
        <v>38</v>
      </c>
      <c r="B202" s="68">
        <v>58498.345000000001</v>
      </c>
      <c r="C202" s="60" t="s">
        <v>31</v>
      </c>
      <c r="D202" s="76">
        <v>609.5242051858479</v>
      </c>
      <c r="E202" s="48" t="s">
        <v>12</v>
      </c>
      <c r="F202" s="77">
        <v>0</v>
      </c>
      <c r="G202" s="48" t="s">
        <v>32</v>
      </c>
      <c r="H202" s="78">
        <f>B202</f>
        <v>58498.345000000001</v>
      </c>
      <c r="I202" s="48" t="s">
        <v>12</v>
      </c>
      <c r="J202" s="49">
        <v>56.746363636363633</v>
      </c>
      <c r="K202" s="48" t="s">
        <v>12</v>
      </c>
      <c r="L202" s="69">
        <v>1</v>
      </c>
      <c r="M202" s="51" t="s">
        <v>13</v>
      </c>
      <c r="N202" s="78">
        <f t="shared" ref="N202:N223" si="39">H202*J202/2</f>
        <v>1659784.1787477273</v>
      </c>
      <c r="O202" s="79" t="s">
        <v>13</v>
      </c>
      <c r="P202" s="23">
        <f t="shared" ref="P202:P223" si="40">N202*0.9072/1000000</f>
        <v>1.5057562069599382</v>
      </c>
      <c r="Q202" s="79" t="s">
        <v>13</v>
      </c>
      <c r="R202" s="23">
        <f t="shared" ref="R202:R223" si="41">P202*44/12</f>
        <v>5.5211060921864394</v>
      </c>
    </row>
    <row r="203" spans="1:18" x14ac:dyDescent="0.25">
      <c r="A203" s="80" t="s">
        <v>39</v>
      </c>
      <c r="B203" s="68">
        <v>52365</v>
      </c>
      <c r="C203" s="60" t="s">
        <v>31</v>
      </c>
      <c r="D203" s="76">
        <v>52365</v>
      </c>
      <c r="E203" s="48" t="s">
        <v>12</v>
      </c>
      <c r="F203" s="77">
        <v>0.996</v>
      </c>
      <c r="G203" s="48" t="s">
        <v>32</v>
      </c>
      <c r="H203" s="78">
        <f>B203*0.004</f>
        <v>209.46</v>
      </c>
      <c r="I203" s="48" t="s">
        <v>12</v>
      </c>
      <c r="J203" s="49">
        <v>45.27</v>
      </c>
      <c r="K203" s="48" t="s">
        <v>12</v>
      </c>
      <c r="L203" s="69">
        <v>1</v>
      </c>
      <c r="M203" s="51" t="s">
        <v>13</v>
      </c>
      <c r="N203" s="78">
        <f t="shared" si="39"/>
        <v>4741.1271000000006</v>
      </c>
      <c r="O203" s="79" t="s">
        <v>13</v>
      </c>
      <c r="P203" s="23">
        <f t="shared" si="40"/>
        <v>4.3011505051199998E-3</v>
      </c>
      <c r="Q203" s="79" t="s">
        <v>13</v>
      </c>
      <c r="R203" s="23">
        <f t="shared" si="41"/>
        <v>1.5770885185439999E-2</v>
      </c>
    </row>
    <row r="204" spans="1:18" ht="19.5" x14ac:dyDescent="0.25">
      <c r="A204" s="81" t="s">
        <v>40</v>
      </c>
      <c r="B204" s="68">
        <v>80</v>
      </c>
      <c r="C204" s="60" t="s">
        <v>31</v>
      </c>
      <c r="D204" s="76">
        <v>0</v>
      </c>
      <c r="E204" s="48" t="s">
        <v>12</v>
      </c>
      <c r="F204" s="77">
        <v>0</v>
      </c>
      <c r="G204" s="48" t="s">
        <v>32</v>
      </c>
      <c r="H204" s="78">
        <f>B204</f>
        <v>80</v>
      </c>
      <c r="I204" s="48" t="s">
        <v>12</v>
      </c>
      <c r="J204" s="49">
        <v>41.56</v>
      </c>
      <c r="K204" s="48" t="s">
        <v>12</v>
      </c>
      <c r="L204" s="69">
        <v>1</v>
      </c>
      <c r="M204" s="51" t="s">
        <v>13</v>
      </c>
      <c r="N204" s="78">
        <f t="shared" si="39"/>
        <v>1662.4</v>
      </c>
      <c r="O204" s="79" t="s">
        <v>13</v>
      </c>
      <c r="P204" s="23">
        <f t="shared" si="40"/>
        <v>1.5081292800000002E-3</v>
      </c>
      <c r="Q204" s="79" t="s">
        <v>13</v>
      </c>
      <c r="R204" s="23">
        <f t="shared" si="41"/>
        <v>5.5298073600000006E-3</v>
      </c>
    </row>
    <row r="205" spans="1:18" x14ac:dyDescent="0.25">
      <c r="A205" s="81" t="s">
        <v>41</v>
      </c>
      <c r="B205" s="68">
        <v>0</v>
      </c>
      <c r="C205" s="60" t="s">
        <v>31</v>
      </c>
      <c r="D205" s="76">
        <v>0</v>
      </c>
      <c r="E205" s="48" t="s">
        <v>12</v>
      </c>
      <c r="F205" s="77">
        <v>0</v>
      </c>
      <c r="G205" s="48" t="s">
        <v>32</v>
      </c>
      <c r="H205" s="78">
        <v>0</v>
      </c>
      <c r="I205" s="48" t="s">
        <v>12</v>
      </c>
      <c r="J205" s="21">
        <v>44.71931236874741</v>
      </c>
      <c r="K205" s="48" t="s">
        <v>12</v>
      </c>
      <c r="L205" s="69">
        <v>1</v>
      </c>
      <c r="M205" s="51" t="s">
        <v>13</v>
      </c>
      <c r="N205" s="78">
        <f t="shared" si="39"/>
        <v>0</v>
      </c>
      <c r="O205" s="79" t="s">
        <v>13</v>
      </c>
      <c r="P205" s="23">
        <f t="shared" si="40"/>
        <v>0</v>
      </c>
      <c r="Q205" s="79" t="s">
        <v>13</v>
      </c>
      <c r="R205" s="23">
        <f t="shared" si="41"/>
        <v>0</v>
      </c>
    </row>
    <row r="206" spans="1:18" x14ac:dyDescent="0.25">
      <c r="A206" s="80" t="s">
        <v>14</v>
      </c>
      <c r="B206" s="68">
        <v>45397</v>
      </c>
      <c r="C206" s="60" t="s">
        <v>31</v>
      </c>
      <c r="D206" s="76">
        <v>664.24053404960205</v>
      </c>
      <c r="E206" s="48" t="s">
        <v>12</v>
      </c>
      <c r="F206" s="77">
        <v>0.5</v>
      </c>
      <c r="G206" s="48" t="s">
        <v>32</v>
      </c>
      <c r="H206" s="78">
        <f>B206*0.995</f>
        <v>45170.014999999999</v>
      </c>
      <c r="I206" s="48" t="s">
        <v>12</v>
      </c>
      <c r="J206" s="49">
        <v>44.43</v>
      </c>
      <c r="K206" s="48" t="s">
        <v>12</v>
      </c>
      <c r="L206" s="69">
        <v>1</v>
      </c>
      <c r="M206" s="51" t="s">
        <v>13</v>
      </c>
      <c r="N206" s="78">
        <f t="shared" si="39"/>
        <v>1003451.883225</v>
      </c>
      <c r="O206" s="79" t="s">
        <v>13</v>
      </c>
      <c r="P206" s="23">
        <f t="shared" si="40"/>
        <v>0.91033154846172004</v>
      </c>
      <c r="Q206" s="79" t="s">
        <v>13</v>
      </c>
      <c r="R206" s="23">
        <f t="shared" si="41"/>
        <v>3.3378823443596399</v>
      </c>
    </row>
    <row r="207" spans="1:18" ht="19.5" x14ac:dyDescent="0.25">
      <c r="A207" s="81" t="s">
        <v>42</v>
      </c>
      <c r="B207" s="68">
        <v>0</v>
      </c>
      <c r="C207" s="60" t="s">
        <v>31</v>
      </c>
      <c r="D207" s="76">
        <v>0</v>
      </c>
      <c r="E207" s="48" t="s">
        <v>12</v>
      </c>
      <c r="F207" s="77">
        <v>0.62474956630158673</v>
      </c>
      <c r="G207" s="48" t="s">
        <v>32</v>
      </c>
      <c r="H207" s="78">
        <v>0</v>
      </c>
      <c r="I207" s="48" t="s">
        <v>12</v>
      </c>
      <c r="J207" s="49">
        <v>40.86</v>
      </c>
      <c r="K207" s="48" t="s">
        <v>12</v>
      </c>
      <c r="L207" s="69">
        <v>1</v>
      </c>
      <c r="M207" s="51" t="s">
        <v>13</v>
      </c>
      <c r="N207" s="78">
        <f t="shared" si="39"/>
        <v>0</v>
      </c>
      <c r="O207" s="79" t="s">
        <v>13</v>
      </c>
      <c r="P207" s="23">
        <f t="shared" si="40"/>
        <v>0</v>
      </c>
      <c r="Q207" s="79" t="s">
        <v>13</v>
      </c>
      <c r="R207" s="23">
        <f t="shared" si="41"/>
        <v>0</v>
      </c>
    </row>
    <row r="208" spans="1:18" ht="19.5" x14ac:dyDescent="0.25">
      <c r="A208" s="81" t="s">
        <v>43</v>
      </c>
      <c r="B208" s="68">
        <v>0</v>
      </c>
      <c r="C208" s="60" t="s">
        <v>31</v>
      </c>
      <c r="D208" s="76">
        <v>0</v>
      </c>
      <c r="E208" s="48" t="s">
        <v>12</v>
      </c>
      <c r="F208" s="77">
        <v>0.62474956630158673</v>
      </c>
      <c r="G208" s="48" t="s">
        <v>32</v>
      </c>
      <c r="H208" s="78">
        <v>0</v>
      </c>
      <c r="I208" s="48" t="s">
        <v>12</v>
      </c>
      <c r="J208" s="49">
        <v>44.43</v>
      </c>
      <c r="K208" s="48" t="s">
        <v>12</v>
      </c>
      <c r="L208" s="69">
        <v>1</v>
      </c>
      <c r="M208" s="51" t="s">
        <v>13</v>
      </c>
      <c r="N208" s="78">
        <f t="shared" si="39"/>
        <v>0</v>
      </c>
      <c r="O208" s="79" t="s">
        <v>13</v>
      </c>
      <c r="P208" s="23">
        <f t="shared" si="40"/>
        <v>0</v>
      </c>
      <c r="Q208" s="79" t="s">
        <v>13</v>
      </c>
      <c r="R208" s="23">
        <f t="shared" si="41"/>
        <v>0</v>
      </c>
    </row>
    <row r="209" spans="1:18" x14ac:dyDescent="0.25">
      <c r="A209" s="80" t="s">
        <v>15</v>
      </c>
      <c r="B209" s="68">
        <v>464</v>
      </c>
      <c r="C209" s="60" t="s">
        <v>31</v>
      </c>
      <c r="D209" s="76">
        <v>0</v>
      </c>
      <c r="E209" s="48" t="s">
        <v>12</v>
      </c>
      <c r="F209" s="77">
        <v>0</v>
      </c>
      <c r="G209" s="48" t="s">
        <v>32</v>
      </c>
      <c r="H209" s="78">
        <f>B209</f>
        <v>464</v>
      </c>
      <c r="I209" s="48" t="s">
        <v>12</v>
      </c>
      <c r="J209" s="49">
        <v>43.97</v>
      </c>
      <c r="K209" s="48" t="s">
        <v>12</v>
      </c>
      <c r="L209" s="69">
        <v>1</v>
      </c>
      <c r="M209" s="51" t="s">
        <v>13</v>
      </c>
      <c r="N209" s="78">
        <f t="shared" si="39"/>
        <v>10201.039999999999</v>
      </c>
      <c r="O209" s="79" t="s">
        <v>13</v>
      </c>
      <c r="P209" s="23">
        <f t="shared" si="40"/>
        <v>9.2543834879999995E-3</v>
      </c>
      <c r="Q209" s="79" t="s">
        <v>13</v>
      </c>
      <c r="R209" s="23">
        <f t="shared" si="41"/>
        <v>3.3932739455999998E-2</v>
      </c>
    </row>
    <row r="210" spans="1:18" x14ac:dyDescent="0.25">
      <c r="A210" s="80" t="s">
        <v>16</v>
      </c>
      <c r="B210" s="68">
        <v>24431</v>
      </c>
      <c r="C210" s="60" t="s">
        <v>31</v>
      </c>
      <c r="D210" s="76">
        <v>19252.509282013783</v>
      </c>
      <c r="E210" s="48" t="s">
        <v>12</v>
      </c>
      <c r="F210" s="77">
        <v>0.62474956630158673</v>
      </c>
      <c r="G210" s="48" t="s">
        <v>32</v>
      </c>
      <c r="H210" s="78">
        <f>B210*0.53</f>
        <v>12948.43</v>
      </c>
      <c r="I210" s="48" t="s">
        <v>12</v>
      </c>
      <c r="J210" s="21">
        <v>37.357917097779918</v>
      </c>
      <c r="K210" s="48" t="s">
        <v>12</v>
      </c>
      <c r="L210" s="69">
        <v>1</v>
      </c>
      <c r="M210" s="51" t="s">
        <v>13</v>
      </c>
      <c r="N210" s="78">
        <f t="shared" si="39"/>
        <v>241863.18724320323</v>
      </c>
      <c r="O210" s="79" t="s">
        <v>13</v>
      </c>
      <c r="P210" s="23">
        <f t="shared" si="40"/>
        <v>0.21941828346703396</v>
      </c>
      <c r="Q210" s="79" t="s">
        <v>13</v>
      </c>
      <c r="R210" s="23">
        <f t="shared" si="41"/>
        <v>0.80453370604579122</v>
      </c>
    </row>
    <row r="211" spans="1:18" x14ac:dyDescent="0.25">
      <c r="A211" s="80" t="s">
        <v>30</v>
      </c>
      <c r="B211" s="68">
        <v>14806</v>
      </c>
      <c r="C211" s="60" t="s">
        <v>31</v>
      </c>
      <c r="D211" s="76">
        <v>14806</v>
      </c>
      <c r="E211" s="48" t="s">
        <v>12</v>
      </c>
      <c r="F211" s="77">
        <v>0.09</v>
      </c>
      <c r="G211" s="48" t="s">
        <v>32</v>
      </c>
      <c r="H211" s="78">
        <f>B211*0.91</f>
        <v>13473.460000000001</v>
      </c>
      <c r="I211" s="48" t="s">
        <v>12</v>
      </c>
      <c r="J211" s="49">
        <v>43.97</v>
      </c>
      <c r="K211" s="48" t="s">
        <v>12</v>
      </c>
      <c r="L211" s="69">
        <v>1</v>
      </c>
      <c r="M211" s="51" t="s">
        <v>13</v>
      </c>
      <c r="N211" s="78">
        <f t="shared" si="39"/>
        <v>296214.01809999999</v>
      </c>
      <c r="O211" s="79" t="s">
        <v>13</v>
      </c>
      <c r="P211" s="23">
        <f t="shared" si="40"/>
        <v>0.26872535722031998</v>
      </c>
      <c r="Q211" s="79" t="s">
        <v>13</v>
      </c>
      <c r="R211" s="23">
        <f t="shared" si="41"/>
        <v>0.98532630980783997</v>
      </c>
    </row>
    <row r="212" spans="1:18" x14ac:dyDescent="0.25">
      <c r="A212" s="80" t="s">
        <v>21</v>
      </c>
      <c r="B212" s="68">
        <v>7772</v>
      </c>
      <c r="C212" s="60" t="s">
        <v>31</v>
      </c>
      <c r="D212" s="76">
        <v>0</v>
      </c>
      <c r="E212" s="48" t="s">
        <v>12</v>
      </c>
      <c r="F212" s="77">
        <v>0</v>
      </c>
      <c r="G212" s="48" t="s">
        <v>32</v>
      </c>
      <c r="H212" s="78">
        <f>B212</f>
        <v>7772</v>
      </c>
      <c r="I212" s="48" t="s">
        <v>12</v>
      </c>
      <c r="J212" s="21">
        <v>43.128487576872814</v>
      </c>
      <c r="K212" s="48" t="s">
        <v>12</v>
      </c>
      <c r="L212" s="69">
        <v>1</v>
      </c>
      <c r="M212" s="51" t="s">
        <v>13</v>
      </c>
      <c r="N212" s="78">
        <f t="shared" si="39"/>
        <v>167597.30272372774</v>
      </c>
      <c r="O212" s="79" t="s">
        <v>13</v>
      </c>
      <c r="P212" s="23">
        <f t="shared" si="40"/>
        <v>0.15204427303096582</v>
      </c>
      <c r="Q212" s="79" t="s">
        <v>13</v>
      </c>
      <c r="R212" s="23">
        <f t="shared" si="41"/>
        <v>0.55749566778020798</v>
      </c>
    </row>
    <row r="213" spans="1:18" ht="19.5" x14ac:dyDescent="0.25">
      <c r="A213" s="81" t="s">
        <v>44</v>
      </c>
      <c r="B213" s="68">
        <v>0</v>
      </c>
      <c r="C213" s="60" t="s">
        <v>31</v>
      </c>
      <c r="D213" s="76">
        <v>0</v>
      </c>
      <c r="E213" s="48" t="s">
        <v>12</v>
      </c>
      <c r="F213" s="77">
        <v>0</v>
      </c>
      <c r="G213" s="48" t="s">
        <v>32</v>
      </c>
      <c r="H213" s="78">
        <v>0</v>
      </c>
      <c r="I213" s="48" t="s">
        <v>12</v>
      </c>
      <c r="J213" s="21">
        <v>43.128487576872814</v>
      </c>
      <c r="K213" s="48" t="s">
        <v>12</v>
      </c>
      <c r="L213" s="69">
        <v>1</v>
      </c>
      <c r="M213" s="51" t="s">
        <v>13</v>
      </c>
      <c r="N213" s="78">
        <f t="shared" si="39"/>
        <v>0</v>
      </c>
      <c r="O213" s="79" t="s">
        <v>13</v>
      </c>
      <c r="P213" s="23">
        <f t="shared" si="40"/>
        <v>0</v>
      </c>
      <c r="Q213" s="79" t="s">
        <v>13</v>
      </c>
      <c r="R213" s="23">
        <f t="shared" si="41"/>
        <v>0</v>
      </c>
    </row>
    <row r="214" spans="1:18" x14ac:dyDescent="0.25">
      <c r="A214" s="80" t="s">
        <v>45</v>
      </c>
      <c r="B214" s="68">
        <v>1510</v>
      </c>
      <c r="C214" s="60" t="s">
        <v>31</v>
      </c>
      <c r="D214" s="76">
        <v>1510</v>
      </c>
      <c r="E214" s="48" t="s">
        <v>12</v>
      </c>
      <c r="F214" s="77">
        <v>0</v>
      </c>
      <c r="G214" s="48" t="s">
        <v>32</v>
      </c>
      <c r="H214" s="78">
        <f>B214</f>
        <v>1510</v>
      </c>
      <c r="I214" s="48" t="s">
        <v>12</v>
      </c>
      <c r="J214" s="21">
        <v>44.71931236874741</v>
      </c>
      <c r="K214" s="48" t="s">
        <v>12</v>
      </c>
      <c r="L214" s="69">
        <v>1</v>
      </c>
      <c r="M214" s="51" t="s">
        <v>13</v>
      </c>
      <c r="N214" s="78">
        <f t="shared" si="39"/>
        <v>33763.080838404298</v>
      </c>
      <c r="O214" s="79" t="s">
        <v>13</v>
      </c>
      <c r="P214" s="23">
        <f t="shared" si="40"/>
        <v>3.0629866936600379E-2</v>
      </c>
      <c r="Q214" s="79" t="s">
        <v>13</v>
      </c>
      <c r="R214" s="23">
        <f t="shared" si="41"/>
        <v>0.11230951210086805</v>
      </c>
    </row>
    <row r="215" spans="1:18" x14ac:dyDescent="0.25">
      <c r="A215" s="80" t="s">
        <v>34</v>
      </c>
      <c r="B215" s="68">
        <v>34953</v>
      </c>
      <c r="C215" s="60" t="s">
        <v>31</v>
      </c>
      <c r="D215" s="76">
        <v>4527.9925625219221</v>
      </c>
      <c r="E215" s="48" t="s">
        <v>12</v>
      </c>
      <c r="F215" s="77">
        <v>0.3</v>
      </c>
      <c r="G215" s="48" t="s">
        <v>32</v>
      </c>
      <c r="H215" s="78">
        <f>B215*0.9973</f>
        <v>34858.626899999996</v>
      </c>
      <c r="I215" s="48" t="s">
        <v>12</v>
      </c>
      <c r="J215" s="49">
        <v>61.34</v>
      </c>
      <c r="K215" s="48" t="s">
        <v>12</v>
      </c>
      <c r="L215" s="69">
        <v>1</v>
      </c>
      <c r="M215" s="51" t="s">
        <v>13</v>
      </c>
      <c r="N215" s="78">
        <f t="shared" si="39"/>
        <v>1069114.087023</v>
      </c>
      <c r="O215" s="79" t="s">
        <v>13</v>
      </c>
      <c r="P215" s="23">
        <f t="shared" si="40"/>
        <v>0.96990029974726566</v>
      </c>
      <c r="Q215" s="79" t="s">
        <v>13</v>
      </c>
      <c r="R215" s="23">
        <f t="shared" si="41"/>
        <v>3.5563010990733073</v>
      </c>
    </row>
    <row r="216" spans="1:18" x14ac:dyDescent="0.25">
      <c r="A216" s="80" t="s">
        <v>46</v>
      </c>
      <c r="B216" s="68">
        <v>0</v>
      </c>
      <c r="C216" s="60" t="s">
        <v>31</v>
      </c>
      <c r="D216" s="76">
        <v>0</v>
      </c>
      <c r="E216" s="48" t="s">
        <v>12</v>
      </c>
      <c r="F216" s="77">
        <v>0.62474956630158673</v>
      </c>
      <c r="G216" s="48" t="s">
        <v>32</v>
      </c>
      <c r="H216" s="78">
        <v>0</v>
      </c>
      <c r="I216" s="48" t="s">
        <v>12</v>
      </c>
      <c r="J216" s="49">
        <v>42.06</v>
      </c>
      <c r="K216" s="48" t="s">
        <v>12</v>
      </c>
      <c r="L216" s="69">
        <v>1</v>
      </c>
      <c r="M216" s="51" t="s">
        <v>13</v>
      </c>
      <c r="N216" s="78">
        <f t="shared" si="39"/>
        <v>0</v>
      </c>
      <c r="O216" s="79" t="s">
        <v>13</v>
      </c>
      <c r="P216" s="23">
        <f t="shared" si="40"/>
        <v>0</v>
      </c>
      <c r="Q216" s="79" t="s">
        <v>13</v>
      </c>
      <c r="R216" s="23">
        <f t="shared" si="41"/>
        <v>0</v>
      </c>
    </row>
    <row r="217" spans="1:18" x14ac:dyDescent="0.25">
      <c r="A217" s="80" t="s">
        <v>22</v>
      </c>
      <c r="B217" s="68">
        <v>8170</v>
      </c>
      <c r="C217" s="60" t="s">
        <v>31</v>
      </c>
      <c r="D217" s="76">
        <v>0</v>
      </c>
      <c r="E217" s="48" t="s">
        <v>12</v>
      </c>
      <c r="F217" s="77">
        <v>0.5</v>
      </c>
      <c r="G217" s="48" t="s">
        <v>32</v>
      </c>
      <c r="H217" s="78">
        <f>B217</f>
        <v>8170</v>
      </c>
      <c r="I217" s="48" t="s">
        <v>12</v>
      </c>
      <c r="J217" s="49">
        <v>45.11</v>
      </c>
      <c r="K217" s="48" t="s">
        <v>12</v>
      </c>
      <c r="L217" s="69">
        <v>1</v>
      </c>
      <c r="M217" s="51" t="s">
        <v>13</v>
      </c>
      <c r="N217" s="78">
        <f t="shared" si="39"/>
        <v>184274.35</v>
      </c>
      <c r="O217" s="79" t="s">
        <v>13</v>
      </c>
      <c r="P217" s="23">
        <f t="shared" si="40"/>
        <v>0.16717369031999998</v>
      </c>
      <c r="Q217" s="79" t="s">
        <v>13</v>
      </c>
      <c r="R217" s="23">
        <f t="shared" si="41"/>
        <v>0.61297019783999995</v>
      </c>
    </row>
    <row r="218" spans="1:18" x14ac:dyDescent="0.25">
      <c r="A218" s="80" t="s">
        <v>47</v>
      </c>
      <c r="B218" s="68">
        <v>68517</v>
      </c>
      <c r="C218" s="60" t="s">
        <v>31</v>
      </c>
      <c r="D218" s="76">
        <v>1984.3532985428858</v>
      </c>
      <c r="E218" s="48" t="s">
        <v>12</v>
      </c>
      <c r="F218" s="77">
        <v>0.8</v>
      </c>
      <c r="G218" s="48" t="s">
        <v>32</v>
      </c>
      <c r="H218" s="78">
        <f>B218*0.9906</f>
        <v>67872.940199999997</v>
      </c>
      <c r="I218" s="48" t="s">
        <v>12</v>
      </c>
      <c r="J218" s="49">
        <v>40.08</v>
      </c>
      <c r="K218" s="48" t="s">
        <v>12</v>
      </c>
      <c r="L218" s="69">
        <v>1</v>
      </c>
      <c r="M218" s="51" t="s">
        <v>13</v>
      </c>
      <c r="N218" s="78">
        <f t="shared" si="39"/>
        <v>1360173.7216079999</v>
      </c>
      <c r="O218" s="79" t="s">
        <v>13</v>
      </c>
      <c r="P218" s="23">
        <f t="shared" si="40"/>
        <v>1.2339496002427774</v>
      </c>
      <c r="Q218" s="79" t="s">
        <v>13</v>
      </c>
      <c r="R218" s="23">
        <f t="shared" si="41"/>
        <v>4.5244818675568501</v>
      </c>
    </row>
    <row r="219" spans="1:18" x14ac:dyDescent="0.25">
      <c r="A219" s="80" t="s">
        <v>48</v>
      </c>
      <c r="B219" s="68">
        <v>4942</v>
      </c>
      <c r="C219" s="60" t="s">
        <v>31</v>
      </c>
      <c r="D219" s="76">
        <v>4775.648346212859</v>
      </c>
      <c r="E219" s="48" t="s">
        <v>12</v>
      </c>
      <c r="F219" s="77">
        <v>0</v>
      </c>
      <c r="G219" s="48" t="s">
        <v>32</v>
      </c>
      <c r="H219" s="78">
        <f>B219</f>
        <v>4942</v>
      </c>
      <c r="I219" s="48" t="s">
        <v>12</v>
      </c>
      <c r="J219" s="49">
        <v>43.47</v>
      </c>
      <c r="K219" s="48" t="s">
        <v>12</v>
      </c>
      <c r="L219" s="69">
        <v>1</v>
      </c>
      <c r="M219" s="51" t="s">
        <v>13</v>
      </c>
      <c r="N219" s="78">
        <f t="shared" si="39"/>
        <v>107414.37</v>
      </c>
      <c r="O219" s="79" t="s">
        <v>13</v>
      </c>
      <c r="P219" s="23">
        <f t="shared" si="40"/>
        <v>9.7446316463999996E-2</v>
      </c>
      <c r="Q219" s="79" t="s">
        <v>13</v>
      </c>
      <c r="R219" s="23">
        <f t="shared" si="41"/>
        <v>0.35730316036799997</v>
      </c>
    </row>
    <row r="220" spans="1:18" x14ac:dyDescent="0.25">
      <c r="A220" s="80" t="s">
        <v>49</v>
      </c>
      <c r="B220" s="68">
        <v>2925</v>
      </c>
      <c r="C220" s="60" t="s">
        <v>31</v>
      </c>
      <c r="D220" s="76">
        <v>0</v>
      </c>
      <c r="E220" s="48" t="s">
        <v>12</v>
      </c>
      <c r="F220" s="77">
        <v>0</v>
      </c>
      <c r="G220" s="48" t="s">
        <v>32</v>
      </c>
      <c r="H220" s="78">
        <f>B220</f>
        <v>2925</v>
      </c>
      <c r="I220" s="48" t="s">
        <v>12</v>
      </c>
      <c r="J220" s="21">
        <v>44.71931236874741</v>
      </c>
      <c r="K220" s="48" t="s">
        <v>12</v>
      </c>
      <c r="L220" s="69">
        <v>1</v>
      </c>
      <c r="M220" s="51" t="s">
        <v>13</v>
      </c>
      <c r="N220" s="78">
        <f t="shared" si="39"/>
        <v>65401.994339293087</v>
      </c>
      <c r="O220" s="79" t="s">
        <v>13</v>
      </c>
      <c r="P220" s="23">
        <f t="shared" si="40"/>
        <v>5.9332689264606692E-2</v>
      </c>
      <c r="Q220" s="79" t="s">
        <v>13</v>
      </c>
      <c r="R220" s="23">
        <f t="shared" si="41"/>
        <v>0.21755319397022455</v>
      </c>
    </row>
    <row r="221" spans="1:18" x14ac:dyDescent="0.25">
      <c r="A221" s="80" t="s">
        <v>50</v>
      </c>
      <c r="B221" s="68">
        <v>1146</v>
      </c>
      <c r="C221" s="60" t="s">
        <v>31</v>
      </c>
      <c r="D221" s="76">
        <v>1146</v>
      </c>
      <c r="E221" s="48" t="s">
        <v>12</v>
      </c>
      <c r="F221" s="77">
        <v>0.57999999999999996</v>
      </c>
      <c r="G221" s="48" t="s">
        <v>32</v>
      </c>
      <c r="H221" s="78">
        <f>B221*0.42</f>
        <v>481.32</v>
      </c>
      <c r="I221" s="48" t="s">
        <v>12</v>
      </c>
      <c r="J221" s="49">
        <v>43.6</v>
      </c>
      <c r="K221" s="48" t="s">
        <v>12</v>
      </c>
      <c r="L221" s="69">
        <v>1</v>
      </c>
      <c r="M221" s="51" t="s">
        <v>13</v>
      </c>
      <c r="N221" s="78">
        <f t="shared" si="39"/>
        <v>10492.776</v>
      </c>
      <c r="O221" s="79" t="s">
        <v>13</v>
      </c>
      <c r="P221" s="23">
        <f t="shared" si="40"/>
        <v>9.5190463871999993E-3</v>
      </c>
      <c r="Q221" s="79" t="s">
        <v>13</v>
      </c>
      <c r="R221" s="23">
        <f t="shared" si="41"/>
        <v>3.4903170086399996E-2</v>
      </c>
    </row>
    <row r="222" spans="1:18" x14ac:dyDescent="0.25">
      <c r="A222" s="80" t="s">
        <v>17</v>
      </c>
      <c r="B222" s="68">
        <v>203700</v>
      </c>
      <c r="C222" s="60" t="s">
        <v>31</v>
      </c>
      <c r="D222" s="76">
        <v>5853.5968851235821</v>
      </c>
      <c r="E222" s="48" t="s">
        <v>12</v>
      </c>
      <c r="F222" s="77">
        <v>0.62474956630158673</v>
      </c>
      <c r="G222" s="48" t="s">
        <v>32</v>
      </c>
      <c r="H222" s="78">
        <f>B222*0.9738</f>
        <v>198363.06</v>
      </c>
      <c r="I222" s="48" t="s">
        <v>12</v>
      </c>
      <c r="J222" s="49">
        <v>31.87</v>
      </c>
      <c r="K222" s="48" t="s">
        <v>12</v>
      </c>
      <c r="L222" s="69">
        <v>1</v>
      </c>
      <c r="M222" s="51" t="s">
        <v>13</v>
      </c>
      <c r="N222" s="78">
        <f t="shared" si="39"/>
        <v>3160915.3610999999</v>
      </c>
      <c r="O222" s="79" t="s">
        <v>13</v>
      </c>
      <c r="P222" s="23">
        <f t="shared" si="40"/>
        <v>2.8675824155899199</v>
      </c>
      <c r="Q222" s="79" t="s">
        <v>13</v>
      </c>
      <c r="R222" s="23">
        <f t="shared" si="41"/>
        <v>10.51446885716304</v>
      </c>
    </row>
    <row r="223" spans="1:18" x14ac:dyDescent="0.25">
      <c r="A223" s="80" t="s">
        <v>18</v>
      </c>
      <c r="B223" s="68">
        <v>0</v>
      </c>
      <c r="C223" s="60" t="s">
        <v>31</v>
      </c>
      <c r="D223" s="76"/>
      <c r="E223" s="48" t="s">
        <v>12</v>
      </c>
      <c r="F223" s="82"/>
      <c r="G223" s="48" t="s">
        <v>32</v>
      </c>
      <c r="H223" s="78">
        <v>0</v>
      </c>
      <c r="I223" s="48" t="s">
        <v>12</v>
      </c>
      <c r="J223" s="83"/>
      <c r="K223" s="48" t="s">
        <v>12</v>
      </c>
      <c r="L223" s="84"/>
      <c r="M223" s="51" t="s">
        <v>13</v>
      </c>
      <c r="N223" s="78">
        <f t="shared" si="39"/>
        <v>0</v>
      </c>
      <c r="O223" s="79" t="s">
        <v>13</v>
      </c>
      <c r="P223" s="23">
        <f t="shared" si="40"/>
        <v>0</v>
      </c>
      <c r="Q223" s="79" t="s">
        <v>13</v>
      </c>
      <c r="R223" s="23">
        <f t="shared" si="41"/>
        <v>0</v>
      </c>
    </row>
    <row r="224" spans="1:18" x14ac:dyDescent="0.25">
      <c r="A224" s="41"/>
      <c r="B224" s="41"/>
      <c r="C224" s="41"/>
      <c r="D224" s="41"/>
      <c r="E224" s="41"/>
      <c r="F224" s="41"/>
      <c r="G224" s="41"/>
      <c r="H224" s="41"/>
      <c r="I224" s="41"/>
      <c r="J224" s="41"/>
      <c r="K224" s="41"/>
      <c r="L224" s="41"/>
      <c r="M224" s="41"/>
      <c r="N224" s="41"/>
      <c r="O224" s="41"/>
      <c r="P224" s="41"/>
      <c r="Q224" s="75"/>
      <c r="R224" s="75"/>
    </row>
    <row r="225" spans="1:18" ht="21" x14ac:dyDescent="0.4">
      <c r="A225" s="72" t="s">
        <v>35</v>
      </c>
      <c r="B225" s="73"/>
      <c r="C225" s="72"/>
      <c r="D225" s="72">
        <v>2008</v>
      </c>
      <c r="E225" s="73"/>
      <c r="F225" s="73"/>
      <c r="G225" s="73"/>
      <c r="H225" s="73"/>
      <c r="I225" s="73"/>
      <c r="J225" s="73"/>
      <c r="K225" s="73"/>
      <c r="L225" s="73"/>
      <c r="M225" s="73"/>
      <c r="N225" s="73"/>
      <c r="O225" s="73"/>
      <c r="P225" s="73"/>
      <c r="Q225" s="73"/>
      <c r="R225" s="73"/>
    </row>
    <row r="226" spans="1:18" ht="21" x14ac:dyDescent="0.4">
      <c r="A226" s="74"/>
      <c r="B226" s="42" t="s">
        <v>36</v>
      </c>
      <c r="C226" s="74"/>
      <c r="D226" s="42" t="s">
        <v>27</v>
      </c>
      <c r="E226" s="40"/>
      <c r="F226" s="40"/>
      <c r="G226" s="40"/>
      <c r="H226" s="42" t="s">
        <v>28</v>
      </c>
      <c r="I226" s="40"/>
      <c r="J226" s="40"/>
      <c r="K226" s="40"/>
      <c r="L226" s="40"/>
      <c r="M226" s="40"/>
      <c r="N226" s="40"/>
      <c r="O226" s="41"/>
      <c r="P226" s="41"/>
      <c r="Q226" s="75"/>
      <c r="R226" s="75"/>
    </row>
    <row r="227" spans="1:18" x14ac:dyDescent="0.25">
      <c r="A227" s="41"/>
      <c r="B227" s="42" t="s">
        <v>1</v>
      </c>
      <c r="C227" s="42"/>
      <c r="D227" s="42" t="s">
        <v>1</v>
      </c>
      <c r="E227" s="40"/>
      <c r="F227" s="41"/>
      <c r="G227" s="41"/>
      <c r="H227" s="42" t="s">
        <v>1</v>
      </c>
      <c r="I227" s="41"/>
      <c r="J227" s="42" t="s">
        <v>2</v>
      </c>
      <c r="K227" s="41"/>
      <c r="L227" s="42" t="s">
        <v>3</v>
      </c>
      <c r="M227" s="41"/>
      <c r="N227" s="16" t="s">
        <v>4</v>
      </c>
      <c r="O227" s="41"/>
      <c r="P227" s="16" t="s">
        <v>4</v>
      </c>
      <c r="Q227" s="75"/>
      <c r="R227" s="16" t="s">
        <v>4</v>
      </c>
    </row>
    <row r="228" spans="1:18" x14ac:dyDescent="0.25">
      <c r="A228" s="45" t="s">
        <v>5</v>
      </c>
      <c r="B228" s="42" t="s">
        <v>6</v>
      </c>
      <c r="C228" s="41"/>
      <c r="D228" s="42" t="s">
        <v>6</v>
      </c>
      <c r="E228" s="40"/>
      <c r="F228" s="42" t="s">
        <v>29</v>
      </c>
      <c r="G228" s="41"/>
      <c r="H228" s="42" t="s">
        <v>6</v>
      </c>
      <c r="I228" s="41"/>
      <c r="J228" s="42" t="s">
        <v>7</v>
      </c>
      <c r="K228" s="41"/>
      <c r="L228" s="42" t="s">
        <v>8</v>
      </c>
      <c r="M228" s="42"/>
      <c r="N228" s="42" t="s">
        <v>9</v>
      </c>
      <c r="O228" s="41"/>
      <c r="P228" s="42" t="s">
        <v>10</v>
      </c>
      <c r="Q228" s="75"/>
      <c r="R228" s="16" t="s">
        <v>19</v>
      </c>
    </row>
    <row r="229" spans="1:18" x14ac:dyDescent="0.25">
      <c r="A229" s="46" t="s">
        <v>37</v>
      </c>
      <c r="B229" s="68">
        <v>168822</v>
      </c>
      <c r="C229" s="60" t="s">
        <v>31</v>
      </c>
      <c r="D229" s="76">
        <v>168822</v>
      </c>
      <c r="E229" s="48" t="s">
        <v>12</v>
      </c>
      <c r="F229" s="77">
        <v>0.1</v>
      </c>
      <c r="G229" s="48" t="s">
        <v>32</v>
      </c>
      <c r="H229" s="78">
        <f>B229*0.9</f>
        <v>151939.80000000002</v>
      </c>
      <c r="I229" s="48" t="s">
        <v>12</v>
      </c>
      <c r="J229" s="49">
        <v>56.372727272727268</v>
      </c>
      <c r="K229" s="48" t="s">
        <v>12</v>
      </c>
      <c r="L229" s="69">
        <v>1</v>
      </c>
      <c r="M229" s="51" t="s">
        <v>13</v>
      </c>
      <c r="N229" s="78">
        <f>H229*J229/2</f>
        <v>4282630.4536363641</v>
      </c>
      <c r="O229" s="79" t="s">
        <v>13</v>
      </c>
      <c r="P229" s="23">
        <f>N229*0.9072/1000000</f>
        <v>3.8852023475389093</v>
      </c>
      <c r="Q229" s="79" t="s">
        <v>13</v>
      </c>
      <c r="R229" s="23">
        <f>P229*44/12</f>
        <v>14.245741940976002</v>
      </c>
    </row>
    <row r="230" spans="1:18" x14ac:dyDescent="0.25">
      <c r="A230" s="80" t="s">
        <v>38</v>
      </c>
      <c r="B230" s="68">
        <v>58347.203000000001</v>
      </c>
      <c r="C230" s="60" t="s">
        <v>31</v>
      </c>
      <c r="D230" s="76">
        <v>635.38550908061222</v>
      </c>
      <c r="E230" s="48" t="s">
        <v>12</v>
      </c>
      <c r="F230" s="77">
        <v>0</v>
      </c>
      <c r="G230" s="48" t="s">
        <v>32</v>
      </c>
      <c r="H230" s="78">
        <f>B230</f>
        <v>58347.203000000001</v>
      </c>
      <c r="I230" s="48" t="s">
        <v>12</v>
      </c>
      <c r="J230" s="49">
        <v>56.746363636363633</v>
      </c>
      <c r="K230" s="48" t="s">
        <v>12</v>
      </c>
      <c r="L230" s="69">
        <v>1</v>
      </c>
      <c r="M230" s="51" t="s">
        <v>13</v>
      </c>
      <c r="N230" s="78">
        <f t="shared" ref="N230:N251" si="42">H230*J230/2</f>
        <v>1655495.7993013635</v>
      </c>
      <c r="O230" s="79" t="s">
        <v>13</v>
      </c>
      <c r="P230" s="23">
        <f t="shared" ref="P230:P251" si="43">N230*0.9072/1000000</f>
        <v>1.5018657891261971</v>
      </c>
      <c r="Q230" s="79" t="s">
        <v>13</v>
      </c>
      <c r="R230" s="23">
        <f t="shared" ref="R230:R251" si="44">P230*44/12</f>
        <v>5.5068412267960554</v>
      </c>
    </row>
    <row r="231" spans="1:18" x14ac:dyDescent="0.25">
      <c r="A231" s="80" t="s">
        <v>39</v>
      </c>
      <c r="B231" s="68">
        <v>46844</v>
      </c>
      <c r="C231" s="60" t="s">
        <v>31</v>
      </c>
      <c r="D231" s="76">
        <v>46844</v>
      </c>
      <c r="E231" s="48" t="s">
        <v>12</v>
      </c>
      <c r="F231" s="77">
        <v>0.996</v>
      </c>
      <c r="G231" s="48" t="s">
        <v>32</v>
      </c>
      <c r="H231" s="78">
        <f>B231*0.004</f>
        <v>187.376</v>
      </c>
      <c r="I231" s="48" t="s">
        <v>12</v>
      </c>
      <c r="J231" s="49">
        <v>45.27</v>
      </c>
      <c r="K231" s="48" t="s">
        <v>12</v>
      </c>
      <c r="L231" s="69">
        <v>1</v>
      </c>
      <c r="M231" s="51" t="s">
        <v>13</v>
      </c>
      <c r="N231" s="78">
        <f t="shared" si="42"/>
        <v>4241.25576</v>
      </c>
      <c r="O231" s="79" t="s">
        <v>13</v>
      </c>
      <c r="P231" s="23">
        <f t="shared" si="43"/>
        <v>3.8476672254719999E-3</v>
      </c>
      <c r="Q231" s="79" t="s">
        <v>13</v>
      </c>
      <c r="R231" s="23">
        <f t="shared" si="44"/>
        <v>1.4108113160064E-2</v>
      </c>
    </row>
    <row r="232" spans="1:18" ht="19.5" x14ac:dyDescent="0.25">
      <c r="A232" s="81" t="s">
        <v>40</v>
      </c>
      <c r="B232" s="68">
        <v>4</v>
      </c>
      <c r="C232" s="60" t="s">
        <v>31</v>
      </c>
      <c r="D232" s="76">
        <v>0</v>
      </c>
      <c r="E232" s="48" t="s">
        <v>12</v>
      </c>
      <c r="F232" s="77">
        <v>0</v>
      </c>
      <c r="G232" s="48" t="s">
        <v>32</v>
      </c>
      <c r="H232" s="78">
        <f>B232</f>
        <v>4</v>
      </c>
      <c r="I232" s="48" t="s">
        <v>12</v>
      </c>
      <c r="J232" s="49">
        <v>41.56</v>
      </c>
      <c r="K232" s="48" t="s">
        <v>12</v>
      </c>
      <c r="L232" s="69">
        <v>1</v>
      </c>
      <c r="M232" s="51" t="s">
        <v>13</v>
      </c>
      <c r="N232" s="78">
        <f t="shared" si="42"/>
        <v>83.12</v>
      </c>
      <c r="O232" s="79" t="s">
        <v>13</v>
      </c>
      <c r="P232" s="23">
        <f t="shared" si="43"/>
        <v>7.5406464000000005E-5</v>
      </c>
      <c r="Q232" s="79" t="s">
        <v>13</v>
      </c>
      <c r="R232" s="23">
        <f t="shared" si="44"/>
        <v>2.76490368E-4</v>
      </c>
    </row>
    <row r="233" spans="1:18" x14ac:dyDescent="0.25">
      <c r="A233" s="81" t="s">
        <v>41</v>
      </c>
      <c r="B233" s="68">
        <v>0</v>
      </c>
      <c r="C233" s="60" t="s">
        <v>31</v>
      </c>
      <c r="D233" s="76">
        <v>0</v>
      </c>
      <c r="E233" s="48" t="s">
        <v>12</v>
      </c>
      <c r="F233" s="77">
        <v>0</v>
      </c>
      <c r="G233" s="48" t="s">
        <v>32</v>
      </c>
      <c r="H233" s="78">
        <v>0</v>
      </c>
      <c r="I233" s="48" t="s">
        <v>12</v>
      </c>
      <c r="J233" s="21">
        <v>44.77366188659483</v>
      </c>
      <c r="K233" s="48" t="s">
        <v>12</v>
      </c>
      <c r="L233" s="69">
        <v>1</v>
      </c>
      <c r="M233" s="51" t="s">
        <v>13</v>
      </c>
      <c r="N233" s="78">
        <f t="shared" si="42"/>
        <v>0</v>
      </c>
      <c r="O233" s="79" t="s">
        <v>13</v>
      </c>
      <c r="P233" s="23">
        <f t="shared" si="43"/>
        <v>0</v>
      </c>
      <c r="Q233" s="79" t="s">
        <v>13</v>
      </c>
      <c r="R233" s="23">
        <f t="shared" si="44"/>
        <v>0</v>
      </c>
    </row>
    <row r="234" spans="1:18" x14ac:dyDescent="0.25">
      <c r="A234" s="80" t="s">
        <v>14</v>
      </c>
      <c r="B234" s="68">
        <v>50721</v>
      </c>
      <c r="C234" s="60" t="s">
        <v>31</v>
      </c>
      <c r="D234" s="76">
        <v>792.18697904019393</v>
      </c>
      <c r="E234" s="48" t="s">
        <v>12</v>
      </c>
      <c r="F234" s="77">
        <v>0.5</v>
      </c>
      <c r="G234" s="48" t="s">
        <v>32</v>
      </c>
      <c r="H234" s="78">
        <f>B234*0.995</f>
        <v>50467.394999999997</v>
      </c>
      <c r="I234" s="48" t="s">
        <v>12</v>
      </c>
      <c r="J234" s="49">
        <v>44.43</v>
      </c>
      <c r="K234" s="48" t="s">
        <v>12</v>
      </c>
      <c r="L234" s="69">
        <v>1</v>
      </c>
      <c r="M234" s="51" t="s">
        <v>13</v>
      </c>
      <c r="N234" s="78">
        <f t="shared" si="42"/>
        <v>1121133.1799249998</v>
      </c>
      <c r="O234" s="79" t="s">
        <v>13</v>
      </c>
      <c r="P234" s="23">
        <f t="shared" si="43"/>
        <v>1.0170920208279599</v>
      </c>
      <c r="Q234" s="79" t="s">
        <v>13</v>
      </c>
      <c r="R234" s="23">
        <f t="shared" si="44"/>
        <v>3.7293374097025196</v>
      </c>
    </row>
    <row r="235" spans="1:18" ht="19.5" x14ac:dyDescent="0.25">
      <c r="A235" s="81" t="s">
        <v>42</v>
      </c>
      <c r="B235" s="68">
        <v>0</v>
      </c>
      <c r="C235" s="60" t="s">
        <v>31</v>
      </c>
      <c r="D235" s="76">
        <v>0</v>
      </c>
      <c r="E235" s="48" t="s">
        <v>12</v>
      </c>
      <c r="F235" s="77">
        <v>0.62474956630158673</v>
      </c>
      <c r="G235" s="48" t="s">
        <v>32</v>
      </c>
      <c r="H235" s="78">
        <v>0</v>
      </c>
      <c r="I235" s="48" t="s">
        <v>12</v>
      </c>
      <c r="J235" s="49">
        <v>40.86</v>
      </c>
      <c r="K235" s="48" t="s">
        <v>12</v>
      </c>
      <c r="L235" s="69">
        <v>1</v>
      </c>
      <c r="M235" s="51" t="s">
        <v>13</v>
      </c>
      <c r="N235" s="78">
        <f t="shared" si="42"/>
        <v>0</v>
      </c>
      <c r="O235" s="79" t="s">
        <v>13</v>
      </c>
      <c r="P235" s="23">
        <f t="shared" si="43"/>
        <v>0</v>
      </c>
      <c r="Q235" s="79" t="s">
        <v>13</v>
      </c>
      <c r="R235" s="23">
        <f t="shared" si="44"/>
        <v>0</v>
      </c>
    </row>
    <row r="236" spans="1:18" ht="19.5" x14ac:dyDescent="0.25">
      <c r="A236" s="81" t="s">
        <v>43</v>
      </c>
      <c r="B236" s="68">
        <v>0</v>
      </c>
      <c r="C236" s="60" t="s">
        <v>31</v>
      </c>
      <c r="D236" s="76">
        <v>0</v>
      </c>
      <c r="E236" s="48" t="s">
        <v>12</v>
      </c>
      <c r="F236" s="77">
        <v>0.62474956630158673</v>
      </c>
      <c r="G236" s="48" t="s">
        <v>32</v>
      </c>
      <c r="H236" s="78">
        <v>0</v>
      </c>
      <c r="I236" s="48" t="s">
        <v>12</v>
      </c>
      <c r="J236" s="49">
        <v>44.43</v>
      </c>
      <c r="K236" s="48" t="s">
        <v>12</v>
      </c>
      <c r="L236" s="69">
        <v>1</v>
      </c>
      <c r="M236" s="51" t="s">
        <v>13</v>
      </c>
      <c r="N236" s="78">
        <f t="shared" si="42"/>
        <v>0</v>
      </c>
      <c r="O236" s="79" t="s">
        <v>13</v>
      </c>
      <c r="P236" s="23">
        <f t="shared" si="43"/>
        <v>0</v>
      </c>
      <c r="Q236" s="79" t="s">
        <v>13</v>
      </c>
      <c r="R236" s="23">
        <f t="shared" si="44"/>
        <v>0</v>
      </c>
    </row>
    <row r="237" spans="1:18" x14ac:dyDescent="0.25">
      <c r="A237" s="80" t="s">
        <v>15</v>
      </c>
      <c r="B237" s="68">
        <v>146</v>
      </c>
      <c r="C237" s="60" t="s">
        <v>31</v>
      </c>
      <c r="D237" s="76">
        <v>0</v>
      </c>
      <c r="E237" s="48" t="s">
        <v>12</v>
      </c>
      <c r="F237" s="77">
        <v>0</v>
      </c>
      <c r="G237" s="48" t="s">
        <v>32</v>
      </c>
      <c r="H237" s="78">
        <f>B237</f>
        <v>146</v>
      </c>
      <c r="I237" s="48" t="s">
        <v>12</v>
      </c>
      <c r="J237" s="49">
        <v>43.97</v>
      </c>
      <c r="K237" s="48" t="s">
        <v>12</v>
      </c>
      <c r="L237" s="69">
        <v>1</v>
      </c>
      <c r="M237" s="51" t="s">
        <v>13</v>
      </c>
      <c r="N237" s="78">
        <f t="shared" si="42"/>
        <v>3209.81</v>
      </c>
      <c r="O237" s="79" t="s">
        <v>13</v>
      </c>
      <c r="P237" s="23">
        <f t="shared" si="43"/>
        <v>2.9119396320000002E-3</v>
      </c>
      <c r="Q237" s="79" t="s">
        <v>13</v>
      </c>
      <c r="R237" s="23">
        <f t="shared" si="44"/>
        <v>1.0677111984000001E-2</v>
      </c>
    </row>
    <row r="238" spans="1:18" x14ac:dyDescent="0.25">
      <c r="A238" s="80" t="s">
        <v>16</v>
      </c>
      <c r="B238" s="68">
        <v>29899</v>
      </c>
      <c r="C238" s="60" t="s">
        <v>31</v>
      </c>
      <c r="D238" s="76">
        <v>25765.839392414877</v>
      </c>
      <c r="E238" s="48" t="s">
        <v>12</v>
      </c>
      <c r="F238" s="77">
        <v>0.62474956630158673</v>
      </c>
      <c r="G238" s="48" t="s">
        <v>32</v>
      </c>
      <c r="H238" s="78">
        <f>B238*0.53</f>
        <v>15846.470000000001</v>
      </c>
      <c r="I238" s="48" t="s">
        <v>12</v>
      </c>
      <c r="J238" s="21">
        <v>37.380708554632683</v>
      </c>
      <c r="K238" s="48" t="s">
        <v>12</v>
      </c>
      <c r="L238" s="69">
        <v>1</v>
      </c>
      <c r="M238" s="51" t="s">
        <v>13</v>
      </c>
      <c r="N238" s="78">
        <f t="shared" si="42"/>
        <v>296176.13834486512</v>
      </c>
      <c r="O238" s="79" t="s">
        <v>13</v>
      </c>
      <c r="P238" s="23">
        <f t="shared" si="43"/>
        <v>0.26869099270646163</v>
      </c>
      <c r="Q238" s="79" t="s">
        <v>13</v>
      </c>
      <c r="R238" s="23">
        <f t="shared" si="44"/>
        <v>0.98520030659035929</v>
      </c>
    </row>
    <row r="239" spans="1:18" x14ac:dyDescent="0.25">
      <c r="A239" s="80" t="s">
        <v>30</v>
      </c>
      <c r="B239" s="68">
        <v>13746</v>
      </c>
      <c r="C239" s="60" t="s">
        <v>31</v>
      </c>
      <c r="D239" s="76">
        <v>13746</v>
      </c>
      <c r="E239" s="48" t="s">
        <v>12</v>
      </c>
      <c r="F239" s="77">
        <v>0.09</v>
      </c>
      <c r="G239" s="48" t="s">
        <v>32</v>
      </c>
      <c r="H239" s="78">
        <f>B239*0.91</f>
        <v>12508.86</v>
      </c>
      <c r="I239" s="48" t="s">
        <v>12</v>
      </c>
      <c r="J239" s="49">
        <v>43.97</v>
      </c>
      <c r="K239" s="48" t="s">
        <v>12</v>
      </c>
      <c r="L239" s="69">
        <v>1</v>
      </c>
      <c r="M239" s="51" t="s">
        <v>13</v>
      </c>
      <c r="N239" s="78">
        <f t="shared" si="42"/>
        <v>275007.28710000002</v>
      </c>
      <c r="O239" s="79" t="s">
        <v>13</v>
      </c>
      <c r="P239" s="23">
        <f t="shared" si="43"/>
        <v>0.24948661085712001</v>
      </c>
      <c r="Q239" s="79" t="s">
        <v>13</v>
      </c>
      <c r="R239" s="23">
        <f t="shared" si="44"/>
        <v>0.91478423980944001</v>
      </c>
    </row>
    <row r="240" spans="1:18" x14ac:dyDescent="0.25">
      <c r="A240" s="80" t="s">
        <v>21</v>
      </c>
      <c r="B240" s="68">
        <v>4081</v>
      </c>
      <c r="C240" s="60" t="s">
        <v>31</v>
      </c>
      <c r="D240" s="76">
        <v>0</v>
      </c>
      <c r="E240" s="48" t="s">
        <v>12</v>
      </c>
      <c r="F240" s="77">
        <v>0</v>
      </c>
      <c r="G240" s="48" t="s">
        <v>32</v>
      </c>
      <c r="H240" s="78">
        <f>B240</f>
        <v>4081</v>
      </c>
      <c r="I240" s="48" t="s">
        <v>12</v>
      </c>
      <c r="J240" s="21">
        <v>42.900741155457617</v>
      </c>
      <c r="K240" s="48" t="s">
        <v>12</v>
      </c>
      <c r="L240" s="69">
        <v>1</v>
      </c>
      <c r="M240" s="51" t="s">
        <v>13</v>
      </c>
      <c r="N240" s="78">
        <f t="shared" si="42"/>
        <v>87538.96232771127</v>
      </c>
      <c r="O240" s="79" t="s">
        <v>13</v>
      </c>
      <c r="P240" s="23">
        <f t="shared" si="43"/>
        <v>7.9415346623699659E-2</v>
      </c>
      <c r="Q240" s="79" t="s">
        <v>13</v>
      </c>
      <c r="R240" s="23">
        <f t="shared" si="44"/>
        <v>0.29118960428689872</v>
      </c>
    </row>
    <row r="241" spans="1:18" ht="19.5" x14ac:dyDescent="0.25">
      <c r="A241" s="81" t="s">
        <v>44</v>
      </c>
      <c r="B241" s="68">
        <v>0</v>
      </c>
      <c r="C241" s="60" t="s">
        <v>31</v>
      </c>
      <c r="D241" s="76">
        <v>0</v>
      </c>
      <c r="E241" s="48" t="s">
        <v>12</v>
      </c>
      <c r="F241" s="77">
        <v>0</v>
      </c>
      <c r="G241" s="48" t="s">
        <v>32</v>
      </c>
      <c r="H241" s="78">
        <v>0</v>
      </c>
      <c r="I241" s="48" t="s">
        <v>12</v>
      </c>
      <c r="J241" s="21">
        <v>42.900741155457617</v>
      </c>
      <c r="K241" s="48" t="s">
        <v>12</v>
      </c>
      <c r="L241" s="69">
        <v>1</v>
      </c>
      <c r="M241" s="51" t="s">
        <v>13</v>
      </c>
      <c r="N241" s="78">
        <f t="shared" si="42"/>
        <v>0</v>
      </c>
      <c r="O241" s="79" t="s">
        <v>13</v>
      </c>
      <c r="P241" s="23">
        <f t="shared" si="43"/>
        <v>0</v>
      </c>
      <c r="Q241" s="79" t="s">
        <v>13</v>
      </c>
      <c r="R241" s="23">
        <f t="shared" si="44"/>
        <v>0</v>
      </c>
    </row>
    <row r="242" spans="1:18" x14ac:dyDescent="0.25">
      <c r="A242" s="80" t="s">
        <v>45</v>
      </c>
      <c r="B242" s="68">
        <v>1606</v>
      </c>
      <c r="C242" s="60" t="s">
        <v>31</v>
      </c>
      <c r="D242" s="76">
        <v>1606</v>
      </c>
      <c r="E242" s="48" t="s">
        <v>12</v>
      </c>
      <c r="F242" s="77">
        <v>0</v>
      </c>
      <c r="G242" s="48" t="s">
        <v>32</v>
      </c>
      <c r="H242" s="78">
        <f>B242</f>
        <v>1606</v>
      </c>
      <c r="I242" s="48" t="s">
        <v>12</v>
      </c>
      <c r="J242" s="21">
        <v>44.77366188659483</v>
      </c>
      <c r="K242" s="48" t="s">
        <v>12</v>
      </c>
      <c r="L242" s="69">
        <v>1</v>
      </c>
      <c r="M242" s="51" t="s">
        <v>13</v>
      </c>
      <c r="N242" s="78">
        <f t="shared" si="42"/>
        <v>35953.250494935652</v>
      </c>
      <c r="O242" s="79" t="s">
        <v>13</v>
      </c>
      <c r="P242" s="23">
        <f t="shared" si="43"/>
        <v>3.2616788849005623E-2</v>
      </c>
      <c r="Q242" s="79" t="s">
        <v>13</v>
      </c>
      <c r="R242" s="23">
        <f t="shared" si="44"/>
        <v>0.11959489244635395</v>
      </c>
    </row>
    <row r="243" spans="1:18" x14ac:dyDescent="0.25">
      <c r="A243" s="80" t="s">
        <v>34</v>
      </c>
      <c r="B243" s="68">
        <v>35391</v>
      </c>
      <c r="C243" s="60" t="s">
        <v>31</v>
      </c>
      <c r="D243" s="76">
        <v>5650.2052492708126</v>
      </c>
      <c r="E243" s="48" t="s">
        <v>12</v>
      </c>
      <c r="F243" s="77">
        <v>0.3</v>
      </c>
      <c r="G243" s="48" t="s">
        <v>32</v>
      </c>
      <c r="H243" s="78">
        <f>B243*0.9973</f>
        <v>35295.444299999996</v>
      </c>
      <c r="I243" s="48" t="s">
        <v>12</v>
      </c>
      <c r="J243" s="49">
        <v>61.34</v>
      </c>
      <c r="K243" s="48" t="s">
        <v>12</v>
      </c>
      <c r="L243" s="69">
        <v>1</v>
      </c>
      <c r="M243" s="51" t="s">
        <v>13</v>
      </c>
      <c r="N243" s="78">
        <f t="shared" si="42"/>
        <v>1082511.2766809999</v>
      </c>
      <c r="O243" s="79" t="s">
        <v>13</v>
      </c>
      <c r="P243" s="23">
        <f t="shared" si="43"/>
        <v>0.98205423020500315</v>
      </c>
      <c r="Q243" s="79" t="s">
        <v>13</v>
      </c>
      <c r="R243" s="23">
        <f t="shared" si="44"/>
        <v>3.600865510751678</v>
      </c>
    </row>
    <row r="244" spans="1:18" x14ac:dyDescent="0.25">
      <c r="A244" s="80" t="s">
        <v>46</v>
      </c>
      <c r="B244" s="68">
        <v>0</v>
      </c>
      <c r="C244" s="60" t="s">
        <v>31</v>
      </c>
      <c r="D244" s="76">
        <v>0</v>
      </c>
      <c r="E244" s="48" t="s">
        <v>12</v>
      </c>
      <c r="F244" s="77">
        <v>0.62474956630158673</v>
      </c>
      <c r="G244" s="48" t="s">
        <v>32</v>
      </c>
      <c r="H244" s="78">
        <v>0</v>
      </c>
      <c r="I244" s="48" t="s">
        <v>12</v>
      </c>
      <c r="J244" s="49">
        <v>42.06</v>
      </c>
      <c r="K244" s="48" t="s">
        <v>12</v>
      </c>
      <c r="L244" s="69">
        <v>1</v>
      </c>
      <c r="M244" s="51" t="s">
        <v>13</v>
      </c>
      <c r="N244" s="78">
        <f t="shared" si="42"/>
        <v>0</v>
      </c>
      <c r="O244" s="79" t="s">
        <v>13</v>
      </c>
      <c r="P244" s="23">
        <f t="shared" si="43"/>
        <v>0</v>
      </c>
      <c r="Q244" s="79" t="s">
        <v>13</v>
      </c>
      <c r="R244" s="23">
        <f t="shared" si="44"/>
        <v>0</v>
      </c>
    </row>
    <row r="245" spans="1:18" x14ac:dyDescent="0.25">
      <c r="A245" s="80" t="s">
        <v>22</v>
      </c>
      <c r="B245" s="68">
        <v>6569</v>
      </c>
      <c r="C245" s="60" t="s">
        <v>31</v>
      </c>
      <c r="D245" s="76">
        <v>0</v>
      </c>
      <c r="E245" s="48" t="s">
        <v>12</v>
      </c>
      <c r="F245" s="77">
        <v>0.5</v>
      </c>
      <c r="G245" s="48" t="s">
        <v>32</v>
      </c>
      <c r="H245" s="78">
        <f>B245</f>
        <v>6569</v>
      </c>
      <c r="I245" s="48" t="s">
        <v>12</v>
      </c>
      <c r="J245" s="49">
        <v>45.11</v>
      </c>
      <c r="K245" s="48" t="s">
        <v>12</v>
      </c>
      <c r="L245" s="69">
        <v>1</v>
      </c>
      <c r="M245" s="51" t="s">
        <v>13</v>
      </c>
      <c r="N245" s="78">
        <f t="shared" si="42"/>
        <v>148163.79499999998</v>
      </c>
      <c r="O245" s="79" t="s">
        <v>13</v>
      </c>
      <c r="P245" s="23">
        <f t="shared" si="43"/>
        <v>0.13441419482399997</v>
      </c>
      <c r="Q245" s="79" t="s">
        <v>13</v>
      </c>
      <c r="R245" s="23">
        <f t="shared" si="44"/>
        <v>0.49285204768799984</v>
      </c>
    </row>
    <row r="246" spans="1:18" x14ac:dyDescent="0.25">
      <c r="A246" s="80" t="s">
        <v>47</v>
      </c>
      <c r="B246" s="68">
        <v>65645</v>
      </c>
      <c r="C246" s="60" t="s">
        <v>31</v>
      </c>
      <c r="D246" s="76">
        <v>2113.3377065904924</v>
      </c>
      <c r="E246" s="48" t="s">
        <v>12</v>
      </c>
      <c r="F246" s="77">
        <v>0.8</v>
      </c>
      <c r="G246" s="48" t="s">
        <v>32</v>
      </c>
      <c r="H246" s="78">
        <f>B246*0.9906</f>
        <v>65027.937000000005</v>
      </c>
      <c r="I246" s="48" t="s">
        <v>12</v>
      </c>
      <c r="J246" s="49">
        <v>40.08</v>
      </c>
      <c r="K246" s="48" t="s">
        <v>12</v>
      </c>
      <c r="L246" s="69">
        <v>1</v>
      </c>
      <c r="M246" s="51" t="s">
        <v>13</v>
      </c>
      <c r="N246" s="78">
        <f t="shared" si="42"/>
        <v>1303159.85748</v>
      </c>
      <c r="O246" s="79" t="s">
        <v>13</v>
      </c>
      <c r="P246" s="23">
        <f t="shared" si="43"/>
        <v>1.1822266227058562</v>
      </c>
      <c r="Q246" s="79" t="s">
        <v>13</v>
      </c>
      <c r="R246" s="23">
        <f t="shared" si="44"/>
        <v>4.3348309499214723</v>
      </c>
    </row>
    <row r="247" spans="1:18" x14ac:dyDescent="0.25">
      <c r="A247" s="80" t="s">
        <v>48</v>
      </c>
      <c r="B247" s="68">
        <v>5376</v>
      </c>
      <c r="C247" s="60" t="s">
        <v>31</v>
      </c>
      <c r="D247" s="76">
        <v>5269.5244085712002</v>
      </c>
      <c r="E247" s="48" t="s">
        <v>12</v>
      </c>
      <c r="F247" s="77">
        <v>0</v>
      </c>
      <c r="G247" s="48" t="s">
        <v>32</v>
      </c>
      <c r="H247" s="78">
        <f>B247</f>
        <v>5376</v>
      </c>
      <c r="I247" s="48" t="s">
        <v>12</v>
      </c>
      <c r="J247" s="49">
        <v>43.47</v>
      </c>
      <c r="K247" s="48" t="s">
        <v>12</v>
      </c>
      <c r="L247" s="69">
        <v>1</v>
      </c>
      <c r="M247" s="51" t="s">
        <v>13</v>
      </c>
      <c r="N247" s="78">
        <f t="shared" si="42"/>
        <v>116847.36</v>
      </c>
      <c r="O247" s="79" t="s">
        <v>13</v>
      </c>
      <c r="P247" s="23">
        <f t="shared" si="43"/>
        <v>0.106003924992</v>
      </c>
      <c r="Q247" s="79" t="s">
        <v>13</v>
      </c>
      <c r="R247" s="23">
        <f t="shared" si="44"/>
        <v>0.38868105830399996</v>
      </c>
    </row>
    <row r="248" spans="1:18" x14ac:dyDescent="0.25">
      <c r="A248" s="80" t="s">
        <v>49</v>
      </c>
      <c r="B248" s="68">
        <v>-2398</v>
      </c>
      <c r="C248" s="60" t="s">
        <v>31</v>
      </c>
      <c r="D248" s="76">
        <v>0</v>
      </c>
      <c r="E248" s="48" t="s">
        <v>12</v>
      </c>
      <c r="F248" s="77">
        <v>0</v>
      </c>
      <c r="G248" s="48" t="s">
        <v>32</v>
      </c>
      <c r="H248" s="78">
        <f>B248</f>
        <v>-2398</v>
      </c>
      <c r="I248" s="48" t="s">
        <v>12</v>
      </c>
      <c r="J248" s="21">
        <v>44.77366188659483</v>
      </c>
      <c r="K248" s="48" t="s">
        <v>12</v>
      </c>
      <c r="L248" s="69">
        <v>1</v>
      </c>
      <c r="M248" s="51" t="s">
        <v>13</v>
      </c>
      <c r="N248" s="78">
        <f t="shared" si="42"/>
        <v>-53683.6206020272</v>
      </c>
      <c r="O248" s="79" t="s">
        <v>13</v>
      </c>
      <c r="P248" s="23">
        <f t="shared" si="43"/>
        <v>-4.8701780610159076E-2</v>
      </c>
      <c r="Q248" s="79" t="s">
        <v>13</v>
      </c>
      <c r="R248" s="23">
        <f t="shared" si="44"/>
        <v>-0.17857319557058327</v>
      </c>
    </row>
    <row r="249" spans="1:18" x14ac:dyDescent="0.25">
      <c r="A249" s="80" t="s">
        <v>50</v>
      </c>
      <c r="B249" s="68">
        <v>1002</v>
      </c>
      <c r="C249" s="60" t="s">
        <v>31</v>
      </c>
      <c r="D249" s="76">
        <v>1002</v>
      </c>
      <c r="E249" s="48" t="s">
        <v>12</v>
      </c>
      <c r="F249" s="77">
        <v>0.57999999999999996</v>
      </c>
      <c r="G249" s="48" t="s">
        <v>32</v>
      </c>
      <c r="H249" s="78">
        <f>B249*0.42</f>
        <v>420.84</v>
      </c>
      <c r="I249" s="48" t="s">
        <v>12</v>
      </c>
      <c r="J249" s="49">
        <v>43.6</v>
      </c>
      <c r="K249" s="48" t="s">
        <v>12</v>
      </c>
      <c r="L249" s="69">
        <v>1</v>
      </c>
      <c r="M249" s="51" t="s">
        <v>13</v>
      </c>
      <c r="N249" s="78">
        <f t="shared" si="42"/>
        <v>9174.3119999999999</v>
      </c>
      <c r="O249" s="79" t="s">
        <v>13</v>
      </c>
      <c r="P249" s="23">
        <f t="shared" si="43"/>
        <v>8.3229358464000005E-3</v>
      </c>
      <c r="Q249" s="79" t="s">
        <v>13</v>
      </c>
      <c r="R249" s="23">
        <f t="shared" si="44"/>
        <v>3.05174314368E-2</v>
      </c>
    </row>
    <row r="250" spans="1:18" x14ac:dyDescent="0.25">
      <c r="A250" s="80" t="s">
        <v>17</v>
      </c>
      <c r="B250" s="68">
        <v>205203</v>
      </c>
      <c r="C250" s="60" t="s">
        <v>31</v>
      </c>
      <c r="D250" s="76">
        <v>5975.1442439427783</v>
      </c>
      <c r="E250" s="48" t="s">
        <v>12</v>
      </c>
      <c r="F250" s="77">
        <v>0.62474956630158673</v>
      </c>
      <c r="G250" s="48" t="s">
        <v>32</v>
      </c>
      <c r="H250" s="78">
        <f>B250*0.9738</f>
        <v>199826.6814</v>
      </c>
      <c r="I250" s="48" t="s">
        <v>12</v>
      </c>
      <c r="J250" s="49">
        <v>31.87</v>
      </c>
      <c r="K250" s="48" t="s">
        <v>12</v>
      </c>
      <c r="L250" s="69">
        <v>1</v>
      </c>
      <c r="M250" s="51" t="s">
        <v>13</v>
      </c>
      <c r="N250" s="78">
        <f t="shared" si="42"/>
        <v>3184238.1681090002</v>
      </c>
      <c r="O250" s="79" t="s">
        <v>13</v>
      </c>
      <c r="P250" s="23">
        <f t="shared" si="43"/>
        <v>2.8887408661084852</v>
      </c>
      <c r="Q250" s="79" t="s">
        <v>13</v>
      </c>
      <c r="R250" s="23">
        <f t="shared" si="44"/>
        <v>10.592049842397779</v>
      </c>
    </row>
    <row r="251" spans="1:18" x14ac:dyDescent="0.25">
      <c r="A251" s="80" t="s">
        <v>18</v>
      </c>
      <c r="B251" s="68">
        <v>0</v>
      </c>
      <c r="C251" s="60" t="s">
        <v>31</v>
      </c>
      <c r="D251" s="76"/>
      <c r="E251" s="48" t="s">
        <v>12</v>
      </c>
      <c r="F251" s="82"/>
      <c r="G251" s="48" t="s">
        <v>32</v>
      </c>
      <c r="H251" s="78">
        <v>0</v>
      </c>
      <c r="I251" s="48" t="s">
        <v>12</v>
      </c>
      <c r="J251" s="83"/>
      <c r="K251" s="48" t="s">
        <v>12</v>
      </c>
      <c r="L251" s="84"/>
      <c r="M251" s="51" t="s">
        <v>13</v>
      </c>
      <c r="N251" s="78">
        <f t="shared" si="42"/>
        <v>0</v>
      </c>
      <c r="O251" s="79" t="s">
        <v>13</v>
      </c>
      <c r="P251" s="23">
        <f t="shared" si="43"/>
        <v>0</v>
      </c>
      <c r="Q251" s="79" t="s">
        <v>13</v>
      </c>
      <c r="R251" s="23">
        <f t="shared" si="44"/>
        <v>0</v>
      </c>
    </row>
    <row r="252" spans="1:18" x14ac:dyDescent="0.25">
      <c r="A252" s="41"/>
      <c r="B252" s="41"/>
      <c r="C252" s="41"/>
      <c r="D252" s="41"/>
      <c r="E252" s="41"/>
      <c r="F252" s="41"/>
      <c r="G252" s="41"/>
      <c r="H252" s="41"/>
      <c r="I252" s="41"/>
      <c r="J252" s="41"/>
      <c r="K252" s="41"/>
      <c r="L252" s="41"/>
      <c r="M252" s="41"/>
      <c r="N252" s="41"/>
      <c r="O252" s="41"/>
      <c r="P252" s="41"/>
      <c r="Q252" s="75"/>
      <c r="R252" s="75"/>
    </row>
    <row r="253" spans="1:18" ht="21" x14ac:dyDescent="0.4">
      <c r="A253" s="72" t="s">
        <v>35</v>
      </c>
      <c r="B253" s="73"/>
      <c r="C253" s="72"/>
      <c r="D253" s="72">
        <v>2009</v>
      </c>
      <c r="E253" s="73"/>
      <c r="F253" s="73"/>
      <c r="G253" s="73"/>
      <c r="H253" s="73"/>
      <c r="I253" s="73"/>
      <c r="J253" s="73"/>
      <c r="K253" s="73"/>
      <c r="L253" s="73"/>
      <c r="M253" s="73"/>
      <c r="N253" s="73"/>
      <c r="O253" s="73"/>
      <c r="P253" s="73"/>
      <c r="Q253" s="73"/>
      <c r="R253" s="73"/>
    </row>
    <row r="254" spans="1:18" ht="21" x14ac:dyDescent="0.4">
      <c r="A254" s="74"/>
      <c r="B254" s="42" t="s">
        <v>36</v>
      </c>
      <c r="C254" s="74"/>
      <c r="D254" s="42" t="s">
        <v>27</v>
      </c>
      <c r="E254" s="40"/>
      <c r="F254" s="40"/>
      <c r="G254" s="40"/>
      <c r="H254" s="42" t="s">
        <v>28</v>
      </c>
      <c r="I254" s="40"/>
      <c r="J254" s="40"/>
      <c r="K254" s="40"/>
      <c r="L254" s="40"/>
      <c r="M254" s="40"/>
      <c r="N254" s="40"/>
      <c r="O254" s="41"/>
      <c r="P254" s="41"/>
      <c r="Q254" s="75"/>
      <c r="R254" s="75"/>
    </row>
    <row r="255" spans="1:18" x14ac:dyDescent="0.25">
      <c r="A255" s="41"/>
      <c r="B255" s="42" t="s">
        <v>1</v>
      </c>
      <c r="C255" s="42"/>
      <c r="D255" s="42" t="s">
        <v>1</v>
      </c>
      <c r="E255" s="40"/>
      <c r="F255" s="41"/>
      <c r="G255" s="41"/>
      <c r="H255" s="42" t="s">
        <v>1</v>
      </c>
      <c r="I255" s="41"/>
      <c r="J255" s="42" t="s">
        <v>2</v>
      </c>
      <c r="K255" s="41"/>
      <c r="L255" s="42" t="s">
        <v>3</v>
      </c>
      <c r="M255" s="41"/>
      <c r="N255" s="16" t="s">
        <v>4</v>
      </c>
      <c r="O255" s="41"/>
      <c r="P255" s="16" t="s">
        <v>4</v>
      </c>
      <c r="Q255" s="75"/>
      <c r="R255" s="16" t="s">
        <v>4</v>
      </c>
    </row>
    <row r="256" spans="1:18" x14ac:dyDescent="0.25">
      <c r="A256" s="45" t="s">
        <v>5</v>
      </c>
      <c r="B256" s="42" t="s">
        <v>6</v>
      </c>
      <c r="C256" s="41"/>
      <c r="D256" s="42" t="s">
        <v>6</v>
      </c>
      <c r="E256" s="40"/>
      <c r="F256" s="42" t="s">
        <v>29</v>
      </c>
      <c r="G256" s="41"/>
      <c r="H256" s="42" t="s">
        <v>6</v>
      </c>
      <c r="I256" s="41"/>
      <c r="J256" s="42" t="s">
        <v>7</v>
      </c>
      <c r="K256" s="41"/>
      <c r="L256" s="42" t="s">
        <v>8</v>
      </c>
      <c r="M256" s="42"/>
      <c r="N256" s="42" t="s">
        <v>9</v>
      </c>
      <c r="O256" s="41"/>
      <c r="P256" s="42" t="s">
        <v>10</v>
      </c>
      <c r="Q256" s="75"/>
      <c r="R256" s="16" t="s">
        <v>19</v>
      </c>
    </row>
    <row r="257" spans="1:18" x14ac:dyDescent="0.25">
      <c r="A257" s="46" t="s">
        <v>37</v>
      </c>
      <c r="B257" s="68">
        <v>98453</v>
      </c>
      <c r="C257" s="60" t="s">
        <v>31</v>
      </c>
      <c r="D257" s="76">
        <v>98453</v>
      </c>
      <c r="E257" s="48" t="s">
        <v>12</v>
      </c>
      <c r="F257" s="77">
        <v>0.1</v>
      </c>
      <c r="G257" s="48" t="s">
        <v>32</v>
      </c>
      <c r="H257" s="78">
        <f>B257*0.9</f>
        <v>88607.7</v>
      </c>
      <c r="I257" s="48" t="s">
        <v>12</v>
      </c>
      <c r="J257" s="49">
        <v>56.372727272727268</v>
      </c>
      <c r="K257" s="48" t="s">
        <v>12</v>
      </c>
      <c r="L257" s="69">
        <v>1</v>
      </c>
      <c r="M257" s="51" t="s">
        <v>13</v>
      </c>
      <c r="N257" s="78">
        <f>H257*J257/2</f>
        <v>2497528.853181818</v>
      </c>
      <c r="O257" s="79" t="s">
        <v>13</v>
      </c>
      <c r="P257" s="23">
        <f>N257*0.9072/1000000</f>
        <v>2.2657581756065457</v>
      </c>
      <c r="Q257" s="79" t="s">
        <v>13</v>
      </c>
      <c r="R257" s="23">
        <f>P257*44/12</f>
        <v>8.3077799772240013</v>
      </c>
    </row>
    <row r="258" spans="1:18" x14ac:dyDescent="0.25">
      <c r="A258" s="80" t="s">
        <v>38</v>
      </c>
      <c r="B258" s="68">
        <v>49187.8</v>
      </c>
      <c r="C258" s="60" t="s">
        <v>31</v>
      </c>
      <c r="D258" s="76">
        <v>658.64860067723998</v>
      </c>
      <c r="E258" s="48" t="s">
        <v>12</v>
      </c>
      <c r="F258" s="77">
        <v>0</v>
      </c>
      <c r="G258" s="48" t="s">
        <v>32</v>
      </c>
      <c r="H258" s="78">
        <f>B258</f>
        <v>49187.8</v>
      </c>
      <c r="I258" s="48" t="s">
        <v>12</v>
      </c>
      <c r="J258" s="49">
        <v>56.746363636363633</v>
      </c>
      <c r="K258" s="48" t="s">
        <v>12</v>
      </c>
      <c r="L258" s="69">
        <v>1</v>
      </c>
      <c r="M258" s="51" t="s">
        <v>13</v>
      </c>
      <c r="N258" s="78">
        <f t="shared" ref="N258:N279" si="45">H258*J258/2</f>
        <v>1395614.3926363636</v>
      </c>
      <c r="O258" s="79" t="s">
        <v>13</v>
      </c>
      <c r="P258" s="23">
        <f t="shared" ref="P258:P279" si="46">N258*0.9072/1000000</f>
        <v>1.2661013769997091</v>
      </c>
      <c r="Q258" s="79" t="s">
        <v>13</v>
      </c>
      <c r="R258" s="23">
        <f t="shared" ref="R258:R279" si="47">P258*44/12</f>
        <v>4.6423717156656004</v>
      </c>
    </row>
    <row r="259" spans="1:18" x14ac:dyDescent="0.25">
      <c r="A259" s="80" t="s">
        <v>39</v>
      </c>
      <c r="B259" s="68">
        <v>44282</v>
      </c>
      <c r="C259" s="60" t="s">
        <v>31</v>
      </c>
      <c r="D259" s="76">
        <v>37647</v>
      </c>
      <c r="E259" s="48" t="s">
        <v>12</v>
      </c>
      <c r="F259" s="77">
        <v>0.996</v>
      </c>
      <c r="G259" s="48" t="s">
        <v>32</v>
      </c>
      <c r="H259" s="78">
        <f>B259*0.004</f>
        <v>177.12800000000001</v>
      </c>
      <c r="I259" s="48" t="s">
        <v>12</v>
      </c>
      <c r="J259" s="49">
        <v>45.27</v>
      </c>
      <c r="K259" s="48" t="s">
        <v>12</v>
      </c>
      <c r="L259" s="69">
        <v>1</v>
      </c>
      <c r="M259" s="51" t="s">
        <v>13</v>
      </c>
      <c r="N259" s="78">
        <f t="shared" si="45"/>
        <v>4009.2922800000006</v>
      </c>
      <c r="O259" s="79" t="s">
        <v>13</v>
      </c>
      <c r="P259" s="23">
        <f t="shared" si="46"/>
        <v>3.6372299564160007E-3</v>
      </c>
      <c r="Q259" s="79" t="s">
        <v>13</v>
      </c>
      <c r="R259" s="23">
        <f t="shared" si="47"/>
        <v>1.3336509840192003E-2</v>
      </c>
    </row>
    <row r="260" spans="1:18" ht="19.5" x14ac:dyDescent="0.25">
      <c r="A260" s="81" t="s">
        <v>40</v>
      </c>
      <c r="B260" s="68">
        <v>-36</v>
      </c>
      <c r="C260" s="60" t="s">
        <v>31</v>
      </c>
      <c r="D260" s="76">
        <v>0</v>
      </c>
      <c r="E260" s="48" t="s">
        <v>12</v>
      </c>
      <c r="F260" s="77">
        <v>0</v>
      </c>
      <c r="G260" s="48" t="s">
        <v>32</v>
      </c>
      <c r="H260" s="78">
        <f>B260</f>
        <v>-36</v>
      </c>
      <c r="I260" s="48" t="s">
        <v>12</v>
      </c>
      <c r="J260" s="49">
        <v>41.56</v>
      </c>
      <c r="K260" s="48" t="s">
        <v>12</v>
      </c>
      <c r="L260" s="69">
        <v>1</v>
      </c>
      <c r="M260" s="51" t="s">
        <v>13</v>
      </c>
      <c r="N260" s="78">
        <f t="shared" si="45"/>
        <v>-748.08</v>
      </c>
      <c r="O260" s="79" t="s">
        <v>13</v>
      </c>
      <c r="P260" s="23">
        <f t="shared" si="46"/>
        <v>-6.7865817600000001E-4</v>
      </c>
      <c r="Q260" s="79" t="s">
        <v>13</v>
      </c>
      <c r="R260" s="23">
        <f t="shared" si="47"/>
        <v>-2.4884133120000001E-3</v>
      </c>
    </row>
    <row r="261" spans="1:18" x14ac:dyDescent="0.25">
      <c r="A261" s="81" t="s">
        <v>41</v>
      </c>
      <c r="B261" s="68">
        <v>0</v>
      </c>
      <c r="C261" s="60" t="s">
        <v>31</v>
      </c>
      <c r="D261" s="76">
        <v>0</v>
      </c>
      <c r="E261" s="48" t="s">
        <v>12</v>
      </c>
      <c r="F261" s="77">
        <v>0</v>
      </c>
      <c r="G261" s="48" t="s">
        <v>32</v>
      </c>
      <c r="H261" s="78">
        <v>0</v>
      </c>
      <c r="I261" s="48" t="s">
        <v>12</v>
      </c>
      <c r="J261" s="21">
        <v>44.77366188659483</v>
      </c>
      <c r="K261" s="48" t="s">
        <v>12</v>
      </c>
      <c r="L261" s="69">
        <v>1</v>
      </c>
      <c r="M261" s="51" t="s">
        <v>13</v>
      </c>
      <c r="N261" s="78">
        <f t="shared" si="45"/>
        <v>0</v>
      </c>
      <c r="O261" s="79" t="s">
        <v>13</v>
      </c>
      <c r="P261" s="23">
        <f t="shared" si="46"/>
        <v>0</v>
      </c>
      <c r="Q261" s="79" t="s">
        <v>13</v>
      </c>
      <c r="R261" s="23">
        <f t="shared" si="47"/>
        <v>0</v>
      </c>
    </row>
    <row r="262" spans="1:18" x14ac:dyDescent="0.25">
      <c r="A262" s="80" t="s">
        <v>14</v>
      </c>
      <c r="B262" s="68">
        <v>31767</v>
      </c>
      <c r="C262" s="60" t="s">
        <v>31</v>
      </c>
      <c r="D262" s="76">
        <v>534.76219711773433</v>
      </c>
      <c r="E262" s="48" t="s">
        <v>12</v>
      </c>
      <c r="F262" s="77">
        <v>0.5</v>
      </c>
      <c r="G262" s="48" t="s">
        <v>32</v>
      </c>
      <c r="H262" s="78">
        <f>B262*0.995</f>
        <v>31608.165000000001</v>
      </c>
      <c r="I262" s="48" t="s">
        <v>12</v>
      </c>
      <c r="J262" s="49">
        <v>44.43</v>
      </c>
      <c r="K262" s="48" t="s">
        <v>12</v>
      </c>
      <c r="L262" s="69">
        <v>1</v>
      </c>
      <c r="M262" s="51" t="s">
        <v>13</v>
      </c>
      <c r="N262" s="78">
        <f t="shared" si="45"/>
        <v>702175.38547500002</v>
      </c>
      <c r="O262" s="79" t="s">
        <v>13</v>
      </c>
      <c r="P262" s="23">
        <f t="shared" si="46"/>
        <v>0.63701350970292003</v>
      </c>
      <c r="Q262" s="79" t="s">
        <v>13</v>
      </c>
      <c r="R262" s="23">
        <f t="shared" si="47"/>
        <v>2.3357162022440403</v>
      </c>
    </row>
    <row r="263" spans="1:18" ht="19.5" x14ac:dyDescent="0.25">
      <c r="A263" s="81" t="s">
        <v>42</v>
      </c>
      <c r="B263" s="68">
        <v>0</v>
      </c>
      <c r="C263" s="60" t="s">
        <v>31</v>
      </c>
      <c r="D263" s="76">
        <v>0</v>
      </c>
      <c r="E263" s="48" t="s">
        <v>12</v>
      </c>
      <c r="F263" s="77">
        <v>0.62474956630158673</v>
      </c>
      <c r="G263" s="48" t="s">
        <v>32</v>
      </c>
      <c r="H263" s="78">
        <v>0</v>
      </c>
      <c r="I263" s="48" t="s">
        <v>12</v>
      </c>
      <c r="J263" s="49">
        <v>40.86</v>
      </c>
      <c r="K263" s="48" t="s">
        <v>12</v>
      </c>
      <c r="L263" s="69">
        <v>1</v>
      </c>
      <c r="M263" s="51" t="s">
        <v>13</v>
      </c>
      <c r="N263" s="78">
        <f t="shared" si="45"/>
        <v>0</v>
      </c>
      <c r="O263" s="79" t="s">
        <v>13</v>
      </c>
      <c r="P263" s="23">
        <f t="shared" si="46"/>
        <v>0</v>
      </c>
      <c r="Q263" s="79" t="s">
        <v>13</v>
      </c>
      <c r="R263" s="23">
        <f t="shared" si="47"/>
        <v>0</v>
      </c>
    </row>
    <row r="264" spans="1:18" ht="19.5" x14ac:dyDescent="0.25">
      <c r="A264" s="81" t="s">
        <v>43</v>
      </c>
      <c r="B264" s="68">
        <v>0</v>
      </c>
      <c r="C264" s="60" t="s">
        <v>31</v>
      </c>
      <c r="D264" s="76">
        <v>0</v>
      </c>
      <c r="E264" s="48" t="s">
        <v>12</v>
      </c>
      <c r="F264" s="77">
        <v>0.62474956630158673</v>
      </c>
      <c r="G264" s="48" t="s">
        <v>32</v>
      </c>
      <c r="H264" s="78">
        <v>0</v>
      </c>
      <c r="I264" s="48" t="s">
        <v>12</v>
      </c>
      <c r="J264" s="49">
        <v>44.43</v>
      </c>
      <c r="K264" s="48" t="s">
        <v>12</v>
      </c>
      <c r="L264" s="69">
        <v>1</v>
      </c>
      <c r="M264" s="51" t="s">
        <v>13</v>
      </c>
      <c r="N264" s="78">
        <f t="shared" si="45"/>
        <v>0</v>
      </c>
      <c r="O264" s="79" t="s">
        <v>13</v>
      </c>
      <c r="P264" s="23">
        <f t="shared" si="46"/>
        <v>0</v>
      </c>
      <c r="Q264" s="79" t="s">
        <v>13</v>
      </c>
      <c r="R264" s="23">
        <f t="shared" si="47"/>
        <v>0</v>
      </c>
    </row>
    <row r="265" spans="1:18" x14ac:dyDescent="0.25">
      <c r="A265" s="80" t="s">
        <v>15</v>
      </c>
      <c r="B265" s="68">
        <v>163</v>
      </c>
      <c r="C265" s="60" t="s">
        <v>31</v>
      </c>
      <c r="D265" s="76">
        <v>0</v>
      </c>
      <c r="E265" s="48" t="s">
        <v>12</v>
      </c>
      <c r="F265" s="77">
        <v>0</v>
      </c>
      <c r="G265" s="48" t="s">
        <v>32</v>
      </c>
      <c r="H265" s="78">
        <f>B265</f>
        <v>163</v>
      </c>
      <c r="I265" s="48" t="s">
        <v>12</v>
      </c>
      <c r="J265" s="49">
        <v>43.97</v>
      </c>
      <c r="K265" s="48" t="s">
        <v>12</v>
      </c>
      <c r="L265" s="69">
        <v>1</v>
      </c>
      <c r="M265" s="51" t="s">
        <v>13</v>
      </c>
      <c r="N265" s="78">
        <f t="shared" si="45"/>
        <v>3583.5549999999998</v>
      </c>
      <c r="O265" s="79" t="s">
        <v>13</v>
      </c>
      <c r="P265" s="23">
        <f t="shared" si="46"/>
        <v>3.2510010959999999E-3</v>
      </c>
      <c r="Q265" s="79" t="s">
        <v>13</v>
      </c>
      <c r="R265" s="23">
        <f t="shared" si="47"/>
        <v>1.1920337352E-2</v>
      </c>
    </row>
    <row r="266" spans="1:18" x14ac:dyDescent="0.25">
      <c r="A266" s="80" t="s">
        <v>16</v>
      </c>
      <c r="B266" s="68">
        <v>27207</v>
      </c>
      <c r="C266" s="60" t="s">
        <v>31</v>
      </c>
      <c r="D266" s="76">
        <v>23421.789883195372</v>
      </c>
      <c r="E266" s="48" t="s">
        <v>12</v>
      </c>
      <c r="F266" s="77">
        <v>0.62474956630158673</v>
      </c>
      <c r="G266" s="48" t="s">
        <v>32</v>
      </c>
      <c r="H266" s="78">
        <f>B266*0.53</f>
        <v>14419.710000000001</v>
      </c>
      <c r="I266" s="48" t="s">
        <v>12</v>
      </c>
      <c r="J266" s="21">
        <v>37.273236373298225</v>
      </c>
      <c r="K266" s="48" t="s">
        <v>12</v>
      </c>
      <c r="L266" s="69">
        <v>1</v>
      </c>
      <c r="M266" s="51" t="s">
        <v>13</v>
      </c>
      <c r="N266" s="78">
        <f t="shared" si="45"/>
        <v>268734.62963220611</v>
      </c>
      <c r="O266" s="79" t="s">
        <v>13</v>
      </c>
      <c r="P266" s="23">
        <f t="shared" si="46"/>
        <v>0.24379605600233739</v>
      </c>
      <c r="Q266" s="79" t="s">
        <v>13</v>
      </c>
      <c r="R266" s="23">
        <f t="shared" si="47"/>
        <v>0.89391887200857045</v>
      </c>
    </row>
    <row r="267" spans="1:18" x14ac:dyDescent="0.25">
      <c r="A267" s="80" t="s">
        <v>30</v>
      </c>
      <c r="B267" s="68">
        <v>12358</v>
      </c>
      <c r="C267" s="60" t="s">
        <v>31</v>
      </c>
      <c r="D267" s="76">
        <v>12358</v>
      </c>
      <c r="E267" s="48" t="s">
        <v>12</v>
      </c>
      <c r="F267" s="77">
        <v>0.09</v>
      </c>
      <c r="G267" s="48" t="s">
        <v>32</v>
      </c>
      <c r="H267" s="78">
        <f>B267*0.91</f>
        <v>11245.78</v>
      </c>
      <c r="I267" s="48" t="s">
        <v>12</v>
      </c>
      <c r="J267" s="49">
        <v>43.97</v>
      </c>
      <c r="K267" s="48" t="s">
        <v>12</v>
      </c>
      <c r="L267" s="69">
        <v>1</v>
      </c>
      <c r="M267" s="51" t="s">
        <v>13</v>
      </c>
      <c r="N267" s="78">
        <f t="shared" si="45"/>
        <v>247238.47330000001</v>
      </c>
      <c r="O267" s="79" t="s">
        <v>13</v>
      </c>
      <c r="P267" s="23">
        <f t="shared" si="46"/>
        <v>0.22429474297776</v>
      </c>
      <c r="Q267" s="79" t="s">
        <v>13</v>
      </c>
      <c r="R267" s="23">
        <f t="shared" si="47"/>
        <v>0.82241405758511998</v>
      </c>
    </row>
    <row r="268" spans="1:18" x14ac:dyDescent="0.25">
      <c r="A268" s="80" t="s">
        <v>21</v>
      </c>
      <c r="B268" s="68">
        <v>4031</v>
      </c>
      <c r="C268" s="60" t="s">
        <v>31</v>
      </c>
      <c r="D268" s="76">
        <v>0</v>
      </c>
      <c r="E268" s="48" t="s">
        <v>12</v>
      </c>
      <c r="F268" s="77">
        <v>0</v>
      </c>
      <c r="G268" s="48" t="s">
        <v>32</v>
      </c>
      <c r="H268" s="78">
        <f>B268</f>
        <v>4031</v>
      </c>
      <c r="I268" s="48" t="s">
        <v>12</v>
      </c>
      <c r="J268" s="21">
        <v>42.900741155457617</v>
      </c>
      <c r="K268" s="48" t="s">
        <v>12</v>
      </c>
      <c r="L268" s="69">
        <v>1</v>
      </c>
      <c r="M268" s="51" t="s">
        <v>13</v>
      </c>
      <c r="N268" s="78">
        <f t="shared" si="45"/>
        <v>86466.443798824825</v>
      </c>
      <c r="O268" s="79" t="s">
        <v>13</v>
      </c>
      <c r="P268" s="23">
        <f t="shared" si="46"/>
        <v>7.8442357814293873E-2</v>
      </c>
      <c r="Q268" s="79" t="s">
        <v>13</v>
      </c>
      <c r="R268" s="23">
        <f t="shared" si="47"/>
        <v>0.28762197865241085</v>
      </c>
    </row>
    <row r="269" spans="1:18" ht="19.5" x14ac:dyDescent="0.25">
      <c r="A269" s="81" t="s">
        <v>44</v>
      </c>
      <c r="B269" s="68">
        <v>0</v>
      </c>
      <c r="C269" s="60" t="s">
        <v>31</v>
      </c>
      <c r="D269" s="76">
        <v>0</v>
      </c>
      <c r="E269" s="48" t="s">
        <v>12</v>
      </c>
      <c r="F269" s="77">
        <v>0</v>
      </c>
      <c r="G269" s="48" t="s">
        <v>32</v>
      </c>
      <c r="H269" s="78">
        <v>0</v>
      </c>
      <c r="I269" s="48" t="s">
        <v>12</v>
      </c>
      <c r="J269" s="21">
        <v>42.900741155457617</v>
      </c>
      <c r="K269" s="48" t="s">
        <v>12</v>
      </c>
      <c r="L269" s="69">
        <v>1</v>
      </c>
      <c r="M269" s="51" t="s">
        <v>13</v>
      </c>
      <c r="N269" s="78">
        <f t="shared" si="45"/>
        <v>0</v>
      </c>
      <c r="O269" s="79" t="s">
        <v>13</v>
      </c>
      <c r="P269" s="23">
        <f t="shared" si="46"/>
        <v>0</v>
      </c>
      <c r="Q269" s="79" t="s">
        <v>13</v>
      </c>
      <c r="R269" s="23">
        <f t="shared" si="47"/>
        <v>0</v>
      </c>
    </row>
    <row r="270" spans="1:18" x14ac:dyDescent="0.25">
      <c r="A270" s="80" t="s">
        <v>45</v>
      </c>
      <c r="B270" s="68">
        <v>1717</v>
      </c>
      <c r="C270" s="60" t="s">
        <v>31</v>
      </c>
      <c r="D270" s="76">
        <v>1717</v>
      </c>
      <c r="E270" s="48" t="s">
        <v>12</v>
      </c>
      <c r="F270" s="77">
        <v>0</v>
      </c>
      <c r="G270" s="48" t="s">
        <v>32</v>
      </c>
      <c r="H270" s="78">
        <f>B270</f>
        <v>1717</v>
      </c>
      <c r="I270" s="48" t="s">
        <v>12</v>
      </c>
      <c r="J270" s="21">
        <v>44.77366188659483</v>
      </c>
      <c r="K270" s="48" t="s">
        <v>12</v>
      </c>
      <c r="L270" s="69">
        <v>1</v>
      </c>
      <c r="M270" s="51" t="s">
        <v>13</v>
      </c>
      <c r="N270" s="78">
        <f t="shared" si="45"/>
        <v>38438.188729641661</v>
      </c>
      <c r="O270" s="79" t="s">
        <v>13</v>
      </c>
      <c r="P270" s="23">
        <f t="shared" si="46"/>
        <v>3.4871124815530917E-2</v>
      </c>
      <c r="Q270" s="79" t="s">
        <v>13</v>
      </c>
      <c r="R270" s="23">
        <f t="shared" si="47"/>
        <v>0.12786079099028003</v>
      </c>
    </row>
    <row r="271" spans="1:18" x14ac:dyDescent="0.25">
      <c r="A271" s="80" t="s">
        <v>34</v>
      </c>
      <c r="B271" s="68">
        <v>38018</v>
      </c>
      <c r="C271" s="60" t="s">
        <v>31</v>
      </c>
      <c r="D271" s="76">
        <v>5121.3808868180413</v>
      </c>
      <c r="E271" s="48" t="s">
        <v>12</v>
      </c>
      <c r="F271" s="77">
        <v>0.3</v>
      </c>
      <c r="G271" s="48" t="s">
        <v>32</v>
      </c>
      <c r="H271" s="78">
        <f>B271*0.9973</f>
        <v>37915.3514</v>
      </c>
      <c r="I271" s="48" t="s">
        <v>12</v>
      </c>
      <c r="J271" s="49">
        <v>61.34</v>
      </c>
      <c r="K271" s="48" t="s">
        <v>12</v>
      </c>
      <c r="L271" s="69">
        <v>1</v>
      </c>
      <c r="M271" s="51" t="s">
        <v>13</v>
      </c>
      <c r="N271" s="78">
        <f t="shared" si="45"/>
        <v>1162863.8274380001</v>
      </c>
      <c r="O271" s="79" t="s">
        <v>13</v>
      </c>
      <c r="P271" s="23">
        <f t="shared" si="46"/>
        <v>1.0549500642517537</v>
      </c>
      <c r="Q271" s="79" t="s">
        <v>13</v>
      </c>
      <c r="R271" s="23">
        <f t="shared" si="47"/>
        <v>3.8681502355897641</v>
      </c>
    </row>
    <row r="272" spans="1:18" x14ac:dyDescent="0.25">
      <c r="A272" s="80" t="s">
        <v>46</v>
      </c>
      <c r="B272" s="68">
        <v>0</v>
      </c>
      <c r="C272" s="60" t="s">
        <v>31</v>
      </c>
      <c r="D272" s="76">
        <v>0</v>
      </c>
      <c r="E272" s="48" t="s">
        <v>12</v>
      </c>
      <c r="F272" s="77">
        <v>0.62474956630158673</v>
      </c>
      <c r="G272" s="48" t="s">
        <v>32</v>
      </c>
      <c r="H272" s="78">
        <v>0</v>
      </c>
      <c r="I272" s="48" t="s">
        <v>12</v>
      </c>
      <c r="J272" s="49">
        <v>42.06</v>
      </c>
      <c r="K272" s="48" t="s">
        <v>12</v>
      </c>
      <c r="L272" s="69">
        <v>1</v>
      </c>
      <c r="M272" s="51" t="s">
        <v>13</v>
      </c>
      <c r="N272" s="78">
        <f t="shared" si="45"/>
        <v>0</v>
      </c>
      <c r="O272" s="79" t="s">
        <v>13</v>
      </c>
      <c r="P272" s="23">
        <f t="shared" si="46"/>
        <v>0</v>
      </c>
      <c r="Q272" s="79" t="s">
        <v>13</v>
      </c>
      <c r="R272" s="23">
        <f t="shared" si="47"/>
        <v>0</v>
      </c>
    </row>
    <row r="273" spans="1:18" x14ac:dyDescent="0.25">
      <c r="A273" s="80" t="s">
        <v>22</v>
      </c>
      <c r="B273" s="68">
        <v>4717</v>
      </c>
      <c r="C273" s="60" t="s">
        <v>31</v>
      </c>
      <c r="D273" s="76">
        <v>0</v>
      </c>
      <c r="E273" s="48" t="s">
        <v>12</v>
      </c>
      <c r="F273" s="77">
        <v>0.5</v>
      </c>
      <c r="G273" s="48" t="s">
        <v>32</v>
      </c>
      <c r="H273" s="78">
        <f>B273</f>
        <v>4717</v>
      </c>
      <c r="I273" s="48" t="s">
        <v>12</v>
      </c>
      <c r="J273" s="49">
        <v>45.11</v>
      </c>
      <c r="K273" s="48" t="s">
        <v>12</v>
      </c>
      <c r="L273" s="69">
        <v>1</v>
      </c>
      <c r="M273" s="51" t="s">
        <v>13</v>
      </c>
      <c r="N273" s="78">
        <f t="shared" si="45"/>
        <v>106391.935</v>
      </c>
      <c r="O273" s="79" t="s">
        <v>13</v>
      </c>
      <c r="P273" s="23">
        <f t="shared" si="46"/>
        <v>9.6518763431999999E-2</v>
      </c>
      <c r="Q273" s="79" t="s">
        <v>13</v>
      </c>
      <c r="R273" s="23">
        <f t="shared" si="47"/>
        <v>0.353902132584</v>
      </c>
    </row>
    <row r="274" spans="1:18" x14ac:dyDescent="0.25">
      <c r="A274" s="80" t="s">
        <v>47</v>
      </c>
      <c r="B274" s="68">
        <v>66749</v>
      </c>
      <c r="C274" s="60" t="s">
        <v>31</v>
      </c>
      <c r="D274" s="76">
        <v>6141.3825313501211</v>
      </c>
      <c r="E274" s="48" t="s">
        <v>12</v>
      </c>
      <c r="F274" s="77">
        <v>0.8</v>
      </c>
      <c r="G274" s="48" t="s">
        <v>32</v>
      </c>
      <c r="H274" s="78">
        <f>B274*0.9906</f>
        <v>66121.559399999998</v>
      </c>
      <c r="I274" s="48" t="s">
        <v>12</v>
      </c>
      <c r="J274" s="49">
        <v>40.08</v>
      </c>
      <c r="K274" s="48" t="s">
        <v>12</v>
      </c>
      <c r="L274" s="69">
        <v>1</v>
      </c>
      <c r="M274" s="51" t="s">
        <v>13</v>
      </c>
      <c r="N274" s="78">
        <f t="shared" si="45"/>
        <v>1325076.0503759999</v>
      </c>
      <c r="O274" s="79" t="s">
        <v>13</v>
      </c>
      <c r="P274" s="23">
        <f t="shared" si="46"/>
        <v>1.2021089929011071</v>
      </c>
      <c r="Q274" s="79" t="s">
        <v>13</v>
      </c>
      <c r="R274" s="23">
        <f t="shared" si="47"/>
        <v>4.4077329739707265</v>
      </c>
    </row>
    <row r="275" spans="1:18" x14ac:dyDescent="0.25">
      <c r="A275" s="80" t="s">
        <v>48</v>
      </c>
      <c r="B275" s="68">
        <v>2924</v>
      </c>
      <c r="C275" s="60" t="s">
        <v>31</v>
      </c>
      <c r="D275" s="76">
        <v>2802.4404551107818</v>
      </c>
      <c r="E275" s="48" t="s">
        <v>12</v>
      </c>
      <c r="F275" s="77">
        <v>0</v>
      </c>
      <c r="G275" s="48" t="s">
        <v>32</v>
      </c>
      <c r="H275" s="78">
        <f>B275</f>
        <v>2924</v>
      </c>
      <c r="I275" s="48" t="s">
        <v>12</v>
      </c>
      <c r="J275" s="49">
        <v>43.47</v>
      </c>
      <c r="K275" s="48" t="s">
        <v>12</v>
      </c>
      <c r="L275" s="69">
        <v>1</v>
      </c>
      <c r="M275" s="51" t="s">
        <v>13</v>
      </c>
      <c r="N275" s="78">
        <f t="shared" si="45"/>
        <v>63553.14</v>
      </c>
      <c r="O275" s="79" t="s">
        <v>13</v>
      </c>
      <c r="P275" s="23">
        <f t="shared" si="46"/>
        <v>5.7655408607999996E-2</v>
      </c>
      <c r="Q275" s="79" t="s">
        <v>13</v>
      </c>
      <c r="R275" s="23">
        <f t="shared" si="47"/>
        <v>0.21140316489599997</v>
      </c>
    </row>
    <row r="276" spans="1:18" x14ac:dyDescent="0.25">
      <c r="A276" s="80" t="s">
        <v>49</v>
      </c>
      <c r="B276" s="68">
        <v>-3569</v>
      </c>
      <c r="C276" s="60" t="s">
        <v>31</v>
      </c>
      <c r="D276" s="76">
        <v>0</v>
      </c>
      <c r="E276" s="48" t="s">
        <v>12</v>
      </c>
      <c r="F276" s="77">
        <v>0</v>
      </c>
      <c r="G276" s="48" t="s">
        <v>32</v>
      </c>
      <c r="H276" s="78">
        <f>B276</f>
        <v>-3569</v>
      </c>
      <c r="I276" s="48" t="s">
        <v>12</v>
      </c>
      <c r="J276" s="21">
        <v>44.77366188659483</v>
      </c>
      <c r="K276" s="48" t="s">
        <v>12</v>
      </c>
      <c r="L276" s="69">
        <v>1</v>
      </c>
      <c r="M276" s="51" t="s">
        <v>13</v>
      </c>
      <c r="N276" s="78">
        <f t="shared" si="45"/>
        <v>-79898.599636628467</v>
      </c>
      <c r="O276" s="79" t="s">
        <v>13</v>
      </c>
      <c r="P276" s="23">
        <f t="shared" si="46"/>
        <v>-7.2484009590349355E-2</v>
      </c>
      <c r="Q276" s="79" t="s">
        <v>13</v>
      </c>
      <c r="R276" s="23">
        <f t="shared" si="47"/>
        <v>-0.26577470183128099</v>
      </c>
    </row>
    <row r="277" spans="1:18" x14ac:dyDescent="0.25">
      <c r="A277" s="80" t="s">
        <v>50</v>
      </c>
      <c r="B277" s="68">
        <v>640</v>
      </c>
      <c r="C277" s="60" t="s">
        <v>31</v>
      </c>
      <c r="D277" s="76">
        <v>640</v>
      </c>
      <c r="E277" s="48" t="s">
        <v>12</v>
      </c>
      <c r="F277" s="77">
        <v>0.57999999999999996</v>
      </c>
      <c r="G277" s="48" t="s">
        <v>32</v>
      </c>
      <c r="H277" s="78">
        <f>B277*0.42</f>
        <v>268.8</v>
      </c>
      <c r="I277" s="48" t="s">
        <v>12</v>
      </c>
      <c r="J277" s="49">
        <v>43.6</v>
      </c>
      <c r="K277" s="48" t="s">
        <v>12</v>
      </c>
      <c r="L277" s="69">
        <v>1</v>
      </c>
      <c r="M277" s="51" t="s">
        <v>13</v>
      </c>
      <c r="N277" s="78">
        <f t="shared" si="45"/>
        <v>5859.84</v>
      </c>
      <c r="O277" s="79" t="s">
        <v>13</v>
      </c>
      <c r="P277" s="23">
        <f t="shared" si="46"/>
        <v>5.3160468479999997E-3</v>
      </c>
      <c r="Q277" s="79" t="s">
        <v>13</v>
      </c>
      <c r="R277" s="23">
        <f t="shared" si="47"/>
        <v>1.9492171775999999E-2</v>
      </c>
    </row>
    <row r="278" spans="1:18" x14ac:dyDescent="0.25">
      <c r="A278" s="80" t="s">
        <v>17</v>
      </c>
      <c r="B278" s="68">
        <v>193069</v>
      </c>
      <c r="C278" s="60" t="s">
        <v>31</v>
      </c>
      <c r="D278" s="76">
        <v>5780.6281296805892</v>
      </c>
      <c r="E278" s="48" t="s">
        <v>12</v>
      </c>
      <c r="F278" s="77">
        <v>0.62474956630158673</v>
      </c>
      <c r="G278" s="48" t="s">
        <v>32</v>
      </c>
      <c r="H278" s="78">
        <f>B278*0.9738</f>
        <v>188010.59220000001</v>
      </c>
      <c r="I278" s="48" t="s">
        <v>12</v>
      </c>
      <c r="J278" s="49">
        <v>31.87</v>
      </c>
      <c r="K278" s="48" t="s">
        <v>12</v>
      </c>
      <c r="L278" s="69">
        <v>1</v>
      </c>
      <c r="M278" s="51" t="s">
        <v>13</v>
      </c>
      <c r="N278" s="78">
        <f t="shared" si="45"/>
        <v>2995948.7867070003</v>
      </c>
      <c r="O278" s="79" t="s">
        <v>13</v>
      </c>
      <c r="P278" s="23">
        <f t="shared" si="46"/>
        <v>2.717924739300591</v>
      </c>
      <c r="Q278" s="79" t="s">
        <v>13</v>
      </c>
      <c r="R278" s="23">
        <f t="shared" si="47"/>
        <v>9.9657240441021671</v>
      </c>
    </row>
    <row r="279" spans="1:18" x14ac:dyDescent="0.25">
      <c r="A279" s="80" t="s">
        <v>18</v>
      </c>
      <c r="B279" s="68">
        <v>0</v>
      </c>
      <c r="C279" s="60" t="s">
        <v>31</v>
      </c>
      <c r="D279" s="76"/>
      <c r="E279" s="48" t="s">
        <v>12</v>
      </c>
      <c r="F279" s="82"/>
      <c r="G279" s="48" t="s">
        <v>32</v>
      </c>
      <c r="H279" s="78">
        <v>0</v>
      </c>
      <c r="I279" s="48" t="s">
        <v>12</v>
      </c>
      <c r="J279" s="83"/>
      <c r="K279" s="48" t="s">
        <v>12</v>
      </c>
      <c r="L279" s="84"/>
      <c r="M279" s="51" t="s">
        <v>13</v>
      </c>
      <c r="N279" s="78">
        <f t="shared" si="45"/>
        <v>0</v>
      </c>
      <c r="O279" s="79" t="s">
        <v>13</v>
      </c>
      <c r="P279" s="23">
        <f t="shared" si="46"/>
        <v>0</v>
      </c>
      <c r="Q279" s="79" t="s">
        <v>13</v>
      </c>
      <c r="R279" s="23">
        <f t="shared" si="47"/>
        <v>0</v>
      </c>
    </row>
    <row r="280" spans="1:18" x14ac:dyDescent="0.25">
      <c r="A280" s="41"/>
      <c r="B280" s="41"/>
      <c r="C280" s="41"/>
      <c r="D280" s="41"/>
      <c r="E280" s="41"/>
      <c r="F280" s="41"/>
      <c r="G280" s="41"/>
      <c r="H280" s="41"/>
      <c r="I280" s="41"/>
      <c r="J280" s="41"/>
      <c r="K280" s="41"/>
      <c r="L280" s="41"/>
      <c r="M280" s="41"/>
      <c r="N280" s="41"/>
      <c r="O280" s="41"/>
      <c r="P280" s="41"/>
      <c r="Q280" s="75"/>
      <c r="R280" s="75"/>
    </row>
    <row r="281" spans="1:18" ht="21" x14ac:dyDescent="0.4">
      <c r="A281" s="72" t="s">
        <v>35</v>
      </c>
      <c r="B281" s="73"/>
      <c r="C281" s="72"/>
      <c r="D281" s="72">
        <v>2010</v>
      </c>
      <c r="E281" s="73"/>
      <c r="F281" s="73"/>
      <c r="G281" s="73"/>
      <c r="H281" s="73"/>
      <c r="I281" s="73"/>
      <c r="J281" s="73"/>
      <c r="K281" s="73"/>
      <c r="L281" s="73"/>
      <c r="M281" s="73"/>
      <c r="N281" s="73"/>
      <c r="O281" s="73"/>
      <c r="P281" s="73"/>
      <c r="Q281" s="73"/>
      <c r="R281" s="73"/>
    </row>
    <row r="282" spans="1:18" ht="21" x14ac:dyDescent="0.4">
      <c r="A282" s="74"/>
      <c r="B282" s="42" t="s">
        <v>36</v>
      </c>
      <c r="C282" s="74"/>
      <c r="D282" s="42" t="s">
        <v>27</v>
      </c>
      <c r="E282" s="40"/>
      <c r="F282" s="40"/>
      <c r="G282" s="40"/>
      <c r="H282" s="42" t="s">
        <v>28</v>
      </c>
      <c r="I282" s="40"/>
      <c r="J282" s="40"/>
      <c r="K282" s="40"/>
      <c r="L282" s="40"/>
      <c r="M282" s="40"/>
      <c r="N282" s="40"/>
      <c r="O282" s="41"/>
      <c r="P282" s="41"/>
      <c r="Q282" s="75"/>
      <c r="R282" s="75"/>
    </row>
    <row r="283" spans="1:18" x14ac:dyDescent="0.25">
      <c r="A283" s="41"/>
      <c r="B283" s="42" t="s">
        <v>1</v>
      </c>
      <c r="C283" s="42"/>
      <c r="D283" s="42" t="s">
        <v>1</v>
      </c>
      <c r="E283" s="40"/>
      <c r="F283" s="41"/>
      <c r="G283" s="41"/>
      <c r="H283" s="42" t="s">
        <v>1</v>
      </c>
      <c r="I283" s="41"/>
      <c r="J283" s="42" t="s">
        <v>2</v>
      </c>
      <c r="K283" s="41"/>
      <c r="L283" s="42" t="s">
        <v>3</v>
      </c>
      <c r="M283" s="41"/>
      <c r="N283" s="16" t="s">
        <v>4</v>
      </c>
      <c r="O283" s="41"/>
      <c r="P283" s="16" t="s">
        <v>4</v>
      </c>
      <c r="Q283" s="75"/>
      <c r="R283" s="16" t="s">
        <v>4</v>
      </c>
    </row>
    <row r="284" spans="1:18" x14ac:dyDescent="0.25">
      <c r="A284" s="45" t="s">
        <v>5</v>
      </c>
      <c r="B284" s="42" t="s">
        <v>6</v>
      </c>
      <c r="C284" s="41"/>
      <c r="D284" s="42" t="s">
        <v>6</v>
      </c>
      <c r="E284" s="40"/>
      <c r="F284" s="42" t="s">
        <v>29</v>
      </c>
      <c r="G284" s="41"/>
      <c r="H284" s="42" t="s">
        <v>6</v>
      </c>
      <c r="I284" s="41"/>
      <c r="J284" s="42" t="s">
        <v>7</v>
      </c>
      <c r="K284" s="41"/>
      <c r="L284" s="42" t="s">
        <v>8</v>
      </c>
      <c r="M284" s="42"/>
      <c r="N284" s="42" t="s">
        <v>9</v>
      </c>
      <c r="O284" s="41"/>
      <c r="P284" s="42" t="s">
        <v>10</v>
      </c>
      <c r="Q284" s="75"/>
      <c r="R284" s="16" t="s">
        <v>19</v>
      </c>
    </row>
    <row r="285" spans="1:18" x14ac:dyDescent="0.25">
      <c r="A285" s="46" t="s">
        <v>37</v>
      </c>
      <c r="B285" s="68">
        <v>134939</v>
      </c>
      <c r="C285" s="60" t="s">
        <v>31</v>
      </c>
      <c r="D285" s="76">
        <v>134939</v>
      </c>
      <c r="E285" s="48" t="s">
        <v>12</v>
      </c>
      <c r="F285" s="77">
        <v>0.1</v>
      </c>
      <c r="G285" s="48" t="s">
        <v>32</v>
      </c>
      <c r="H285" s="78">
        <f>B285*0.9</f>
        <v>121445.1</v>
      </c>
      <c r="I285" s="48" t="s">
        <v>12</v>
      </c>
      <c r="J285" s="49">
        <v>56.372727272727268</v>
      </c>
      <c r="K285" s="48" t="s">
        <v>12</v>
      </c>
      <c r="L285" s="69">
        <v>1</v>
      </c>
      <c r="M285" s="51" t="s">
        <v>13</v>
      </c>
      <c r="N285" s="78">
        <f>H285*J285/2</f>
        <v>3423095.7504545455</v>
      </c>
      <c r="O285" s="79" t="s">
        <v>13</v>
      </c>
      <c r="P285" s="23">
        <f>N285*0.9072/1000000</f>
        <v>3.1054324648123637</v>
      </c>
      <c r="Q285" s="79" t="s">
        <v>13</v>
      </c>
      <c r="R285" s="23">
        <f>P285*44/12</f>
        <v>11.386585704311999</v>
      </c>
    </row>
    <row r="286" spans="1:18" x14ac:dyDescent="0.25">
      <c r="A286" s="80" t="s">
        <v>38</v>
      </c>
      <c r="B286" s="68">
        <v>51239.851999999999</v>
      </c>
      <c r="C286" s="60" t="s">
        <v>31</v>
      </c>
      <c r="D286" s="76">
        <v>550.42031533970692</v>
      </c>
      <c r="E286" s="48" t="s">
        <v>12</v>
      </c>
      <c r="F286" s="77">
        <v>0</v>
      </c>
      <c r="G286" s="48" t="s">
        <v>32</v>
      </c>
      <c r="H286" s="78">
        <f>B286</f>
        <v>51239.851999999999</v>
      </c>
      <c r="I286" s="48" t="s">
        <v>12</v>
      </c>
      <c r="J286" s="49">
        <v>56.746363636363633</v>
      </c>
      <c r="K286" s="48" t="s">
        <v>12</v>
      </c>
      <c r="L286" s="69">
        <v>1</v>
      </c>
      <c r="M286" s="51" t="s">
        <v>13</v>
      </c>
      <c r="N286" s="78">
        <f t="shared" ref="N286:N307" si="48">H286*J286/2</f>
        <v>1453837.6371327271</v>
      </c>
      <c r="O286" s="79" t="s">
        <v>13</v>
      </c>
      <c r="P286" s="23">
        <f t="shared" ref="P286:P307" si="49">N286*0.9072/1000000</f>
        <v>1.3189215044068101</v>
      </c>
      <c r="Q286" s="79" t="s">
        <v>13</v>
      </c>
      <c r="R286" s="23">
        <f t="shared" ref="R286:R307" si="50">P286*44/12</f>
        <v>4.836045516158304</v>
      </c>
    </row>
    <row r="287" spans="1:18" x14ac:dyDescent="0.25">
      <c r="A287" s="80" t="s">
        <v>39</v>
      </c>
      <c r="B287" s="68">
        <v>46840</v>
      </c>
      <c r="C287" s="60" t="s">
        <v>31</v>
      </c>
      <c r="D287" s="76">
        <v>37849</v>
      </c>
      <c r="E287" s="48" t="s">
        <v>12</v>
      </c>
      <c r="F287" s="77">
        <v>0.996</v>
      </c>
      <c r="G287" s="48" t="s">
        <v>32</v>
      </c>
      <c r="H287" s="78">
        <f>B287*0.004</f>
        <v>187.36</v>
      </c>
      <c r="I287" s="48" t="s">
        <v>12</v>
      </c>
      <c r="J287" s="49">
        <v>45.27</v>
      </c>
      <c r="K287" s="48" t="s">
        <v>12</v>
      </c>
      <c r="L287" s="69">
        <v>1</v>
      </c>
      <c r="M287" s="51" t="s">
        <v>13</v>
      </c>
      <c r="N287" s="78">
        <f t="shared" si="48"/>
        <v>4240.8936000000003</v>
      </c>
      <c r="O287" s="79" t="s">
        <v>13</v>
      </c>
      <c r="P287" s="23">
        <f t="shared" si="49"/>
        <v>3.8473386739200006E-3</v>
      </c>
      <c r="Q287" s="79" t="s">
        <v>13</v>
      </c>
      <c r="R287" s="23">
        <f t="shared" si="50"/>
        <v>1.4106908471040002E-2</v>
      </c>
    </row>
    <row r="288" spans="1:18" ht="19.5" x14ac:dyDescent="0.25">
      <c r="A288" s="81" t="s">
        <v>40</v>
      </c>
      <c r="B288" s="68">
        <v>-11</v>
      </c>
      <c r="C288" s="60" t="s">
        <v>31</v>
      </c>
      <c r="D288" s="76">
        <v>0</v>
      </c>
      <c r="E288" s="48" t="s">
        <v>12</v>
      </c>
      <c r="F288" s="77">
        <v>0</v>
      </c>
      <c r="G288" s="48" t="s">
        <v>32</v>
      </c>
      <c r="H288" s="78">
        <f>B288</f>
        <v>-11</v>
      </c>
      <c r="I288" s="48" t="s">
        <v>12</v>
      </c>
      <c r="J288" s="49">
        <v>41.56</v>
      </c>
      <c r="K288" s="48" t="s">
        <v>12</v>
      </c>
      <c r="L288" s="69">
        <v>1</v>
      </c>
      <c r="M288" s="51" t="s">
        <v>13</v>
      </c>
      <c r="N288" s="78">
        <f t="shared" si="48"/>
        <v>-228.58</v>
      </c>
      <c r="O288" s="79" t="s">
        <v>13</v>
      </c>
      <c r="P288" s="23">
        <f t="shared" si="49"/>
        <v>-2.0736777600000001E-4</v>
      </c>
      <c r="Q288" s="79" t="s">
        <v>13</v>
      </c>
      <c r="R288" s="23">
        <f t="shared" si="50"/>
        <v>-7.6034851200000011E-4</v>
      </c>
    </row>
    <row r="289" spans="1:18" x14ac:dyDescent="0.25">
      <c r="A289" s="81" t="s">
        <v>41</v>
      </c>
      <c r="B289" s="68">
        <v>0</v>
      </c>
      <c r="C289" s="60" t="s">
        <v>31</v>
      </c>
      <c r="D289" s="76">
        <v>0</v>
      </c>
      <c r="E289" s="48" t="s">
        <v>12</v>
      </c>
      <c r="F289" s="77">
        <v>0</v>
      </c>
      <c r="G289" s="48" t="s">
        <v>32</v>
      </c>
      <c r="H289" s="78">
        <v>0</v>
      </c>
      <c r="I289" s="48" t="s">
        <v>12</v>
      </c>
      <c r="J289" s="21">
        <v>44.77366188659483</v>
      </c>
      <c r="K289" s="48" t="s">
        <v>12</v>
      </c>
      <c r="L289" s="69">
        <v>1</v>
      </c>
      <c r="M289" s="51" t="s">
        <v>13</v>
      </c>
      <c r="N289" s="78">
        <f t="shared" si="48"/>
        <v>0</v>
      </c>
      <c r="O289" s="79" t="s">
        <v>13</v>
      </c>
      <c r="P289" s="23">
        <f t="shared" si="49"/>
        <v>0</v>
      </c>
      <c r="Q289" s="79" t="s">
        <v>13</v>
      </c>
      <c r="R289" s="23">
        <f t="shared" si="50"/>
        <v>0</v>
      </c>
    </row>
    <row r="290" spans="1:18" x14ac:dyDescent="0.25">
      <c r="A290" s="80" t="s">
        <v>14</v>
      </c>
      <c r="B290" s="68">
        <v>34106</v>
      </c>
      <c r="C290" s="60" t="s">
        <v>31</v>
      </c>
      <c r="D290" s="76">
        <v>173.62384656620321</v>
      </c>
      <c r="E290" s="48" t="s">
        <v>12</v>
      </c>
      <c r="F290" s="77">
        <v>0.5</v>
      </c>
      <c r="G290" s="48" t="s">
        <v>32</v>
      </c>
      <c r="H290" s="78">
        <f>B290*0.995</f>
        <v>33935.47</v>
      </c>
      <c r="I290" s="48" t="s">
        <v>12</v>
      </c>
      <c r="J290" s="49">
        <v>44.43</v>
      </c>
      <c r="K290" s="48" t="s">
        <v>12</v>
      </c>
      <c r="L290" s="69">
        <v>1</v>
      </c>
      <c r="M290" s="51" t="s">
        <v>13</v>
      </c>
      <c r="N290" s="78">
        <f t="shared" si="48"/>
        <v>753876.46605000005</v>
      </c>
      <c r="O290" s="79" t="s">
        <v>13</v>
      </c>
      <c r="P290" s="23">
        <f t="shared" si="49"/>
        <v>0.68391673000056008</v>
      </c>
      <c r="Q290" s="79" t="s">
        <v>13</v>
      </c>
      <c r="R290" s="23">
        <f t="shared" si="50"/>
        <v>2.5076946766687205</v>
      </c>
    </row>
    <row r="291" spans="1:18" ht="19.5" x14ac:dyDescent="0.25">
      <c r="A291" s="81" t="s">
        <v>42</v>
      </c>
      <c r="B291" s="68">
        <v>0</v>
      </c>
      <c r="C291" s="60" t="s">
        <v>31</v>
      </c>
      <c r="D291" s="76">
        <v>0</v>
      </c>
      <c r="E291" s="48" t="s">
        <v>12</v>
      </c>
      <c r="F291" s="77">
        <v>0.62474956630158673</v>
      </c>
      <c r="G291" s="48" t="s">
        <v>32</v>
      </c>
      <c r="H291" s="78">
        <v>0</v>
      </c>
      <c r="I291" s="48" t="s">
        <v>12</v>
      </c>
      <c r="J291" s="49">
        <v>40.86</v>
      </c>
      <c r="K291" s="48" t="s">
        <v>12</v>
      </c>
      <c r="L291" s="69">
        <v>1</v>
      </c>
      <c r="M291" s="51" t="s">
        <v>13</v>
      </c>
      <c r="N291" s="78">
        <f t="shared" si="48"/>
        <v>0</v>
      </c>
      <c r="O291" s="79" t="s">
        <v>13</v>
      </c>
      <c r="P291" s="23">
        <f t="shared" si="49"/>
        <v>0</v>
      </c>
      <c r="Q291" s="79" t="s">
        <v>13</v>
      </c>
      <c r="R291" s="23">
        <f t="shared" si="50"/>
        <v>0</v>
      </c>
    </row>
    <row r="292" spans="1:18" ht="19.5" x14ac:dyDescent="0.25">
      <c r="A292" s="81" t="s">
        <v>43</v>
      </c>
      <c r="B292" s="68">
        <v>0</v>
      </c>
      <c r="C292" s="60" t="s">
        <v>31</v>
      </c>
      <c r="D292" s="76">
        <v>0</v>
      </c>
      <c r="E292" s="48" t="s">
        <v>12</v>
      </c>
      <c r="F292" s="77">
        <v>0.62474956630158673</v>
      </c>
      <c r="G292" s="48" t="s">
        <v>32</v>
      </c>
      <c r="H292" s="78">
        <v>0</v>
      </c>
      <c r="I292" s="48" t="s">
        <v>12</v>
      </c>
      <c r="J292" s="49">
        <v>44.43</v>
      </c>
      <c r="K292" s="48" t="s">
        <v>12</v>
      </c>
      <c r="L292" s="69">
        <v>1</v>
      </c>
      <c r="M292" s="51" t="s">
        <v>13</v>
      </c>
      <c r="N292" s="78">
        <f t="shared" si="48"/>
        <v>0</v>
      </c>
      <c r="O292" s="79" t="s">
        <v>13</v>
      </c>
      <c r="P292" s="23">
        <f t="shared" si="49"/>
        <v>0</v>
      </c>
      <c r="Q292" s="79" t="s">
        <v>13</v>
      </c>
      <c r="R292" s="23">
        <f t="shared" si="50"/>
        <v>0</v>
      </c>
    </row>
    <row r="293" spans="1:18" x14ac:dyDescent="0.25">
      <c r="A293" s="80" t="s">
        <v>15</v>
      </c>
      <c r="B293" s="68">
        <v>281</v>
      </c>
      <c r="C293" s="60" t="s">
        <v>31</v>
      </c>
      <c r="D293" s="76">
        <v>0</v>
      </c>
      <c r="E293" s="48" t="s">
        <v>12</v>
      </c>
      <c r="F293" s="77">
        <v>0</v>
      </c>
      <c r="G293" s="48" t="s">
        <v>32</v>
      </c>
      <c r="H293" s="78">
        <f>B293</f>
        <v>281</v>
      </c>
      <c r="I293" s="48" t="s">
        <v>12</v>
      </c>
      <c r="J293" s="49">
        <v>43.97</v>
      </c>
      <c r="K293" s="48" t="s">
        <v>12</v>
      </c>
      <c r="L293" s="69">
        <v>1</v>
      </c>
      <c r="M293" s="51" t="s">
        <v>13</v>
      </c>
      <c r="N293" s="78">
        <f t="shared" si="48"/>
        <v>6177.7849999999999</v>
      </c>
      <c r="O293" s="79" t="s">
        <v>13</v>
      </c>
      <c r="P293" s="23">
        <f t="shared" si="49"/>
        <v>5.6044865520000001E-3</v>
      </c>
      <c r="Q293" s="79" t="s">
        <v>13</v>
      </c>
      <c r="R293" s="23">
        <f t="shared" si="50"/>
        <v>2.0549784024000001E-2</v>
      </c>
    </row>
    <row r="294" spans="1:18" x14ac:dyDescent="0.25">
      <c r="A294" s="80" t="s">
        <v>16</v>
      </c>
      <c r="B294" s="68">
        <v>26755</v>
      </c>
      <c r="C294" s="60" t="s">
        <v>31</v>
      </c>
      <c r="D294" s="76">
        <v>23366.395504589793</v>
      </c>
      <c r="E294" s="48" t="s">
        <v>12</v>
      </c>
      <c r="F294" s="77">
        <v>0.62474956630158673</v>
      </c>
      <c r="G294" s="48" t="s">
        <v>32</v>
      </c>
      <c r="H294" s="78">
        <f>B294*0.53</f>
        <v>14180.150000000001</v>
      </c>
      <c r="I294" s="48" t="s">
        <v>12</v>
      </c>
      <c r="J294" s="21">
        <v>37.279320341173829</v>
      </c>
      <c r="K294" s="48" t="s">
        <v>12</v>
      </c>
      <c r="L294" s="69">
        <v>1</v>
      </c>
      <c r="M294" s="51" t="s">
        <v>13</v>
      </c>
      <c r="N294" s="78">
        <f t="shared" si="48"/>
        <v>264313.17716794804</v>
      </c>
      <c r="O294" s="79" t="s">
        <v>13</v>
      </c>
      <c r="P294" s="23">
        <f t="shared" si="49"/>
        <v>0.23978491432676247</v>
      </c>
      <c r="Q294" s="79" t="s">
        <v>13</v>
      </c>
      <c r="R294" s="23">
        <f t="shared" si="50"/>
        <v>0.87921135253146243</v>
      </c>
    </row>
    <row r="295" spans="1:18" x14ac:dyDescent="0.25">
      <c r="A295" s="80" t="s">
        <v>30</v>
      </c>
      <c r="B295" s="68">
        <v>13731</v>
      </c>
      <c r="C295" s="60" t="s">
        <v>31</v>
      </c>
      <c r="D295" s="76">
        <v>13731</v>
      </c>
      <c r="E295" s="48" t="s">
        <v>12</v>
      </c>
      <c r="F295" s="77">
        <v>0.09</v>
      </c>
      <c r="G295" s="48" t="s">
        <v>32</v>
      </c>
      <c r="H295" s="78">
        <f>B295*0.91</f>
        <v>12495.210000000001</v>
      </c>
      <c r="I295" s="48" t="s">
        <v>12</v>
      </c>
      <c r="J295" s="49">
        <v>43.97</v>
      </c>
      <c r="K295" s="48" t="s">
        <v>12</v>
      </c>
      <c r="L295" s="69">
        <v>1</v>
      </c>
      <c r="M295" s="51" t="s">
        <v>13</v>
      </c>
      <c r="N295" s="78">
        <f t="shared" si="48"/>
        <v>274707.19185</v>
      </c>
      <c r="O295" s="79" t="s">
        <v>13</v>
      </c>
      <c r="P295" s="23">
        <f t="shared" si="49"/>
        <v>0.24921436444632003</v>
      </c>
      <c r="Q295" s="79" t="s">
        <v>13</v>
      </c>
      <c r="R295" s="23">
        <f t="shared" si="50"/>
        <v>0.91378600296984003</v>
      </c>
    </row>
    <row r="296" spans="1:18" x14ac:dyDescent="0.25">
      <c r="A296" s="80" t="s">
        <v>21</v>
      </c>
      <c r="B296" s="68">
        <v>9735</v>
      </c>
      <c r="C296" s="60" t="s">
        <v>31</v>
      </c>
      <c r="D296" s="76">
        <v>0</v>
      </c>
      <c r="E296" s="48" t="s">
        <v>12</v>
      </c>
      <c r="F296" s="77">
        <v>0</v>
      </c>
      <c r="G296" s="48" t="s">
        <v>32</v>
      </c>
      <c r="H296" s="78">
        <f>B296</f>
        <v>9735</v>
      </c>
      <c r="I296" s="48" t="s">
        <v>12</v>
      </c>
      <c r="J296" s="21">
        <v>42.900741155457617</v>
      </c>
      <c r="K296" s="48" t="s">
        <v>12</v>
      </c>
      <c r="L296" s="69">
        <v>1</v>
      </c>
      <c r="M296" s="51" t="s">
        <v>13</v>
      </c>
      <c r="N296" s="78">
        <f t="shared" si="48"/>
        <v>208819.35757418995</v>
      </c>
      <c r="O296" s="79" t="s">
        <v>13</v>
      </c>
      <c r="P296" s="23">
        <f t="shared" si="49"/>
        <v>0.18944092119130512</v>
      </c>
      <c r="Q296" s="79" t="s">
        <v>13</v>
      </c>
      <c r="R296" s="23">
        <f t="shared" si="50"/>
        <v>0.69461671103478551</v>
      </c>
    </row>
    <row r="297" spans="1:18" ht="19.5" x14ac:dyDescent="0.25">
      <c r="A297" s="81" t="s">
        <v>44</v>
      </c>
      <c r="B297" s="68">
        <v>0</v>
      </c>
      <c r="C297" s="60" t="s">
        <v>31</v>
      </c>
      <c r="D297" s="76">
        <v>0</v>
      </c>
      <c r="E297" s="48" t="s">
        <v>12</v>
      </c>
      <c r="F297" s="77">
        <v>0</v>
      </c>
      <c r="G297" s="48" t="s">
        <v>32</v>
      </c>
      <c r="H297" s="78">
        <v>0</v>
      </c>
      <c r="I297" s="48" t="s">
        <v>12</v>
      </c>
      <c r="J297" s="21">
        <v>42.900741155457617</v>
      </c>
      <c r="K297" s="48" t="s">
        <v>12</v>
      </c>
      <c r="L297" s="69">
        <v>1</v>
      </c>
      <c r="M297" s="51" t="s">
        <v>13</v>
      </c>
      <c r="N297" s="78">
        <f t="shared" si="48"/>
        <v>0</v>
      </c>
      <c r="O297" s="79" t="s">
        <v>13</v>
      </c>
      <c r="P297" s="23">
        <f t="shared" si="49"/>
        <v>0</v>
      </c>
      <c r="Q297" s="79" t="s">
        <v>13</v>
      </c>
      <c r="R297" s="23">
        <f t="shared" si="50"/>
        <v>0</v>
      </c>
    </row>
    <row r="298" spans="1:18" x14ac:dyDescent="0.25">
      <c r="A298" s="80" t="s">
        <v>45</v>
      </c>
      <c r="B298" s="68">
        <v>1795</v>
      </c>
      <c r="C298" s="60" t="s">
        <v>31</v>
      </c>
      <c r="D298" s="76">
        <v>1795</v>
      </c>
      <c r="E298" s="48" t="s">
        <v>12</v>
      </c>
      <c r="F298" s="77">
        <v>0</v>
      </c>
      <c r="G298" s="48" t="s">
        <v>32</v>
      </c>
      <c r="H298" s="78">
        <f>B298</f>
        <v>1795</v>
      </c>
      <c r="I298" s="48" t="s">
        <v>12</v>
      </c>
      <c r="J298" s="21">
        <v>44.77366188659483</v>
      </c>
      <c r="K298" s="48" t="s">
        <v>12</v>
      </c>
      <c r="L298" s="69">
        <v>1</v>
      </c>
      <c r="M298" s="51" t="s">
        <v>13</v>
      </c>
      <c r="N298" s="78">
        <f t="shared" si="48"/>
        <v>40184.36154321886</v>
      </c>
      <c r="O298" s="79" t="s">
        <v>13</v>
      </c>
      <c r="P298" s="23">
        <f t="shared" si="49"/>
        <v>3.6455252792008147E-2</v>
      </c>
      <c r="Q298" s="79" t="s">
        <v>13</v>
      </c>
      <c r="R298" s="23">
        <f t="shared" si="50"/>
        <v>0.13366926023736322</v>
      </c>
    </row>
    <row r="299" spans="1:18" x14ac:dyDescent="0.25">
      <c r="A299" s="80" t="s">
        <v>34</v>
      </c>
      <c r="B299" s="68">
        <v>26859</v>
      </c>
      <c r="C299" s="60" t="s">
        <v>31</v>
      </c>
      <c r="D299" s="76">
        <v>0</v>
      </c>
      <c r="E299" s="48" t="s">
        <v>12</v>
      </c>
      <c r="F299" s="77">
        <v>0.3</v>
      </c>
      <c r="G299" s="48" t="s">
        <v>32</v>
      </c>
      <c r="H299" s="78">
        <f>B299*0.9973</f>
        <v>26786.4807</v>
      </c>
      <c r="I299" s="48" t="s">
        <v>12</v>
      </c>
      <c r="J299" s="49">
        <v>61.34</v>
      </c>
      <c r="K299" s="48" t="s">
        <v>12</v>
      </c>
      <c r="L299" s="69">
        <v>1</v>
      </c>
      <c r="M299" s="51" t="s">
        <v>13</v>
      </c>
      <c r="N299" s="78">
        <f t="shared" si="48"/>
        <v>821541.36306900007</v>
      </c>
      <c r="O299" s="79" t="s">
        <v>13</v>
      </c>
      <c r="P299" s="23">
        <f t="shared" si="49"/>
        <v>0.74530232457619683</v>
      </c>
      <c r="Q299" s="79" t="s">
        <v>13</v>
      </c>
      <c r="R299" s="23">
        <f t="shared" si="50"/>
        <v>2.7327751901127217</v>
      </c>
    </row>
    <row r="300" spans="1:18" x14ac:dyDescent="0.25">
      <c r="A300" s="80" t="s">
        <v>46</v>
      </c>
      <c r="B300" s="68">
        <v>0</v>
      </c>
      <c r="C300" s="60" t="s">
        <v>31</v>
      </c>
      <c r="D300" s="76">
        <v>0</v>
      </c>
      <c r="E300" s="48" t="s">
        <v>12</v>
      </c>
      <c r="F300" s="77">
        <v>0.62474956630158673</v>
      </c>
      <c r="G300" s="48" t="s">
        <v>32</v>
      </c>
      <c r="H300" s="78">
        <v>0</v>
      </c>
      <c r="I300" s="48" t="s">
        <v>12</v>
      </c>
      <c r="J300" s="49">
        <v>42.06</v>
      </c>
      <c r="K300" s="48" t="s">
        <v>12</v>
      </c>
      <c r="L300" s="69">
        <v>1</v>
      </c>
      <c r="M300" s="51" t="s">
        <v>13</v>
      </c>
      <c r="N300" s="78">
        <f t="shared" si="48"/>
        <v>0</v>
      </c>
      <c r="O300" s="79" t="s">
        <v>13</v>
      </c>
      <c r="P300" s="23">
        <f t="shared" si="49"/>
        <v>0</v>
      </c>
      <c r="Q300" s="79" t="s">
        <v>13</v>
      </c>
      <c r="R300" s="23">
        <f t="shared" si="50"/>
        <v>0</v>
      </c>
    </row>
    <row r="301" spans="1:18" x14ac:dyDescent="0.25">
      <c r="A301" s="80" t="s">
        <v>22</v>
      </c>
      <c r="B301" s="68">
        <v>4272</v>
      </c>
      <c r="C301" s="60" t="s">
        <v>31</v>
      </c>
      <c r="D301" s="76">
        <v>0</v>
      </c>
      <c r="E301" s="48" t="s">
        <v>12</v>
      </c>
      <c r="F301" s="77">
        <v>0.5</v>
      </c>
      <c r="G301" s="48" t="s">
        <v>32</v>
      </c>
      <c r="H301" s="78">
        <f>B301</f>
        <v>4272</v>
      </c>
      <c r="I301" s="48" t="s">
        <v>12</v>
      </c>
      <c r="J301" s="49">
        <v>45.11</v>
      </c>
      <c r="K301" s="48" t="s">
        <v>12</v>
      </c>
      <c r="L301" s="69">
        <v>1</v>
      </c>
      <c r="M301" s="51" t="s">
        <v>13</v>
      </c>
      <c r="N301" s="78">
        <f t="shared" si="48"/>
        <v>96354.959999999992</v>
      </c>
      <c r="O301" s="79" t="s">
        <v>13</v>
      </c>
      <c r="P301" s="23">
        <f t="shared" si="49"/>
        <v>8.7413219711999987E-2</v>
      </c>
      <c r="Q301" s="79" t="s">
        <v>13</v>
      </c>
      <c r="R301" s="23">
        <f t="shared" si="50"/>
        <v>0.32051513894399997</v>
      </c>
    </row>
    <row r="302" spans="1:18" x14ac:dyDescent="0.25">
      <c r="A302" s="80" t="s">
        <v>47</v>
      </c>
      <c r="B302" s="68">
        <v>67173</v>
      </c>
      <c r="C302" s="60" t="s">
        <v>31</v>
      </c>
      <c r="D302" s="76">
        <v>6744.2042662346475</v>
      </c>
      <c r="E302" s="48" t="s">
        <v>12</v>
      </c>
      <c r="F302" s="77">
        <v>0.8</v>
      </c>
      <c r="G302" s="48" t="s">
        <v>32</v>
      </c>
      <c r="H302" s="78">
        <f>B302*0.9906</f>
        <v>66541.573799999998</v>
      </c>
      <c r="I302" s="48" t="s">
        <v>12</v>
      </c>
      <c r="J302" s="49">
        <v>40.08</v>
      </c>
      <c r="K302" s="48" t="s">
        <v>12</v>
      </c>
      <c r="L302" s="69">
        <v>1</v>
      </c>
      <c r="M302" s="51" t="s">
        <v>13</v>
      </c>
      <c r="N302" s="78">
        <f t="shared" si="48"/>
        <v>1333493.1389519998</v>
      </c>
      <c r="O302" s="79" t="s">
        <v>13</v>
      </c>
      <c r="P302" s="23">
        <f t="shared" si="49"/>
        <v>1.2097449756572543</v>
      </c>
      <c r="Q302" s="79" t="s">
        <v>13</v>
      </c>
      <c r="R302" s="23">
        <f t="shared" si="50"/>
        <v>4.435731577409932</v>
      </c>
    </row>
    <row r="303" spans="1:18" x14ac:dyDescent="0.25">
      <c r="A303" s="80" t="s">
        <v>48</v>
      </c>
      <c r="B303" s="68">
        <v>1653</v>
      </c>
      <c r="C303" s="60" t="s">
        <v>31</v>
      </c>
      <c r="D303" s="76">
        <v>1602.2981286670135</v>
      </c>
      <c r="E303" s="48" t="s">
        <v>12</v>
      </c>
      <c r="F303" s="77">
        <v>0</v>
      </c>
      <c r="G303" s="48" t="s">
        <v>32</v>
      </c>
      <c r="H303" s="78">
        <f>B303</f>
        <v>1653</v>
      </c>
      <c r="I303" s="48" t="s">
        <v>12</v>
      </c>
      <c r="J303" s="49">
        <v>43.47</v>
      </c>
      <c r="K303" s="48" t="s">
        <v>12</v>
      </c>
      <c r="L303" s="69">
        <v>1</v>
      </c>
      <c r="M303" s="51" t="s">
        <v>13</v>
      </c>
      <c r="N303" s="78">
        <f t="shared" si="48"/>
        <v>35927.955000000002</v>
      </c>
      <c r="O303" s="79" t="s">
        <v>13</v>
      </c>
      <c r="P303" s="23">
        <f t="shared" si="49"/>
        <v>3.2593840775999999E-2</v>
      </c>
      <c r="Q303" s="79" t="s">
        <v>13</v>
      </c>
      <c r="R303" s="23">
        <f t="shared" si="50"/>
        <v>0.11951074951199998</v>
      </c>
    </row>
    <row r="304" spans="1:18" x14ac:dyDescent="0.25">
      <c r="A304" s="80" t="s">
        <v>49</v>
      </c>
      <c r="B304" s="68">
        <v>1276</v>
      </c>
      <c r="C304" s="60" t="s">
        <v>31</v>
      </c>
      <c r="D304" s="76">
        <v>0</v>
      </c>
      <c r="E304" s="48" t="s">
        <v>12</v>
      </c>
      <c r="F304" s="77">
        <v>0</v>
      </c>
      <c r="G304" s="48" t="s">
        <v>32</v>
      </c>
      <c r="H304" s="78">
        <f>B304</f>
        <v>1276</v>
      </c>
      <c r="I304" s="48" t="s">
        <v>12</v>
      </c>
      <c r="J304" s="21">
        <v>44.77366188659483</v>
      </c>
      <c r="K304" s="48" t="s">
        <v>12</v>
      </c>
      <c r="L304" s="69">
        <v>1</v>
      </c>
      <c r="M304" s="51" t="s">
        <v>13</v>
      </c>
      <c r="N304" s="78">
        <f t="shared" si="48"/>
        <v>28565.596283647501</v>
      </c>
      <c r="O304" s="79" t="s">
        <v>13</v>
      </c>
      <c r="P304" s="23">
        <f t="shared" si="49"/>
        <v>2.5914708948525014E-2</v>
      </c>
      <c r="Q304" s="79" t="s">
        <v>13</v>
      </c>
      <c r="R304" s="23">
        <f t="shared" si="50"/>
        <v>9.5020599477925058E-2</v>
      </c>
    </row>
    <row r="305" spans="1:18" x14ac:dyDescent="0.25">
      <c r="A305" s="80" t="s">
        <v>50</v>
      </c>
      <c r="B305" s="68">
        <v>894</v>
      </c>
      <c r="C305" s="60" t="s">
        <v>31</v>
      </c>
      <c r="D305" s="76">
        <v>894</v>
      </c>
      <c r="E305" s="48" t="s">
        <v>12</v>
      </c>
      <c r="F305" s="77">
        <v>0.57999999999999996</v>
      </c>
      <c r="G305" s="48" t="s">
        <v>32</v>
      </c>
      <c r="H305" s="78">
        <f>B305*0.42</f>
        <v>375.47999999999996</v>
      </c>
      <c r="I305" s="48" t="s">
        <v>12</v>
      </c>
      <c r="J305" s="49">
        <v>43.6</v>
      </c>
      <c r="K305" s="48" t="s">
        <v>12</v>
      </c>
      <c r="L305" s="69">
        <v>1</v>
      </c>
      <c r="M305" s="51" t="s">
        <v>13</v>
      </c>
      <c r="N305" s="78">
        <f t="shared" si="48"/>
        <v>8185.463999999999</v>
      </c>
      <c r="O305" s="79" t="s">
        <v>13</v>
      </c>
      <c r="P305" s="23">
        <f t="shared" si="49"/>
        <v>7.4258529407999997E-3</v>
      </c>
      <c r="Q305" s="79" t="s">
        <v>13</v>
      </c>
      <c r="R305" s="23">
        <f t="shared" si="50"/>
        <v>2.7228127449600001E-2</v>
      </c>
    </row>
    <row r="306" spans="1:18" x14ac:dyDescent="0.25">
      <c r="A306" s="80" t="s">
        <v>17</v>
      </c>
      <c r="B306" s="68">
        <v>228806</v>
      </c>
      <c r="C306" s="60" t="s">
        <v>31</v>
      </c>
      <c r="D306" s="76">
        <v>8549.200209163695</v>
      </c>
      <c r="E306" s="48" t="s">
        <v>12</v>
      </c>
      <c r="F306" s="77">
        <v>0.62474956630158673</v>
      </c>
      <c r="G306" s="48" t="s">
        <v>32</v>
      </c>
      <c r="H306" s="78">
        <f>B306*0.9738</f>
        <v>222811.28279999999</v>
      </c>
      <c r="I306" s="48" t="s">
        <v>12</v>
      </c>
      <c r="J306" s="49">
        <v>31.87</v>
      </c>
      <c r="K306" s="48" t="s">
        <v>12</v>
      </c>
      <c r="L306" s="69">
        <v>1</v>
      </c>
      <c r="M306" s="51" t="s">
        <v>13</v>
      </c>
      <c r="N306" s="78">
        <f t="shared" si="48"/>
        <v>3550497.7914180001</v>
      </c>
      <c r="O306" s="79" t="s">
        <v>13</v>
      </c>
      <c r="P306" s="23">
        <f t="shared" si="49"/>
        <v>3.2210115963744097</v>
      </c>
      <c r="Q306" s="79" t="s">
        <v>13</v>
      </c>
      <c r="R306" s="23">
        <f t="shared" si="50"/>
        <v>11.810375853372834</v>
      </c>
    </row>
    <row r="307" spans="1:18" x14ac:dyDescent="0.25">
      <c r="A307" s="80" t="s">
        <v>18</v>
      </c>
      <c r="B307" s="68">
        <v>0</v>
      </c>
      <c r="C307" s="60" t="s">
        <v>31</v>
      </c>
      <c r="D307" s="76"/>
      <c r="E307" s="48" t="s">
        <v>12</v>
      </c>
      <c r="F307" s="82"/>
      <c r="G307" s="48" t="s">
        <v>32</v>
      </c>
      <c r="H307" s="78">
        <v>0</v>
      </c>
      <c r="I307" s="48" t="s">
        <v>12</v>
      </c>
      <c r="J307" s="83"/>
      <c r="K307" s="48" t="s">
        <v>12</v>
      </c>
      <c r="L307" s="84"/>
      <c r="M307" s="51" t="s">
        <v>13</v>
      </c>
      <c r="N307" s="78">
        <f t="shared" si="48"/>
        <v>0</v>
      </c>
      <c r="O307" s="79" t="s">
        <v>13</v>
      </c>
      <c r="P307" s="23">
        <f t="shared" si="49"/>
        <v>0</v>
      </c>
      <c r="Q307" s="79" t="s">
        <v>13</v>
      </c>
      <c r="R307" s="23">
        <f t="shared" si="50"/>
        <v>0</v>
      </c>
    </row>
    <row r="308" spans="1:18" x14ac:dyDescent="0.25">
      <c r="A308" s="41"/>
      <c r="B308" s="41"/>
      <c r="C308" s="41"/>
      <c r="D308" s="41"/>
      <c r="E308" s="41"/>
      <c r="F308" s="41"/>
      <c r="G308" s="41"/>
      <c r="H308" s="41"/>
      <c r="I308" s="41"/>
      <c r="J308" s="41"/>
      <c r="K308" s="41"/>
      <c r="L308" s="41"/>
      <c r="M308" s="41"/>
      <c r="N308" s="41"/>
      <c r="O308" s="41"/>
      <c r="P308" s="41"/>
      <c r="Q308" s="75"/>
      <c r="R308" s="75"/>
    </row>
    <row r="309" spans="1:18" ht="21" x14ac:dyDescent="0.4">
      <c r="A309" s="72" t="s">
        <v>35</v>
      </c>
      <c r="B309" s="73"/>
      <c r="C309" s="72"/>
      <c r="D309" s="72">
        <v>2011</v>
      </c>
      <c r="E309" s="73"/>
      <c r="F309" s="73"/>
      <c r="G309" s="73"/>
      <c r="H309" s="73"/>
      <c r="I309" s="73"/>
      <c r="J309" s="73"/>
      <c r="K309" s="73"/>
      <c r="L309" s="73"/>
      <c r="M309" s="73"/>
      <c r="N309" s="73"/>
      <c r="O309" s="73"/>
      <c r="P309" s="73"/>
      <c r="Q309" s="73"/>
      <c r="R309" s="73"/>
    </row>
    <row r="310" spans="1:18" ht="21" x14ac:dyDescent="0.4">
      <c r="A310" s="74"/>
      <c r="B310" s="42" t="s">
        <v>36</v>
      </c>
      <c r="C310" s="74"/>
      <c r="D310" s="42" t="s">
        <v>27</v>
      </c>
      <c r="E310" s="40"/>
      <c r="F310" s="40"/>
      <c r="G310" s="40"/>
      <c r="H310" s="42" t="s">
        <v>28</v>
      </c>
      <c r="I310" s="40"/>
      <c r="J310" s="40"/>
      <c r="K310" s="40"/>
      <c r="L310" s="40"/>
      <c r="M310" s="40"/>
      <c r="N310" s="40"/>
      <c r="O310" s="41"/>
      <c r="P310" s="41"/>
      <c r="Q310" s="75"/>
      <c r="R310" s="75"/>
    </row>
    <row r="311" spans="1:18" x14ac:dyDescent="0.25">
      <c r="A311" s="41"/>
      <c r="B311" s="42" t="s">
        <v>1</v>
      </c>
      <c r="C311" s="42"/>
      <c r="D311" s="42" t="s">
        <v>1</v>
      </c>
      <c r="E311" s="40"/>
      <c r="F311" s="41"/>
      <c r="G311" s="41"/>
      <c r="H311" s="42" t="s">
        <v>1</v>
      </c>
      <c r="I311" s="41"/>
      <c r="J311" s="42" t="s">
        <v>2</v>
      </c>
      <c r="K311" s="41"/>
      <c r="L311" s="42" t="s">
        <v>3</v>
      </c>
      <c r="M311" s="41"/>
      <c r="N311" s="16" t="s">
        <v>4</v>
      </c>
      <c r="O311" s="41"/>
      <c r="P311" s="16" t="s">
        <v>4</v>
      </c>
      <c r="Q311" s="75"/>
      <c r="R311" s="16" t="s">
        <v>4</v>
      </c>
    </row>
    <row r="312" spans="1:18" x14ac:dyDescent="0.25">
      <c r="A312" s="45" t="s">
        <v>5</v>
      </c>
      <c r="B312" s="42" t="s">
        <v>6</v>
      </c>
      <c r="C312" s="41"/>
      <c r="D312" s="42" t="s">
        <v>6</v>
      </c>
      <c r="E312" s="40"/>
      <c r="F312" s="42" t="s">
        <v>29</v>
      </c>
      <c r="G312" s="41"/>
      <c r="H312" s="42" t="s">
        <v>6</v>
      </c>
      <c r="I312" s="41"/>
      <c r="J312" s="42" t="s">
        <v>7</v>
      </c>
      <c r="K312" s="41"/>
      <c r="L312" s="42" t="s">
        <v>8</v>
      </c>
      <c r="M312" s="42"/>
      <c r="N312" s="42" t="s">
        <v>9</v>
      </c>
      <c r="O312" s="41"/>
      <c r="P312" s="42" t="s">
        <v>10</v>
      </c>
      <c r="Q312" s="75"/>
      <c r="R312" s="16" t="s">
        <v>19</v>
      </c>
    </row>
    <row r="313" spans="1:18" x14ac:dyDescent="0.25">
      <c r="A313" s="46" t="s">
        <v>37</v>
      </c>
      <c r="B313" s="68">
        <v>132701</v>
      </c>
      <c r="C313" s="60" t="s">
        <v>31</v>
      </c>
      <c r="D313" s="76">
        <v>132701</v>
      </c>
      <c r="E313" s="48" t="s">
        <v>12</v>
      </c>
      <c r="F313" s="77">
        <v>0.1</v>
      </c>
      <c r="G313" s="48" t="s">
        <v>32</v>
      </c>
      <c r="H313" s="78">
        <f>B313*0.9</f>
        <v>119430.90000000001</v>
      </c>
      <c r="I313" s="48" t="s">
        <v>12</v>
      </c>
      <c r="J313" s="49">
        <v>56.372727272727268</v>
      </c>
      <c r="K313" s="48" t="s">
        <v>12</v>
      </c>
      <c r="L313" s="69">
        <v>1</v>
      </c>
      <c r="M313" s="51" t="s">
        <v>13</v>
      </c>
      <c r="N313" s="78">
        <f>H313*J313/2</f>
        <v>3366322.7768181819</v>
      </c>
      <c r="O313" s="79" t="s">
        <v>13</v>
      </c>
      <c r="P313" s="23">
        <f>N313*0.9072/1000000</f>
        <v>3.0539280231294548</v>
      </c>
      <c r="Q313" s="79" t="s">
        <v>13</v>
      </c>
      <c r="R313" s="23">
        <f>P313*44/12</f>
        <v>11.197736084808</v>
      </c>
    </row>
    <row r="314" spans="1:18" x14ac:dyDescent="0.25">
      <c r="A314" s="80" t="s">
        <v>38</v>
      </c>
      <c r="B314" s="68">
        <v>47563.92</v>
      </c>
      <c r="C314" s="60" t="s">
        <v>31</v>
      </c>
      <c r="D314" s="76">
        <v>560.766196013377</v>
      </c>
      <c r="E314" s="48" t="s">
        <v>12</v>
      </c>
      <c r="F314" s="77">
        <v>0</v>
      </c>
      <c r="G314" s="48" t="s">
        <v>32</v>
      </c>
      <c r="H314" s="78">
        <f>B314</f>
        <v>47563.92</v>
      </c>
      <c r="I314" s="48" t="s">
        <v>12</v>
      </c>
      <c r="J314" s="49">
        <v>56.746363636363633</v>
      </c>
      <c r="K314" s="48" t="s">
        <v>12</v>
      </c>
      <c r="L314" s="69">
        <v>1</v>
      </c>
      <c r="M314" s="51" t="s">
        <v>13</v>
      </c>
      <c r="N314" s="78">
        <f t="shared" ref="N314:N335" si="51">H314*J314/2</f>
        <v>1349539.7501454544</v>
      </c>
      <c r="O314" s="79" t="s">
        <v>13</v>
      </c>
      <c r="P314" s="23">
        <f t="shared" ref="P314:P335" si="52">N314*0.9072/1000000</f>
        <v>1.2243024613319564</v>
      </c>
      <c r="Q314" s="79" t="s">
        <v>13</v>
      </c>
      <c r="R314" s="23">
        <f t="shared" ref="R314:R335" si="53">P314*44/12</f>
        <v>4.4891090248838408</v>
      </c>
    </row>
    <row r="315" spans="1:18" x14ac:dyDescent="0.25">
      <c r="A315" s="80" t="s">
        <v>39</v>
      </c>
      <c r="B315" s="68">
        <v>40761</v>
      </c>
      <c r="C315" s="60" t="s">
        <v>31</v>
      </c>
      <c r="D315" s="76">
        <v>37061</v>
      </c>
      <c r="E315" s="48" t="s">
        <v>12</v>
      </c>
      <c r="F315" s="77">
        <v>0.996</v>
      </c>
      <c r="G315" s="48" t="s">
        <v>32</v>
      </c>
      <c r="H315" s="78">
        <f>B315*0.004</f>
        <v>163.04400000000001</v>
      </c>
      <c r="I315" s="48" t="s">
        <v>12</v>
      </c>
      <c r="J315" s="49">
        <v>45.27</v>
      </c>
      <c r="K315" s="48" t="s">
        <v>12</v>
      </c>
      <c r="L315" s="69">
        <v>1</v>
      </c>
      <c r="M315" s="51" t="s">
        <v>13</v>
      </c>
      <c r="N315" s="78">
        <f t="shared" si="51"/>
        <v>3690.5009400000004</v>
      </c>
      <c r="O315" s="79" t="s">
        <v>13</v>
      </c>
      <c r="P315" s="23">
        <f t="shared" si="52"/>
        <v>3.3480224527680002E-3</v>
      </c>
      <c r="Q315" s="79" t="s">
        <v>13</v>
      </c>
      <c r="R315" s="23">
        <f t="shared" si="53"/>
        <v>1.2276082326816E-2</v>
      </c>
    </row>
    <row r="316" spans="1:18" ht="19.5" x14ac:dyDescent="0.25">
      <c r="A316" s="81" t="s">
        <v>40</v>
      </c>
      <c r="B316" s="68">
        <v>0</v>
      </c>
      <c r="C316" s="60" t="s">
        <v>31</v>
      </c>
      <c r="D316" s="76">
        <v>0</v>
      </c>
      <c r="E316" s="48" t="s">
        <v>12</v>
      </c>
      <c r="F316" s="77">
        <v>0</v>
      </c>
      <c r="G316" s="48" t="s">
        <v>32</v>
      </c>
      <c r="H316" s="78">
        <f>B316</f>
        <v>0</v>
      </c>
      <c r="I316" s="48" t="s">
        <v>12</v>
      </c>
      <c r="J316" s="49">
        <v>41.56</v>
      </c>
      <c r="K316" s="48" t="s">
        <v>12</v>
      </c>
      <c r="L316" s="69">
        <v>1</v>
      </c>
      <c r="M316" s="51" t="s">
        <v>13</v>
      </c>
      <c r="N316" s="78">
        <f t="shared" si="51"/>
        <v>0</v>
      </c>
      <c r="O316" s="79" t="s">
        <v>13</v>
      </c>
      <c r="P316" s="23">
        <f t="shared" si="52"/>
        <v>0</v>
      </c>
      <c r="Q316" s="79" t="s">
        <v>13</v>
      </c>
      <c r="R316" s="23">
        <f t="shared" si="53"/>
        <v>0</v>
      </c>
    </row>
    <row r="317" spans="1:18" x14ac:dyDescent="0.25">
      <c r="A317" s="81" t="s">
        <v>41</v>
      </c>
      <c r="B317" s="68">
        <v>0</v>
      </c>
      <c r="C317" s="60" t="s">
        <v>31</v>
      </c>
      <c r="D317" s="76">
        <v>0</v>
      </c>
      <c r="E317" s="48" t="s">
        <v>12</v>
      </c>
      <c r="F317" s="77">
        <v>0</v>
      </c>
      <c r="G317" s="48" t="s">
        <v>32</v>
      </c>
      <c r="H317" s="78">
        <v>0</v>
      </c>
      <c r="I317" s="48" t="s">
        <v>12</v>
      </c>
      <c r="J317" s="21">
        <v>44.77366188659483</v>
      </c>
      <c r="K317" s="48" t="s">
        <v>12</v>
      </c>
      <c r="L317" s="69">
        <v>1</v>
      </c>
      <c r="M317" s="51" t="s">
        <v>13</v>
      </c>
      <c r="N317" s="78">
        <f t="shared" si="51"/>
        <v>0</v>
      </c>
      <c r="O317" s="79" t="s">
        <v>13</v>
      </c>
      <c r="P317" s="23">
        <f t="shared" si="52"/>
        <v>0</v>
      </c>
      <c r="Q317" s="79" t="s">
        <v>13</v>
      </c>
      <c r="R317" s="23">
        <f t="shared" si="53"/>
        <v>0</v>
      </c>
    </row>
    <row r="318" spans="1:18" x14ac:dyDescent="0.25">
      <c r="A318" s="80" t="s">
        <v>14</v>
      </c>
      <c r="B318" s="68">
        <v>40712</v>
      </c>
      <c r="C318" s="60" t="s">
        <v>31</v>
      </c>
      <c r="D318" s="76">
        <v>186.0705191254882</v>
      </c>
      <c r="E318" s="48" t="s">
        <v>12</v>
      </c>
      <c r="F318" s="77">
        <v>0.5</v>
      </c>
      <c r="G318" s="48" t="s">
        <v>32</v>
      </c>
      <c r="H318" s="78">
        <f>B318*0.995</f>
        <v>40508.44</v>
      </c>
      <c r="I318" s="48" t="s">
        <v>12</v>
      </c>
      <c r="J318" s="49">
        <v>44.43</v>
      </c>
      <c r="K318" s="48" t="s">
        <v>12</v>
      </c>
      <c r="L318" s="69">
        <v>1</v>
      </c>
      <c r="M318" s="51" t="s">
        <v>13</v>
      </c>
      <c r="N318" s="78">
        <f t="shared" si="51"/>
        <v>899894.99460000009</v>
      </c>
      <c r="O318" s="79" t="s">
        <v>13</v>
      </c>
      <c r="P318" s="23">
        <f t="shared" si="52"/>
        <v>0.81638473910112008</v>
      </c>
      <c r="Q318" s="79" t="s">
        <v>13</v>
      </c>
      <c r="R318" s="23">
        <f t="shared" si="53"/>
        <v>2.9934107100374399</v>
      </c>
    </row>
    <row r="319" spans="1:18" ht="19.5" x14ac:dyDescent="0.25">
      <c r="A319" s="81" t="s">
        <v>42</v>
      </c>
      <c r="B319" s="68">
        <v>0</v>
      </c>
      <c r="C319" s="60" t="s">
        <v>31</v>
      </c>
      <c r="D319" s="76">
        <v>0</v>
      </c>
      <c r="E319" s="48" t="s">
        <v>12</v>
      </c>
      <c r="F319" s="77">
        <v>0.62474956630158673</v>
      </c>
      <c r="G319" s="48" t="s">
        <v>32</v>
      </c>
      <c r="H319" s="78">
        <v>0</v>
      </c>
      <c r="I319" s="48" t="s">
        <v>12</v>
      </c>
      <c r="J319" s="49">
        <v>40.86</v>
      </c>
      <c r="K319" s="48" t="s">
        <v>12</v>
      </c>
      <c r="L319" s="69">
        <v>1</v>
      </c>
      <c r="M319" s="51" t="s">
        <v>13</v>
      </c>
      <c r="N319" s="78">
        <f t="shared" si="51"/>
        <v>0</v>
      </c>
      <c r="O319" s="79" t="s">
        <v>13</v>
      </c>
      <c r="P319" s="23">
        <f t="shared" si="52"/>
        <v>0</v>
      </c>
      <c r="Q319" s="79" t="s">
        <v>13</v>
      </c>
      <c r="R319" s="23">
        <f t="shared" si="53"/>
        <v>0</v>
      </c>
    </row>
    <row r="320" spans="1:18" ht="19.5" x14ac:dyDescent="0.25">
      <c r="A320" s="81" t="s">
        <v>43</v>
      </c>
      <c r="B320" s="68">
        <v>0</v>
      </c>
      <c r="C320" s="60" t="s">
        <v>31</v>
      </c>
      <c r="D320" s="76">
        <v>0</v>
      </c>
      <c r="E320" s="48" t="s">
        <v>12</v>
      </c>
      <c r="F320" s="77">
        <v>0.62474956630158673</v>
      </c>
      <c r="G320" s="48" t="s">
        <v>32</v>
      </c>
      <c r="H320" s="78">
        <v>0</v>
      </c>
      <c r="I320" s="48" t="s">
        <v>12</v>
      </c>
      <c r="J320" s="49">
        <v>44.43</v>
      </c>
      <c r="K320" s="48" t="s">
        <v>12</v>
      </c>
      <c r="L320" s="69">
        <v>1</v>
      </c>
      <c r="M320" s="51" t="s">
        <v>13</v>
      </c>
      <c r="N320" s="78">
        <f t="shared" si="51"/>
        <v>0</v>
      </c>
      <c r="O320" s="79" t="s">
        <v>13</v>
      </c>
      <c r="P320" s="23">
        <f t="shared" si="52"/>
        <v>0</v>
      </c>
      <c r="Q320" s="79" t="s">
        <v>13</v>
      </c>
      <c r="R320" s="23">
        <f t="shared" si="53"/>
        <v>0</v>
      </c>
    </row>
    <row r="321" spans="1:18" x14ac:dyDescent="0.25">
      <c r="A321" s="80" t="s">
        <v>15</v>
      </c>
      <c r="B321" s="68">
        <v>187</v>
      </c>
      <c r="C321" s="60" t="s">
        <v>31</v>
      </c>
      <c r="D321" s="76">
        <v>0</v>
      </c>
      <c r="E321" s="48" t="s">
        <v>12</v>
      </c>
      <c r="F321" s="77">
        <v>0</v>
      </c>
      <c r="G321" s="48" t="s">
        <v>32</v>
      </c>
      <c r="H321" s="78">
        <f>B321</f>
        <v>187</v>
      </c>
      <c r="I321" s="48" t="s">
        <v>12</v>
      </c>
      <c r="J321" s="49">
        <v>43.97</v>
      </c>
      <c r="K321" s="48" t="s">
        <v>12</v>
      </c>
      <c r="L321" s="69">
        <v>1</v>
      </c>
      <c r="M321" s="51" t="s">
        <v>13</v>
      </c>
      <c r="N321" s="78">
        <f t="shared" si="51"/>
        <v>4111.1949999999997</v>
      </c>
      <c r="O321" s="79" t="s">
        <v>13</v>
      </c>
      <c r="P321" s="23">
        <f t="shared" si="52"/>
        <v>3.7296761039999995E-3</v>
      </c>
      <c r="Q321" s="79" t="s">
        <v>13</v>
      </c>
      <c r="R321" s="23">
        <f t="shared" si="53"/>
        <v>1.3675479047999997E-2</v>
      </c>
    </row>
    <row r="322" spans="1:18" x14ac:dyDescent="0.25">
      <c r="A322" s="80" t="s">
        <v>16</v>
      </c>
      <c r="B322" s="68">
        <v>29146</v>
      </c>
      <c r="C322" s="60" t="s">
        <v>31</v>
      </c>
      <c r="D322" s="76">
        <v>25120.486821344974</v>
      </c>
      <c r="E322" s="48" t="s">
        <v>12</v>
      </c>
      <c r="F322" s="77">
        <v>0.62474956630158673</v>
      </c>
      <c r="G322" s="48" t="s">
        <v>32</v>
      </c>
      <c r="H322" s="78">
        <f>B322*0.53</f>
        <v>15447.380000000001</v>
      </c>
      <c r="I322" s="48" t="s">
        <v>12</v>
      </c>
      <c r="J322" s="21">
        <v>37.205635290079059</v>
      </c>
      <c r="K322" s="48" t="s">
        <v>12</v>
      </c>
      <c r="L322" s="69">
        <v>1</v>
      </c>
      <c r="M322" s="51" t="s">
        <v>13</v>
      </c>
      <c r="N322" s="78">
        <f t="shared" si="51"/>
        <v>287364.79323363077</v>
      </c>
      <c r="O322" s="79" t="s">
        <v>13</v>
      </c>
      <c r="P322" s="23">
        <f t="shared" si="52"/>
        <v>0.26069734042154985</v>
      </c>
      <c r="Q322" s="79" t="s">
        <v>13</v>
      </c>
      <c r="R322" s="23">
        <f t="shared" si="53"/>
        <v>0.95589024821234947</v>
      </c>
    </row>
    <row r="323" spans="1:18" x14ac:dyDescent="0.25">
      <c r="A323" s="80" t="s">
        <v>30</v>
      </c>
      <c r="B323" s="68">
        <v>13028</v>
      </c>
      <c r="C323" s="60" t="s">
        <v>31</v>
      </c>
      <c r="D323" s="76">
        <v>13028</v>
      </c>
      <c r="E323" s="48" t="s">
        <v>12</v>
      </c>
      <c r="F323" s="77">
        <v>0.09</v>
      </c>
      <c r="G323" s="48" t="s">
        <v>32</v>
      </c>
      <c r="H323" s="78">
        <f>B323*0.91</f>
        <v>11855.48</v>
      </c>
      <c r="I323" s="48" t="s">
        <v>12</v>
      </c>
      <c r="J323" s="49">
        <v>43.97</v>
      </c>
      <c r="K323" s="48" t="s">
        <v>12</v>
      </c>
      <c r="L323" s="69">
        <v>1</v>
      </c>
      <c r="M323" s="51" t="s">
        <v>13</v>
      </c>
      <c r="N323" s="78">
        <f t="shared" si="51"/>
        <v>260642.72779999999</v>
      </c>
      <c r="O323" s="79" t="s">
        <v>13</v>
      </c>
      <c r="P323" s="23">
        <f t="shared" si="52"/>
        <v>0.23645508266015999</v>
      </c>
      <c r="Q323" s="79" t="s">
        <v>13</v>
      </c>
      <c r="R323" s="23">
        <f t="shared" si="53"/>
        <v>0.86700196975391997</v>
      </c>
    </row>
    <row r="324" spans="1:18" x14ac:dyDescent="0.25">
      <c r="A324" s="80" t="s">
        <v>21</v>
      </c>
      <c r="B324" s="68">
        <v>5879</v>
      </c>
      <c r="C324" s="60" t="s">
        <v>31</v>
      </c>
      <c r="D324" s="76">
        <v>0</v>
      </c>
      <c r="E324" s="48" t="s">
        <v>12</v>
      </c>
      <c r="F324" s="77">
        <v>0</v>
      </c>
      <c r="G324" s="48" t="s">
        <v>32</v>
      </c>
      <c r="H324" s="78">
        <f>B324</f>
        <v>5879</v>
      </c>
      <c r="I324" s="48" t="s">
        <v>12</v>
      </c>
      <c r="J324" s="21">
        <v>42.900741155457617</v>
      </c>
      <c r="K324" s="48" t="s">
        <v>12</v>
      </c>
      <c r="L324" s="69">
        <v>1</v>
      </c>
      <c r="M324" s="51" t="s">
        <v>13</v>
      </c>
      <c r="N324" s="78">
        <f t="shared" si="51"/>
        <v>126106.72862646767</v>
      </c>
      <c r="O324" s="79" t="s">
        <v>13</v>
      </c>
      <c r="P324" s="23">
        <f t="shared" si="52"/>
        <v>0.11440402420993147</v>
      </c>
      <c r="Q324" s="79" t="s">
        <v>13</v>
      </c>
      <c r="R324" s="23">
        <f t="shared" si="53"/>
        <v>0.41948142210308204</v>
      </c>
    </row>
    <row r="325" spans="1:18" ht="19.5" x14ac:dyDescent="0.25">
      <c r="A325" s="81" t="s">
        <v>44</v>
      </c>
      <c r="B325" s="68">
        <v>0</v>
      </c>
      <c r="C325" s="60" t="s">
        <v>31</v>
      </c>
      <c r="D325" s="76">
        <v>0</v>
      </c>
      <c r="E325" s="48" t="s">
        <v>12</v>
      </c>
      <c r="F325" s="77">
        <v>0</v>
      </c>
      <c r="G325" s="48" t="s">
        <v>32</v>
      </c>
      <c r="H325" s="78">
        <v>0</v>
      </c>
      <c r="I325" s="48" t="s">
        <v>12</v>
      </c>
      <c r="J325" s="21">
        <v>42.900741155457617</v>
      </c>
      <c r="K325" s="48" t="s">
        <v>12</v>
      </c>
      <c r="L325" s="69">
        <v>1</v>
      </c>
      <c r="M325" s="51" t="s">
        <v>13</v>
      </c>
      <c r="N325" s="78">
        <f t="shared" si="51"/>
        <v>0</v>
      </c>
      <c r="O325" s="79" t="s">
        <v>13</v>
      </c>
      <c r="P325" s="23">
        <f t="shared" si="52"/>
        <v>0</v>
      </c>
      <c r="Q325" s="79" t="s">
        <v>13</v>
      </c>
      <c r="R325" s="23">
        <f t="shared" si="53"/>
        <v>0</v>
      </c>
    </row>
    <row r="326" spans="1:18" x14ac:dyDescent="0.25">
      <c r="A326" s="80" t="s">
        <v>45</v>
      </c>
      <c r="B326" s="68">
        <v>1863</v>
      </c>
      <c r="C326" s="60" t="s">
        <v>31</v>
      </c>
      <c r="D326" s="76">
        <v>1863</v>
      </c>
      <c r="E326" s="48" t="s">
        <v>12</v>
      </c>
      <c r="F326" s="77">
        <v>0</v>
      </c>
      <c r="G326" s="48" t="s">
        <v>32</v>
      </c>
      <c r="H326" s="78">
        <f>B326</f>
        <v>1863</v>
      </c>
      <c r="I326" s="48" t="s">
        <v>12</v>
      </c>
      <c r="J326" s="21">
        <v>44.77366188659483</v>
      </c>
      <c r="K326" s="48" t="s">
        <v>12</v>
      </c>
      <c r="L326" s="69">
        <v>1</v>
      </c>
      <c r="M326" s="51" t="s">
        <v>13</v>
      </c>
      <c r="N326" s="78">
        <f t="shared" si="51"/>
        <v>41706.666047363084</v>
      </c>
      <c r="O326" s="79" t="s">
        <v>13</v>
      </c>
      <c r="P326" s="23">
        <f t="shared" si="52"/>
        <v>3.783628743816779E-2</v>
      </c>
      <c r="Q326" s="79" t="s">
        <v>13</v>
      </c>
      <c r="R326" s="23">
        <f t="shared" si="53"/>
        <v>0.13873305393994856</v>
      </c>
    </row>
    <row r="327" spans="1:18" x14ac:dyDescent="0.25">
      <c r="A327" s="80" t="s">
        <v>34</v>
      </c>
      <c r="B327" s="68">
        <v>20835</v>
      </c>
      <c r="C327" s="60" t="s">
        <v>31</v>
      </c>
      <c r="D327" s="76">
        <v>0</v>
      </c>
      <c r="E327" s="48" t="s">
        <v>12</v>
      </c>
      <c r="F327" s="77">
        <v>0.3</v>
      </c>
      <c r="G327" s="48" t="s">
        <v>32</v>
      </c>
      <c r="H327" s="78">
        <f>B327*0.9973</f>
        <v>20778.745500000001</v>
      </c>
      <c r="I327" s="48" t="s">
        <v>12</v>
      </c>
      <c r="J327" s="49">
        <v>61.34</v>
      </c>
      <c r="K327" s="48" t="s">
        <v>12</v>
      </c>
      <c r="L327" s="69">
        <v>1</v>
      </c>
      <c r="M327" s="51" t="s">
        <v>13</v>
      </c>
      <c r="N327" s="78">
        <f t="shared" si="51"/>
        <v>637284.12448500004</v>
      </c>
      <c r="O327" s="79" t="s">
        <v>13</v>
      </c>
      <c r="P327" s="23">
        <f t="shared" si="52"/>
        <v>0.57814415773279204</v>
      </c>
      <c r="Q327" s="79" t="s">
        <v>13</v>
      </c>
      <c r="R327" s="23">
        <f t="shared" si="53"/>
        <v>2.1198619116869044</v>
      </c>
    </row>
    <row r="328" spans="1:18" x14ac:dyDescent="0.25">
      <c r="A328" s="80" t="s">
        <v>46</v>
      </c>
      <c r="B328" s="68">
        <v>0</v>
      </c>
      <c r="C328" s="60" t="s">
        <v>31</v>
      </c>
      <c r="D328" s="76">
        <v>0</v>
      </c>
      <c r="E328" s="48" t="s">
        <v>12</v>
      </c>
      <c r="F328" s="77">
        <v>0.62474956630158673</v>
      </c>
      <c r="G328" s="48" t="s">
        <v>32</v>
      </c>
      <c r="H328" s="78">
        <v>0</v>
      </c>
      <c r="I328" s="48" t="s">
        <v>12</v>
      </c>
      <c r="J328" s="49">
        <v>42.06</v>
      </c>
      <c r="K328" s="48" t="s">
        <v>12</v>
      </c>
      <c r="L328" s="69">
        <v>1</v>
      </c>
      <c r="M328" s="51" t="s">
        <v>13</v>
      </c>
      <c r="N328" s="78">
        <f t="shared" si="51"/>
        <v>0</v>
      </c>
      <c r="O328" s="79" t="s">
        <v>13</v>
      </c>
      <c r="P328" s="23">
        <f t="shared" si="52"/>
        <v>0</v>
      </c>
      <c r="Q328" s="79" t="s">
        <v>13</v>
      </c>
      <c r="R328" s="23">
        <f t="shared" si="53"/>
        <v>0</v>
      </c>
    </row>
    <row r="329" spans="1:18" x14ac:dyDescent="0.25">
      <c r="A329" s="80" t="s">
        <v>22</v>
      </c>
      <c r="B329" s="68">
        <v>4376</v>
      </c>
      <c r="C329" s="60" t="s">
        <v>31</v>
      </c>
      <c r="D329" s="76">
        <v>0</v>
      </c>
      <c r="E329" s="48" t="s">
        <v>12</v>
      </c>
      <c r="F329" s="77">
        <v>0.5</v>
      </c>
      <c r="G329" s="48" t="s">
        <v>32</v>
      </c>
      <c r="H329" s="78">
        <f>B329</f>
        <v>4376</v>
      </c>
      <c r="I329" s="48" t="s">
        <v>12</v>
      </c>
      <c r="J329" s="49">
        <v>45.11</v>
      </c>
      <c r="K329" s="48" t="s">
        <v>12</v>
      </c>
      <c r="L329" s="69">
        <v>1</v>
      </c>
      <c r="M329" s="51" t="s">
        <v>13</v>
      </c>
      <c r="N329" s="78">
        <f t="shared" si="51"/>
        <v>98700.68</v>
      </c>
      <c r="O329" s="79" t="s">
        <v>13</v>
      </c>
      <c r="P329" s="23">
        <f t="shared" si="52"/>
        <v>8.9541256895999996E-2</v>
      </c>
      <c r="Q329" s="79" t="s">
        <v>13</v>
      </c>
      <c r="R329" s="23">
        <f t="shared" si="53"/>
        <v>0.32831794195199998</v>
      </c>
    </row>
    <row r="330" spans="1:18" x14ac:dyDescent="0.25">
      <c r="A330" s="80" t="s">
        <v>47</v>
      </c>
      <c r="B330" s="68">
        <v>64615</v>
      </c>
      <c r="C330" s="60" t="s">
        <v>31</v>
      </c>
      <c r="D330" s="76">
        <v>7107.65</v>
      </c>
      <c r="E330" s="48" t="s">
        <v>12</v>
      </c>
      <c r="F330" s="77">
        <v>0.8</v>
      </c>
      <c r="G330" s="48" t="s">
        <v>32</v>
      </c>
      <c r="H330" s="78">
        <f>B330*0.9906</f>
        <v>64007.618999999999</v>
      </c>
      <c r="I330" s="48" t="s">
        <v>12</v>
      </c>
      <c r="J330" s="49">
        <v>40.08</v>
      </c>
      <c r="K330" s="48" t="s">
        <v>12</v>
      </c>
      <c r="L330" s="69">
        <v>1</v>
      </c>
      <c r="M330" s="51" t="s">
        <v>13</v>
      </c>
      <c r="N330" s="78">
        <f t="shared" si="51"/>
        <v>1282712.6847599999</v>
      </c>
      <c r="O330" s="79" t="s">
        <v>13</v>
      </c>
      <c r="P330" s="23">
        <f t="shared" si="52"/>
        <v>1.1636769476142719</v>
      </c>
      <c r="Q330" s="79" t="s">
        <v>13</v>
      </c>
      <c r="R330" s="23">
        <f t="shared" si="53"/>
        <v>4.2668154745856635</v>
      </c>
    </row>
    <row r="331" spans="1:18" x14ac:dyDescent="0.25">
      <c r="A331" s="80" t="s">
        <v>48</v>
      </c>
      <c r="B331" s="68">
        <v>1432</v>
      </c>
      <c r="C331" s="60" t="s">
        <v>31</v>
      </c>
      <c r="D331" s="76">
        <v>1382.6315554514431</v>
      </c>
      <c r="E331" s="48" t="s">
        <v>12</v>
      </c>
      <c r="F331" s="77">
        <v>0</v>
      </c>
      <c r="G331" s="48" t="s">
        <v>32</v>
      </c>
      <c r="H331" s="78">
        <f>B331</f>
        <v>1432</v>
      </c>
      <c r="I331" s="48" t="s">
        <v>12</v>
      </c>
      <c r="J331" s="49">
        <v>43.47</v>
      </c>
      <c r="K331" s="48" t="s">
        <v>12</v>
      </c>
      <c r="L331" s="69">
        <v>1</v>
      </c>
      <c r="M331" s="51" t="s">
        <v>13</v>
      </c>
      <c r="N331" s="78">
        <f t="shared" si="51"/>
        <v>31124.52</v>
      </c>
      <c r="O331" s="79" t="s">
        <v>13</v>
      </c>
      <c r="P331" s="23">
        <f t="shared" si="52"/>
        <v>2.8236164543999999E-2</v>
      </c>
      <c r="Q331" s="79" t="s">
        <v>13</v>
      </c>
      <c r="R331" s="23">
        <f t="shared" si="53"/>
        <v>0.103532603328</v>
      </c>
    </row>
    <row r="332" spans="1:18" x14ac:dyDescent="0.25">
      <c r="A332" s="80" t="s">
        <v>49</v>
      </c>
      <c r="B332" s="68">
        <v>2439</v>
      </c>
      <c r="C332" s="60" t="s">
        <v>31</v>
      </c>
      <c r="D332" s="76">
        <v>0</v>
      </c>
      <c r="E332" s="48" t="s">
        <v>12</v>
      </c>
      <c r="F332" s="77">
        <v>0</v>
      </c>
      <c r="G332" s="48" t="s">
        <v>32</v>
      </c>
      <c r="H332" s="78">
        <f>B332</f>
        <v>2439</v>
      </c>
      <c r="I332" s="48" t="s">
        <v>12</v>
      </c>
      <c r="J332" s="21">
        <v>44.77366188659483</v>
      </c>
      <c r="K332" s="48" t="s">
        <v>12</v>
      </c>
      <c r="L332" s="69">
        <v>1</v>
      </c>
      <c r="M332" s="51" t="s">
        <v>13</v>
      </c>
      <c r="N332" s="78">
        <f t="shared" si="51"/>
        <v>54601.480670702396</v>
      </c>
      <c r="O332" s="79" t="s">
        <v>13</v>
      </c>
      <c r="P332" s="23">
        <f t="shared" si="52"/>
        <v>4.9534463264461211E-2</v>
      </c>
      <c r="Q332" s="79" t="s">
        <v>13</v>
      </c>
      <c r="R332" s="23">
        <f t="shared" si="53"/>
        <v>0.18162636530302445</v>
      </c>
    </row>
    <row r="333" spans="1:18" x14ac:dyDescent="0.25">
      <c r="A333" s="80" t="s">
        <v>50</v>
      </c>
      <c r="B333" s="68">
        <v>789</v>
      </c>
      <c r="C333" s="60" t="s">
        <v>31</v>
      </c>
      <c r="D333" s="76">
        <v>789</v>
      </c>
      <c r="E333" s="48" t="s">
        <v>12</v>
      </c>
      <c r="F333" s="77">
        <v>0.57999999999999996</v>
      </c>
      <c r="G333" s="48" t="s">
        <v>32</v>
      </c>
      <c r="H333" s="78">
        <f>B333*0.42</f>
        <v>331.38</v>
      </c>
      <c r="I333" s="48" t="s">
        <v>12</v>
      </c>
      <c r="J333" s="49">
        <v>43.6</v>
      </c>
      <c r="K333" s="48" t="s">
        <v>12</v>
      </c>
      <c r="L333" s="69">
        <v>1</v>
      </c>
      <c r="M333" s="51" t="s">
        <v>13</v>
      </c>
      <c r="N333" s="78">
        <f t="shared" si="51"/>
        <v>7224.0839999999998</v>
      </c>
      <c r="O333" s="79" t="s">
        <v>13</v>
      </c>
      <c r="P333" s="23">
        <f t="shared" si="52"/>
        <v>6.5536890047999995E-3</v>
      </c>
      <c r="Q333" s="79" t="s">
        <v>13</v>
      </c>
      <c r="R333" s="23">
        <f t="shared" si="53"/>
        <v>2.4030193017599996E-2</v>
      </c>
    </row>
    <row r="334" spans="1:18" x14ac:dyDescent="0.25">
      <c r="A334" s="80" t="s">
        <v>17</v>
      </c>
      <c r="B334" s="68">
        <v>257116</v>
      </c>
      <c r="C334" s="60" t="s">
        <v>31</v>
      </c>
      <c r="D334" s="76">
        <v>9332.94884067356</v>
      </c>
      <c r="E334" s="48" t="s">
        <v>12</v>
      </c>
      <c r="F334" s="77">
        <v>0.62474956630158673</v>
      </c>
      <c r="G334" s="48" t="s">
        <v>32</v>
      </c>
      <c r="H334" s="78">
        <f>B334*0.9738</f>
        <v>250379.56080000001</v>
      </c>
      <c r="I334" s="48" t="s">
        <v>12</v>
      </c>
      <c r="J334" s="49">
        <v>31.87</v>
      </c>
      <c r="K334" s="48" t="s">
        <v>12</v>
      </c>
      <c r="L334" s="69">
        <v>1</v>
      </c>
      <c r="M334" s="51" t="s">
        <v>13</v>
      </c>
      <c r="N334" s="78">
        <f t="shared" si="51"/>
        <v>3989798.3013480003</v>
      </c>
      <c r="O334" s="79" t="s">
        <v>13</v>
      </c>
      <c r="P334" s="23">
        <f t="shared" si="52"/>
        <v>3.6195450189829059</v>
      </c>
      <c r="Q334" s="79" t="s">
        <v>13</v>
      </c>
      <c r="R334" s="23">
        <f t="shared" si="53"/>
        <v>13.271665069603989</v>
      </c>
    </row>
    <row r="335" spans="1:18" x14ac:dyDescent="0.25">
      <c r="A335" s="80" t="s">
        <v>18</v>
      </c>
      <c r="B335" s="68">
        <v>0</v>
      </c>
      <c r="C335" s="60" t="s">
        <v>31</v>
      </c>
      <c r="D335" s="76"/>
      <c r="E335" s="48" t="s">
        <v>12</v>
      </c>
      <c r="F335" s="82"/>
      <c r="G335" s="48" t="s">
        <v>32</v>
      </c>
      <c r="H335" s="78">
        <v>0</v>
      </c>
      <c r="I335" s="48" t="s">
        <v>12</v>
      </c>
      <c r="J335" s="83"/>
      <c r="K335" s="48" t="s">
        <v>12</v>
      </c>
      <c r="L335" s="84"/>
      <c r="M335" s="51" t="s">
        <v>13</v>
      </c>
      <c r="N335" s="78">
        <f t="shared" si="51"/>
        <v>0</v>
      </c>
      <c r="O335" s="79" t="s">
        <v>13</v>
      </c>
      <c r="P335" s="23">
        <f t="shared" si="52"/>
        <v>0</v>
      </c>
      <c r="Q335" s="79" t="s">
        <v>13</v>
      </c>
      <c r="R335" s="23">
        <f t="shared" si="53"/>
        <v>0</v>
      </c>
    </row>
    <row r="336" spans="1:18" x14ac:dyDescent="0.25">
      <c r="A336" s="41"/>
      <c r="B336" s="41"/>
      <c r="C336" s="41"/>
      <c r="D336" s="41"/>
      <c r="E336" s="41"/>
      <c r="F336" s="41"/>
      <c r="G336" s="41"/>
      <c r="H336" s="41"/>
      <c r="I336" s="41"/>
      <c r="J336" s="41"/>
      <c r="K336" s="41"/>
      <c r="L336" s="41"/>
      <c r="M336" s="41"/>
      <c r="N336" s="41"/>
      <c r="O336" s="41"/>
      <c r="P336" s="41"/>
      <c r="Q336" s="75"/>
      <c r="R336" s="75"/>
    </row>
    <row r="337" spans="1:18" ht="21" x14ac:dyDescent="0.4">
      <c r="A337" s="72" t="s">
        <v>35</v>
      </c>
      <c r="B337" s="73"/>
      <c r="C337" s="72"/>
      <c r="D337" s="72">
        <v>2012</v>
      </c>
      <c r="E337" s="73"/>
      <c r="F337" s="73"/>
      <c r="G337" s="73"/>
      <c r="H337" s="73"/>
      <c r="I337" s="73"/>
      <c r="J337" s="73"/>
      <c r="K337" s="73"/>
      <c r="L337" s="73"/>
      <c r="M337" s="73"/>
      <c r="N337" s="73"/>
      <c r="O337" s="73"/>
      <c r="P337" s="73"/>
      <c r="Q337" s="73"/>
      <c r="R337" s="73"/>
    </row>
    <row r="338" spans="1:18" ht="21" x14ac:dyDescent="0.4">
      <c r="A338" s="74"/>
      <c r="B338" s="42" t="s">
        <v>36</v>
      </c>
      <c r="C338" s="74"/>
      <c r="D338" s="42" t="s">
        <v>27</v>
      </c>
      <c r="E338" s="40"/>
      <c r="F338" s="40"/>
      <c r="G338" s="40"/>
      <c r="H338" s="42" t="s">
        <v>28</v>
      </c>
      <c r="I338" s="40"/>
      <c r="J338" s="40"/>
      <c r="K338" s="40"/>
      <c r="L338" s="40"/>
      <c r="M338" s="40"/>
      <c r="N338" s="40"/>
      <c r="O338" s="41"/>
      <c r="P338" s="41"/>
      <c r="Q338" s="75"/>
      <c r="R338" s="75"/>
    </row>
    <row r="339" spans="1:18" x14ac:dyDescent="0.25">
      <c r="A339" s="41"/>
      <c r="B339" s="42" t="s">
        <v>1</v>
      </c>
      <c r="C339" s="42"/>
      <c r="D339" s="42" t="s">
        <v>1</v>
      </c>
      <c r="E339" s="40"/>
      <c r="F339" s="41"/>
      <c r="G339" s="41"/>
      <c r="H339" s="42" t="s">
        <v>1</v>
      </c>
      <c r="I339" s="41"/>
      <c r="J339" s="42" t="s">
        <v>2</v>
      </c>
      <c r="K339" s="41"/>
      <c r="L339" s="42" t="s">
        <v>3</v>
      </c>
      <c r="M339" s="41"/>
      <c r="N339" s="16" t="s">
        <v>4</v>
      </c>
      <c r="O339" s="41"/>
      <c r="P339" s="16" t="s">
        <v>4</v>
      </c>
      <c r="Q339" s="75"/>
      <c r="R339" s="16" t="s">
        <v>4</v>
      </c>
    </row>
    <row r="340" spans="1:18" x14ac:dyDescent="0.25">
      <c r="A340" s="45" t="s">
        <v>5</v>
      </c>
      <c r="B340" s="42" t="s">
        <v>6</v>
      </c>
      <c r="C340" s="41"/>
      <c r="D340" s="42" t="s">
        <v>6</v>
      </c>
      <c r="E340" s="40"/>
      <c r="F340" s="42" t="s">
        <v>29</v>
      </c>
      <c r="G340" s="41"/>
      <c r="H340" s="42" t="s">
        <v>6</v>
      </c>
      <c r="I340" s="41"/>
      <c r="J340" s="42" t="s">
        <v>7</v>
      </c>
      <c r="K340" s="41"/>
      <c r="L340" s="42" t="s">
        <v>8</v>
      </c>
      <c r="M340" s="42"/>
      <c r="N340" s="42" t="s">
        <v>9</v>
      </c>
      <c r="O340" s="41"/>
      <c r="P340" s="42" t="s">
        <v>10</v>
      </c>
      <c r="Q340" s="75"/>
      <c r="R340" s="16" t="s">
        <v>19</v>
      </c>
    </row>
    <row r="341" spans="1:18" x14ac:dyDescent="0.25">
      <c r="A341" s="46" t="s">
        <v>37</v>
      </c>
      <c r="B341" s="68">
        <v>146749</v>
      </c>
      <c r="C341" s="60" t="s">
        <v>31</v>
      </c>
      <c r="D341" s="76">
        <v>146749</v>
      </c>
      <c r="E341" s="48" t="s">
        <v>12</v>
      </c>
      <c r="F341" s="77">
        <v>0.1</v>
      </c>
      <c r="G341" s="48" t="s">
        <v>32</v>
      </c>
      <c r="H341" s="78">
        <f>B341*0.9</f>
        <v>132074.1</v>
      </c>
      <c r="I341" s="48" t="s">
        <v>12</v>
      </c>
      <c r="J341" s="49">
        <v>56.372727272727268</v>
      </c>
      <c r="K341" s="48" t="s">
        <v>12</v>
      </c>
      <c r="L341" s="69">
        <v>1</v>
      </c>
      <c r="M341" s="51" t="s">
        <v>13</v>
      </c>
      <c r="N341" s="78">
        <f>H341*J341/2</f>
        <v>3722688.6095454544</v>
      </c>
      <c r="O341" s="79" t="s">
        <v>13</v>
      </c>
      <c r="P341" s="23">
        <f>N341*0.9072/1000000</f>
        <v>3.3772231065796361</v>
      </c>
      <c r="Q341" s="79" t="s">
        <v>13</v>
      </c>
      <c r="R341" s="23">
        <f>P341*44/12</f>
        <v>12.383151390791999</v>
      </c>
    </row>
    <row r="342" spans="1:18" x14ac:dyDescent="0.25">
      <c r="A342" s="80" t="s">
        <v>38</v>
      </c>
      <c r="B342" s="68">
        <v>38894.911999999997</v>
      </c>
      <c r="C342" s="60" t="s">
        <v>31</v>
      </c>
      <c r="D342" s="76">
        <v>507.03511204276612</v>
      </c>
      <c r="E342" s="48" t="s">
        <v>12</v>
      </c>
      <c r="F342" s="77">
        <v>0</v>
      </c>
      <c r="G342" s="48" t="s">
        <v>32</v>
      </c>
      <c r="H342" s="78">
        <f>B342</f>
        <v>38894.911999999997</v>
      </c>
      <c r="I342" s="48" t="s">
        <v>12</v>
      </c>
      <c r="J342" s="49">
        <v>56.746363636363633</v>
      </c>
      <c r="K342" s="48" t="s">
        <v>12</v>
      </c>
      <c r="L342" s="69">
        <v>1</v>
      </c>
      <c r="M342" s="51" t="s">
        <v>13</v>
      </c>
      <c r="N342" s="78">
        <f t="shared" ref="N342:N363" si="54">H342*J342/2</f>
        <v>1103572.4099781816</v>
      </c>
      <c r="O342" s="79" t="s">
        <v>13</v>
      </c>
      <c r="P342" s="23">
        <f t="shared" ref="P342:P363" si="55">N342*0.9072/1000000</f>
        <v>1.0011608903322065</v>
      </c>
      <c r="Q342" s="79" t="s">
        <v>13</v>
      </c>
      <c r="R342" s="23">
        <f t="shared" ref="R342:R363" si="56">P342*44/12</f>
        <v>3.670923264551424</v>
      </c>
    </row>
    <row r="343" spans="1:18" x14ac:dyDescent="0.25">
      <c r="A343" s="80" t="s">
        <v>39</v>
      </c>
      <c r="B343" s="68">
        <v>38137</v>
      </c>
      <c r="C343" s="60" t="s">
        <v>31</v>
      </c>
      <c r="D343" s="76">
        <v>35647</v>
      </c>
      <c r="E343" s="48" t="s">
        <v>12</v>
      </c>
      <c r="F343" s="77">
        <v>0.996</v>
      </c>
      <c r="G343" s="48" t="s">
        <v>32</v>
      </c>
      <c r="H343" s="78">
        <f>B343*0.004</f>
        <v>152.548</v>
      </c>
      <c r="I343" s="48" t="s">
        <v>12</v>
      </c>
      <c r="J343" s="49">
        <v>45.27</v>
      </c>
      <c r="K343" s="48" t="s">
        <v>12</v>
      </c>
      <c r="L343" s="69">
        <v>1</v>
      </c>
      <c r="M343" s="51" t="s">
        <v>13</v>
      </c>
      <c r="N343" s="78">
        <f t="shared" si="54"/>
        <v>3452.9239800000005</v>
      </c>
      <c r="O343" s="79" t="s">
        <v>13</v>
      </c>
      <c r="P343" s="23">
        <f t="shared" si="55"/>
        <v>3.1324926346560007E-3</v>
      </c>
      <c r="Q343" s="79" t="s">
        <v>13</v>
      </c>
      <c r="R343" s="23">
        <f t="shared" si="56"/>
        <v>1.1485806327072003E-2</v>
      </c>
    </row>
    <row r="344" spans="1:18" ht="19.5" x14ac:dyDescent="0.25">
      <c r="A344" s="81" t="s">
        <v>40</v>
      </c>
      <c r="B344" s="68">
        <v>0</v>
      </c>
      <c r="C344" s="60" t="s">
        <v>31</v>
      </c>
      <c r="D344" s="76">
        <v>0</v>
      </c>
      <c r="E344" s="48" t="s">
        <v>12</v>
      </c>
      <c r="F344" s="77">
        <v>0</v>
      </c>
      <c r="G344" s="48" t="s">
        <v>32</v>
      </c>
      <c r="H344" s="78">
        <f>B344</f>
        <v>0</v>
      </c>
      <c r="I344" s="48" t="s">
        <v>12</v>
      </c>
      <c r="J344" s="49">
        <v>41.56</v>
      </c>
      <c r="K344" s="48" t="s">
        <v>12</v>
      </c>
      <c r="L344" s="69">
        <v>1</v>
      </c>
      <c r="M344" s="51" t="s">
        <v>13</v>
      </c>
      <c r="N344" s="78">
        <f t="shared" si="54"/>
        <v>0</v>
      </c>
      <c r="O344" s="79" t="s">
        <v>13</v>
      </c>
      <c r="P344" s="23">
        <f t="shared" si="55"/>
        <v>0</v>
      </c>
      <c r="Q344" s="79" t="s">
        <v>13</v>
      </c>
      <c r="R344" s="23">
        <f t="shared" si="56"/>
        <v>0</v>
      </c>
    </row>
    <row r="345" spans="1:18" x14ac:dyDescent="0.25">
      <c r="A345" s="81" t="s">
        <v>41</v>
      </c>
      <c r="B345" s="68">
        <v>0</v>
      </c>
      <c r="C345" s="60" t="s">
        <v>31</v>
      </c>
      <c r="D345" s="76">
        <v>0</v>
      </c>
      <c r="E345" s="48" t="s">
        <v>12</v>
      </c>
      <c r="F345" s="77">
        <v>0</v>
      </c>
      <c r="G345" s="48" t="s">
        <v>32</v>
      </c>
      <c r="H345" s="78">
        <v>0</v>
      </c>
      <c r="I345" s="48" t="s">
        <v>12</v>
      </c>
      <c r="J345" s="21">
        <v>44.77366188659483</v>
      </c>
      <c r="K345" s="48" t="s">
        <v>12</v>
      </c>
      <c r="L345" s="69">
        <v>1</v>
      </c>
      <c r="M345" s="51" t="s">
        <v>13</v>
      </c>
      <c r="N345" s="78">
        <f t="shared" si="54"/>
        <v>0</v>
      </c>
      <c r="O345" s="79" t="s">
        <v>13</v>
      </c>
      <c r="P345" s="23">
        <f t="shared" si="55"/>
        <v>0</v>
      </c>
      <c r="Q345" s="79" t="s">
        <v>13</v>
      </c>
      <c r="R345" s="23">
        <f t="shared" si="56"/>
        <v>0</v>
      </c>
    </row>
    <row r="346" spans="1:18" x14ac:dyDescent="0.25">
      <c r="A346" s="80" t="s">
        <v>14</v>
      </c>
      <c r="B346" s="68">
        <v>45482</v>
      </c>
      <c r="C346" s="60" t="s">
        <v>31</v>
      </c>
      <c r="D346" s="76">
        <v>226.3749770976585</v>
      </c>
      <c r="E346" s="48" t="s">
        <v>12</v>
      </c>
      <c r="F346" s="77">
        <v>0.5</v>
      </c>
      <c r="G346" s="48" t="s">
        <v>32</v>
      </c>
      <c r="H346" s="78">
        <f>B346*0.995</f>
        <v>45254.59</v>
      </c>
      <c r="I346" s="48" t="s">
        <v>12</v>
      </c>
      <c r="J346" s="49">
        <v>44.43</v>
      </c>
      <c r="K346" s="48" t="s">
        <v>12</v>
      </c>
      <c r="L346" s="69">
        <v>1</v>
      </c>
      <c r="M346" s="51" t="s">
        <v>13</v>
      </c>
      <c r="N346" s="78">
        <f t="shared" si="54"/>
        <v>1005330.71685</v>
      </c>
      <c r="O346" s="79" t="s">
        <v>13</v>
      </c>
      <c r="P346" s="23">
        <f t="shared" si="55"/>
        <v>0.91203602632631997</v>
      </c>
      <c r="Q346" s="79" t="s">
        <v>13</v>
      </c>
      <c r="R346" s="23">
        <f t="shared" si="56"/>
        <v>3.3441320965298398</v>
      </c>
    </row>
    <row r="347" spans="1:18" ht="19.5" x14ac:dyDescent="0.25">
      <c r="A347" s="81" t="s">
        <v>42</v>
      </c>
      <c r="B347" s="68">
        <v>0</v>
      </c>
      <c r="C347" s="60" t="s">
        <v>31</v>
      </c>
      <c r="D347" s="76">
        <v>0</v>
      </c>
      <c r="E347" s="48" t="s">
        <v>12</v>
      </c>
      <c r="F347" s="77">
        <v>0.62474956630158673</v>
      </c>
      <c r="G347" s="48" t="s">
        <v>32</v>
      </c>
      <c r="H347" s="78">
        <v>0</v>
      </c>
      <c r="I347" s="48" t="s">
        <v>12</v>
      </c>
      <c r="J347" s="49">
        <v>40.86</v>
      </c>
      <c r="K347" s="48" t="s">
        <v>12</v>
      </c>
      <c r="L347" s="69">
        <v>1</v>
      </c>
      <c r="M347" s="51" t="s">
        <v>13</v>
      </c>
      <c r="N347" s="78">
        <f t="shared" si="54"/>
        <v>0</v>
      </c>
      <c r="O347" s="79" t="s">
        <v>13</v>
      </c>
      <c r="P347" s="23">
        <f t="shared" si="55"/>
        <v>0</v>
      </c>
      <c r="Q347" s="79" t="s">
        <v>13</v>
      </c>
      <c r="R347" s="23">
        <f t="shared" si="56"/>
        <v>0</v>
      </c>
    </row>
    <row r="348" spans="1:18" ht="19.5" x14ac:dyDescent="0.25">
      <c r="A348" s="81" t="s">
        <v>43</v>
      </c>
      <c r="B348" s="68">
        <v>0</v>
      </c>
      <c r="C348" s="60" t="s">
        <v>31</v>
      </c>
      <c r="D348" s="76">
        <v>0</v>
      </c>
      <c r="E348" s="48" t="s">
        <v>12</v>
      </c>
      <c r="F348" s="77">
        <v>0.62474956630158673</v>
      </c>
      <c r="G348" s="48" t="s">
        <v>32</v>
      </c>
      <c r="H348" s="78">
        <v>0</v>
      </c>
      <c r="I348" s="48" t="s">
        <v>12</v>
      </c>
      <c r="J348" s="49">
        <v>44.43</v>
      </c>
      <c r="K348" s="48" t="s">
        <v>12</v>
      </c>
      <c r="L348" s="69">
        <v>1</v>
      </c>
      <c r="M348" s="51" t="s">
        <v>13</v>
      </c>
      <c r="N348" s="78">
        <f t="shared" si="54"/>
        <v>0</v>
      </c>
      <c r="O348" s="79" t="s">
        <v>13</v>
      </c>
      <c r="P348" s="23">
        <f t="shared" si="55"/>
        <v>0</v>
      </c>
      <c r="Q348" s="79" t="s">
        <v>13</v>
      </c>
      <c r="R348" s="23">
        <f t="shared" si="56"/>
        <v>0</v>
      </c>
    </row>
    <row r="349" spans="1:18" x14ac:dyDescent="0.25">
      <c r="A349" s="80" t="s">
        <v>15</v>
      </c>
      <c r="B349" s="68">
        <v>58</v>
      </c>
      <c r="C349" s="60" t="s">
        <v>31</v>
      </c>
      <c r="D349" s="76">
        <v>0</v>
      </c>
      <c r="E349" s="48" t="s">
        <v>12</v>
      </c>
      <c r="F349" s="77">
        <v>0</v>
      </c>
      <c r="G349" s="48" t="s">
        <v>32</v>
      </c>
      <c r="H349" s="78">
        <f>B349</f>
        <v>58</v>
      </c>
      <c r="I349" s="48" t="s">
        <v>12</v>
      </c>
      <c r="J349" s="49">
        <v>43.97</v>
      </c>
      <c r="K349" s="48" t="s">
        <v>12</v>
      </c>
      <c r="L349" s="69">
        <v>1</v>
      </c>
      <c r="M349" s="51" t="s">
        <v>13</v>
      </c>
      <c r="N349" s="78">
        <f t="shared" si="54"/>
        <v>1275.1299999999999</v>
      </c>
      <c r="O349" s="79" t="s">
        <v>13</v>
      </c>
      <c r="P349" s="23">
        <f t="shared" si="55"/>
        <v>1.1567979359999999E-3</v>
      </c>
      <c r="Q349" s="79" t="s">
        <v>13</v>
      </c>
      <c r="R349" s="23">
        <f t="shared" si="56"/>
        <v>4.2415924319999998E-3</v>
      </c>
    </row>
    <row r="350" spans="1:18" x14ac:dyDescent="0.25">
      <c r="A350" s="80" t="s">
        <v>16</v>
      </c>
      <c r="B350" s="68">
        <v>23876</v>
      </c>
      <c r="C350" s="60" t="s">
        <v>31</v>
      </c>
      <c r="D350" s="76">
        <v>19521.996592464424</v>
      </c>
      <c r="E350" s="48" t="s">
        <v>12</v>
      </c>
      <c r="F350" s="77">
        <v>0.62474956630158673</v>
      </c>
      <c r="G350" s="48" t="s">
        <v>32</v>
      </c>
      <c r="H350" s="78">
        <f>B350*0.53</f>
        <v>12654.28</v>
      </c>
      <c r="I350" s="48" t="s">
        <v>12</v>
      </c>
      <c r="J350" s="21">
        <v>37.22442032250094</v>
      </c>
      <c r="K350" s="48" t="s">
        <v>12</v>
      </c>
      <c r="L350" s="69">
        <v>1</v>
      </c>
      <c r="M350" s="51" t="s">
        <v>13</v>
      </c>
      <c r="N350" s="78">
        <f t="shared" si="54"/>
        <v>235524.11879930861</v>
      </c>
      <c r="O350" s="79" t="s">
        <v>13</v>
      </c>
      <c r="P350" s="23">
        <f t="shared" si="55"/>
        <v>0.21366748057473275</v>
      </c>
      <c r="Q350" s="79" t="s">
        <v>13</v>
      </c>
      <c r="R350" s="23">
        <f t="shared" si="56"/>
        <v>0.78344742877402007</v>
      </c>
    </row>
    <row r="351" spans="1:18" x14ac:dyDescent="0.25">
      <c r="A351" s="80" t="s">
        <v>30</v>
      </c>
      <c r="B351" s="68">
        <v>11986</v>
      </c>
      <c r="C351" s="60" t="s">
        <v>31</v>
      </c>
      <c r="D351" s="76">
        <v>11986</v>
      </c>
      <c r="E351" s="48" t="s">
        <v>12</v>
      </c>
      <c r="F351" s="77">
        <v>0.09</v>
      </c>
      <c r="G351" s="48" t="s">
        <v>32</v>
      </c>
      <c r="H351" s="78">
        <f>B351*0.91</f>
        <v>10907.26</v>
      </c>
      <c r="I351" s="48" t="s">
        <v>12</v>
      </c>
      <c r="J351" s="49">
        <v>43.97</v>
      </c>
      <c r="K351" s="48" t="s">
        <v>12</v>
      </c>
      <c r="L351" s="69">
        <v>1</v>
      </c>
      <c r="M351" s="51" t="s">
        <v>13</v>
      </c>
      <c r="N351" s="78">
        <f t="shared" si="54"/>
        <v>239796.11110000001</v>
      </c>
      <c r="O351" s="79" t="s">
        <v>13</v>
      </c>
      <c r="P351" s="23">
        <f t="shared" si="55"/>
        <v>0.21754303198992</v>
      </c>
      <c r="Q351" s="79" t="s">
        <v>13</v>
      </c>
      <c r="R351" s="23">
        <f t="shared" si="56"/>
        <v>0.79765778396303999</v>
      </c>
    </row>
    <row r="352" spans="1:18" x14ac:dyDescent="0.25">
      <c r="A352" s="80" t="s">
        <v>21</v>
      </c>
      <c r="B352" s="68">
        <v>9799</v>
      </c>
      <c r="C352" s="60" t="s">
        <v>31</v>
      </c>
      <c r="D352" s="76">
        <v>0</v>
      </c>
      <c r="E352" s="48" t="s">
        <v>12</v>
      </c>
      <c r="F352" s="77">
        <v>0</v>
      </c>
      <c r="G352" s="48" t="s">
        <v>32</v>
      </c>
      <c r="H352" s="78">
        <f>B352</f>
        <v>9799</v>
      </c>
      <c r="I352" s="48" t="s">
        <v>12</v>
      </c>
      <c r="J352" s="21">
        <v>42.900741155457617</v>
      </c>
      <c r="K352" s="48" t="s">
        <v>12</v>
      </c>
      <c r="L352" s="69">
        <v>1</v>
      </c>
      <c r="M352" s="51" t="s">
        <v>13</v>
      </c>
      <c r="N352" s="78">
        <f t="shared" si="54"/>
        <v>210192.1812911646</v>
      </c>
      <c r="O352" s="79" t="s">
        <v>13</v>
      </c>
      <c r="P352" s="23">
        <f t="shared" si="55"/>
        <v>0.19068634686734451</v>
      </c>
      <c r="Q352" s="79" t="s">
        <v>13</v>
      </c>
      <c r="R352" s="23">
        <f t="shared" si="56"/>
        <v>0.69918327184692985</v>
      </c>
    </row>
    <row r="353" spans="1:18" ht="19.5" x14ac:dyDescent="0.25">
      <c r="A353" s="81" t="s">
        <v>44</v>
      </c>
      <c r="B353" s="68">
        <v>0</v>
      </c>
      <c r="C353" s="60" t="s">
        <v>31</v>
      </c>
      <c r="D353" s="76">
        <v>0</v>
      </c>
      <c r="E353" s="48" t="s">
        <v>12</v>
      </c>
      <c r="F353" s="77">
        <v>0</v>
      </c>
      <c r="G353" s="48" t="s">
        <v>32</v>
      </c>
      <c r="H353" s="78">
        <v>0</v>
      </c>
      <c r="I353" s="48" t="s">
        <v>12</v>
      </c>
      <c r="J353" s="21">
        <v>42.900741155457617</v>
      </c>
      <c r="K353" s="48" t="s">
        <v>12</v>
      </c>
      <c r="L353" s="69">
        <v>1</v>
      </c>
      <c r="M353" s="51" t="s">
        <v>13</v>
      </c>
      <c r="N353" s="78">
        <f t="shared" si="54"/>
        <v>0</v>
      </c>
      <c r="O353" s="79" t="s">
        <v>13</v>
      </c>
      <c r="P353" s="23">
        <f t="shared" si="55"/>
        <v>0</v>
      </c>
      <c r="Q353" s="79" t="s">
        <v>13</v>
      </c>
      <c r="R353" s="23">
        <f t="shared" si="56"/>
        <v>0</v>
      </c>
    </row>
    <row r="354" spans="1:18" x14ac:dyDescent="0.25">
      <c r="A354" s="80" t="s">
        <v>45</v>
      </c>
      <c r="B354" s="68">
        <v>1827</v>
      </c>
      <c r="C354" s="60" t="s">
        <v>31</v>
      </c>
      <c r="D354" s="76">
        <v>1827</v>
      </c>
      <c r="E354" s="48" t="s">
        <v>12</v>
      </c>
      <c r="F354" s="77">
        <v>0</v>
      </c>
      <c r="G354" s="48" t="s">
        <v>32</v>
      </c>
      <c r="H354" s="78">
        <f>B354</f>
        <v>1827</v>
      </c>
      <c r="I354" s="48" t="s">
        <v>12</v>
      </c>
      <c r="J354" s="21">
        <v>44.77366188659483</v>
      </c>
      <c r="K354" s="48" t="s">
        <v>12</v>
      </c>
      <c r="L354" s="69">
        <v>1</v>
      </c>
      <c r="M354" s="51" t="s">
        <v>13</v>
      </c>
      <c r="N354" s="78">
        <f t="shared" si="54"/>
        <v>40900.740133404375</v>
      </c>
      <c r="O354" s="79" t="s">
        <v>13</v>
      </c>
      <c r="P354" s="23">
        <f t="shared" si="55"/>
        <v>3.7105151449024452E-2</v>
      </c>
      <c r="Q354" s="79" t="s">
        <v>13</v>
      </c>
      <c r="R354" s="23">
        <f t="shared" si="56"/>
        <v>0.13605222197975633</v>
      </c>
    </row>
    <row r="355" spans="1:18" x14ac:dyDescent="0.25">
      <c r="A355" s="80" t="s">
        <v>34</v>
      </c>
      <c r="B355" s="68">
        <v>24495</v>
      </c>
      <c r="C355" s="60" t="s">
        <v>31</v>
      </c>
      <c r="D355" s="76">
        <v>0</v>
      </c>
      <c r="E355" s="48" t="s">
        <v>12</v>
      </c>
      <c r="F355" s="77">
        <v>0.3</v>
      </c>
      <c r="G355" s="48" t="s">
        <v>32</v>
      </c>
      <c r="H355" s="78">
        <f>B355*0.9973</f>
        <v>24428.863499999999</v>
      </c>
      <c r="I355" s="48" t="s">
        <v>12</v>
      </c>
      <c r="J355" s="49">
        <v>61.34</v>
      </c>
      <c r="K355" s="48" t="s">
        <v>12</v>
      </c>
      <c r="L355" s="69">
        <v>1</v>
      </c>
      <c r="M355" s="51" t="s">
        <v>13</v>
      </c>
      <c r="N355" s="78">
        <f t="shared" si="54"/>
        <v>749233.24354499998</v>
      </c>
      <c r="O355" s="79" t="s">
        <v>13</v>
      </c>
      <c r="P355" s="23">
        <f t="shared" si="55"/>
        <v>0.67970439854402398</v>
      </c>
      <c r="Q355" s="79" t="s">
        <v>13</v>
      </c>
      <c r="R355" s="23">
        <f t="shared" si="56"/>
        <v>2.4922494613280879</v>
      </c>
    </row>
    <row r="356" spans="1:18" x14ac:dyDescent="0.25">
      <c r="A356" s="80" t="s">
        <v>46</v>
      </c>
      <c r="B356" s="68">
        <v>0</v>
      </c>
      <c r="C356" s="60" t="s">
        <v>31</v>
      </c>
      <c r="D356" s="76">
        <v>0</v>
      </c>
      <c r="E356" s="48" t="s">
        <v>12</v>
      </c>
      <c r="F356" s="77">
        <v>0.62474956630158673</v>
      </c>
      <c r="G356" s="48" t="s">
        <v>32</v>
      </c>
      <c r="H356" s="78">
        <v>0</v>
      </c>
      <c r="I356" s="48" t="s">
        <v>12</v>
      </c>
      <c r="J356" s="49">
        <v>42.06</v>
      </c>
      <c r="K356" s="48" t="s">
        <v>12</v>
      </c>
      <c r="L356" s="69">
        <v>1</v>
      </c>
      <c r="M356" s="51" t="s">
        <v>13</v>
      </c>
      <c r="N356" s="78">
        <f t="shared" si="54"/>
        <v>0</v>
      </c>
      <c r="O356" s="79" t="s">
        <v>13</v>
      </c>
      <c r="P356" s="23">
        <f t="shared" si="55"/>
        <v>0</v>
      </c>
      <c r="Q356" s="79" t="s">
        <v>13</v>
      </c>
      <c r="R356" s="23">
        <f t="shared" si="56"/>
        <v>0</v>
      </c>
    </row>
    <row r="357" spans="1:18" x14ac:dyDescent="0.25">
      <c r="A357" s="80" t="s">
        <v>22</v>
      </c>
      <c r="B357" s="68">
        <v>1287</v>
      </c>
      <c r="C357" s="60" t="s">
        <v>31</v>
      </c>
      <c r="D357" s="76">
        <v>0</v>
      </c>
      <c r="E357" s="48" t="s">
        <v>12</v>
      </c>
      <c r="F357" s="77">
        <v>0.5</v>
      </c>
      <c r="G357" s="48" t="s">
        <v>32</v>
      </c>
      <c r="H357" s="78">
        <f>B357</f>
        <v>1287</v>
      </c>
      <c r="I357" s="48" t="s">
        <v>12</v>
      </c>
      <c r="J357" s="49">
        <v>45.11</v>
      </c>
      <c r="K357" s="48" t="s">
        <v>12</v>
      </c>
      <c r="L357" s="69">
        <v>1</v>
      </c>
      <c r="M357" s="51" t="s">
        <v>13</v>
      </c>
      <c r="N357" s="78">
        <f t="shared" si="54"/>
        <v>29028.285</v>
      </c>
      <c r="O357" s="79" t="s">
        <v>13</v>
      </c>
      <c r="P357" s="23">
        <f t="shared" si="55"/>
        <v>2.6334460152E-2</v>
      </c>
      <c r="Q357" s="79" t="s">
        <v>13</v>
      </c>
      <c r="R357" s="23">
        <f t="shared" si="56"/>
        <v>9.655968722399999E-2</v>
      </c>
    </row>
    <row r="358" spans="1:18" x14ac:dyDescent="0.25">
      <c r="A358" s="80" t="s">
        <v>47</v>
      </c>
      <c r="B358" s="68">
        <v>41943</v>
      </c>
      <c r="C358" s="60" t="s">
        <v>31</v>
      </c>
      <c r="D358" s="76">
        <v>4549.426020284046</v>
      </c>
      <c r="E358" s="48" t="s">
        <v>12</v>
      </c>
      <c r="F358" s="77">
        <v>0.8</v>
      </c>
      <c r="G358" s="48" t="s">
        <v>32</v>
      </c>
      <c r="H358" s="78">
        <f>B358*0.9906</f>
        <v>41548.735800000002</v>
      </c>
      <c r="I358" s="48" t="s">
        <v>12</v>
      </c>
      <c r="J358" s="49">
        <v>40.08</v>
      </c>
      <c r="K358" s="48" t="s">
        <v>12</v>
      </c>
      <c r="L358" s="69">
        <v>1</v>
      </c>
      <c r="M358" s="51" t="s">
        <v>13</v>
      </c>
      <c r="N358" s="78">
        <f t="shared" si="54"/>
        <v>832636.66543199995</v>
      </c>
      <c r="O358" s="79" t="s">
        <v>13</v>
      </c>
      <c r="P358" s="23">
        <f t="shared" si="55"/>
        <v>0.75536798287991036</v>
      </c>
      <c r="Q358" s="79" t="s">
        <v>13</v>
      </c>
      <c r="R358" s="23">
        <f t="shared" si="56"/>
        <v>2.7696826038930045</v>
      </c>
    </row>
    <row r="359" spans="1:18" x14ac:dyDescent="0.25">
      <c r="A359" s="80" t="s">
        <v>48</v>
      </c>
      <c r="B359" s="68">
        <v>932</v>
      </c>
      <c r="C359" s="60" t="s">
        <v>31</v>
      </c>
      <c r="D359" s="76">
        <v>890.04612845729446</v>
      </c>
      <c r="E359" s="48" t="s">
        <v>12</v>
      </c>
      <c r="F359" s="77">
        <v>0</v>
      </c>
      <c r="G359" s="48" t="s">
        <v>32</v>
      </c>
      <c r="H359" s="78">
        <f>B359</f>
        <v>932</v>
      </c>
      <c r="I359" s="48" t="s">
        <v>12</v>
      </c>
      <c r="J359" s="49">
        <v>43.47</v>
      </c>
      <c r="K359" s="48" t="s">
        <v>12</v>
      </c>
      <c r="L359" s="69">
        <v>1</v>
      </c>
      <c r="M359" s="51" t="s">
        <v>13</v>
      </c>
      <c r="N359" s="78">
        <f t="shared" si="54"/>
        <v>20257.02</v>
      </c>
      <c r="O359" s="79" t="s">
        <v>13</v>
      </c>
      <c r="P359" s="23">
        <f t="shared" si="55"/>
        <v>1.8377168544000001E-2</v>
      </c>
      <c r="Q359" s="79" t="s">
        <v>13</v>
      </c>
      <c r="R359" s="23">
        <f t="shared" si="56"/>
        <v>6.7382951327999999E-2</v>
      </c>
    </row>
    <row r="360" spans="1:18" x14ac:dyDescent="0.25">
      <c r="A360" s="80" t="s">
        <v>49</v>
      </c>
      <c r="B360" s="68">
        <v>1702</v>
      </c>
      <c r="C360" s="60" t="s">
        <v>31</v>
      </c>
      <c r="D360" s="76">
        <v>0</v>
      </c>
      <c r="E360" s="48" t="s">
        <v>12</v>
      </c>
      <c r="F360" s="77">
        <v>0</v>
      </c>
      <c r="G360" s="48" t="s">
        <v>32</v>
      </c>
      <c r="H360" s="78">
        <f>B360</f>
        <v>1702</v>
      </c>
      <c r="I360" s="48" t="s">
        <v>12</v>
      </c>
      <c r="J360" s="21">
        <v>44.77366188659483</v>
      </c>
      <c r="K360" s="48" t="s">
        <v>12</v>
      </c>
      <c r="L360" s="69">
        <v>1</v>
      </c>
      <c r="M360" s="51" t="s">
        <v>13</v>
      </c>
      <c r="N360" s="78">
        <f t="shared" si="54"/>
        <v>38102.386265492198</v>
      </c>
      <c r="O360" s="79" t="s">
        <v>13</v>
      </c>
      <c r="P360" s="23">
        <f t="shared" si="55"/>
        <v>3.4566484820054526E-2</v>
      </c>
      <c r="Q360" s="79" t="s">
        <v>13</v>
      </c>
      <c r="R360" s="23">
        <f t="shared" si="56"/>
        <v>0.12674377767353326</v>
      </c>
    </row>
    <row r="361" spans="1:18" x14ac:dyDescent="0.25">
      <c r="A361" s="80" t="s">
        <v>50</v>
      </c>
      <c r="B361" s="68">
        <v>800</v>
      </c>
      <c r="C361" s="60" t="s">
        <v>31</v>
      </c>
      <c r="D361" s="76">
        <v>800</v>
      </c>
      <c r="E361" s="48" t="s">
        <v>12</v>
      </c>
      <c r="F361" s="77">
        <v>0.57999999999999996</v>
      </c>
      <c r="G361" s="48" t="s">
        <v>32</v>
      </c>
      <c r="H361" s="78">
        <f>B361*0.42</f>
        <v>336</v>
      </c>
      <c r="I361" s="48" t="s">
        <v>12</v>
      </c>
      <c r="J361" s="49">
        <v>43.6</v>
      </c>
      <c r="K361" s="48" t="s">
        <v>12</v>
      </c>
      <c r="L361" s="69">
        <v>1</v>
      </c>
      <c r="M361" s="51" t="s">
        <v>13</v>
      </c>
      <c r="N361" s="78">
        <f t="shared" si="54"/>
        <v>7324.8</v>
      </c>
      <c r="O361" s="79" t="s">
        <v>13</v>
      </c>
      <c r="P361" s="23">
        <f t="shared" si="55"/>
        <v>6.6450585600000001E-3</v>
      </c>
      <c r="Q361" s="79" t="s">
        <v>13</v>
      </c>
      <c r="R361" s="23">
        <f t="shared" si="56"/>
        <v>2.436521472E-2</v>
      </c>
    </row>
    <row r="362" spans="1:18" x14ac:dyDescent="0.25">
      <c r="A362" s="80" t="s">
        <v>17</v>
      </c>
      <c r="B362" s="68">
        <v>294905</v>
      </c>
      <c r="C362" s="60" t="s">
        <v>31</v>
      </c>
      <c r="D362" s="76">
        <v>10134.894550668707</v>
      </c>
      <c r="E362" s="48" t="s">
        <v>12</v>
      </c>
      <c r="F362" s="77">
        <v>0.62474956630158673</v>
      </c>
      <c r="G362" s="48" t="s">
        <v>32</v>
      </c>
      <c r="H362" s="78">
        <f>B362*0.9738</f>
        <v>287178.489</v>
      </c>
      <c r="I362" s="48" t="s">
        <v>12</v>
      </c>
      <c r="J362" s="49">
        <v>31.87</v>
      </c>
      <c r="K362" s="48" t="s">
        <v>12</v>
      </c>
      <c r="L362" s="69">
        <v>1</v>
      </c>
      <c r="M362" s="51" t="s">
        <v>13</v>
      </c>
      <c r="N362" s="78">
        <f t="shared" si="54"/>
        <v>4576189.2222150005</v>
      </c>
      <c r="O362" s="79" t="s">
        <v>13</v>
      </c>
      <c r="P362" s="23">
        <f t="shared" si="55"/>
        <v>4.1515188623934485</v>
      </c>
      <c r="Q362" s="79" t="s">
        <v>13</v>
      </c>
      <c r="R362" s="23">
        <f t="shared" si="56"/>
        <v>15.222235828775979</v>
      </c>
    </row>
    <row r="363" spans="1:18" x14ac:dyDescent="0.25">
      <c r="A363" s="80" t="s">
        <v>18</v>
      </c>
      <c r="B363" s="68">
        <v>0</v>
      </c>
      <c r="C363" s="60" t="s">
        <v>31</v>
      </c>
      <c r="D363" s="76"/>
      <c r="E363" s="48" t="s">
        <v>12</v>
      </c>
      <c r="F363" s="82"/>
      <c r="G363" s="48" t="s">
        <v>32</v>
      </c>
      <c r="H363" s="78">
        <v>0</v>
      </c>
      <c r="I363" s="48" t="s">
        <v>12</v>
      </c>
      <c r="J363" s="83"/>
      <c r="K363" s="48" t="s">
        <v>12</v>
      </c>
      <c r="L363" s="84"/>
      <c r="M363" s="51" t="s">
        <v>13</v>
      </c>
      <c r="N363" s="78">
        <f t="shared" si="54"/>
        <v>0</v>
      </c>
      <c r="O363" s="79" t="s">
        <v>13</v>
      </c>
      <c r="P363" s="23">
        <f t="shared" si="55"/>
        <v>0</v>
      </c>
      <c r="Q363" s="79" t="s">
        <v>13</v>
      </c>
      <c r="R363" s="23">
        <f t="shared" si="56"/>
        <v>0</v>
      </c>
    </row>
    <row r="364" spans="1:18" x14ac:dyDescent="0.25">
      <c r="A364" s="41"/>
      <c r="B364" s="41"/>
      <c r="C364" s="41"/>
      <c r="D364" s="41"/>
      <c r="E364" s="41"/>
      <c r="F364" s="41"/>
      <c r="G364" s="41"/>
      <c r="H364" s="41"/>
      <c r="I364" s="41"/>
      <c r="J364" s="41"/>
      <c r="K364" s="41"/>
      <c r="L364" s="41"/>
      <c r="M364" s="41"/>
      <c r="N364" s="41"/>
      <c r="O364" s="41"/>
      <c r="P364" s="41"/>
      <c r="Q364" s="75"/>
      <c r="R364" s="75"/>
    </row>
    <row r="365" spans="1:18" ht="21" x14ac:dyDescent="0.4">
      <c r="A365" s="72" t="s">
        <v>35</v>
      </c>
      <c r="B365" s="73"/>
      <c r="C365" s="72"/>
      <c r="D365" s="72">
        <v>2013</v>
      </c>
      <c r="E365" s="73"/>
      <c r="F365" s="73"/>
      <c r="G365" s="73"/>
      <c r="H365" s="73"/>
      <c r="I365" s="73"/>
      <c r="J365" s="73"/>
      <c r="K365" s="73"/>
      <c r="L365" s="73"/>
      <c r="M365" s="73"/>
      <c r="N365" s="73"/>
      <c r="O365" s="73"/>
      <c r="P365" s="73"/>
      <c r="Q365" s="73"/>
      <c r="R365" s="73"/>
    </row>
    <row r="366" spans="1:18" ht="21" x14ac:dyDescent="0.4">
      <c r="A366" s="74"/>
      <c r="B366" s="42" t="s">
        <v>36</v>
      </c>
      <c r="C366" s="74"/>
      <c r="D366" s="42" t="s">
        <v>27</v>
      </c>
      <c r="E366" s="40"/>
      <c r="F366" s="40"/>
      <c r="G366" s="40"/>
      <c r="H366" s="42" t="s">
        <v>28</v>
      </c>
      <c r="I366" s="40"/>
      <c r="J366" s="40"/>
      <c r="K366" s="40"/>
      <c r="L366" s="40"/>
      <c r="M366" s="40"/>
      <c r="N366" s="40"/>
      <c r="O366" s="41"/>
      <c r="P366" s="41"/>
      <c r="Q366" s="75"/>
      <c r="R366" s="75"/>
    </row>
    <row r="367" spans="1:18" x14ac:dyDescent="0.25">
      <c r="A367" s="41"/>
      <c r="B367" s="42" t="s">
        <v>1</v>
      </c>
      <c r="C367" s="42"/>
      <c r="D367" s="42" t="s">
        <v>1</v>
      </c>
      <c r="E367" s="40"/>
      <c r="F367" s="41"/>
      <c r="G367" s="41"/>
      <c r="H367" s="42" t="s">
        <v>1</v>
      </c>
      <c r="I367" s="41"/>
      <c r="J367" s="42" t="s">
        <v>2</v>
      </c>
      <c r="K367" s="41"/>
      <c r="L367" s="42" t="s">
        <v>3</v>
      </c>
      <c r="M367" s="41"/>
      <c r="N367" s="16" t="s">
        <v>4</v>
      </c>
      <c r="O367" s="41"/>
      <c r="P367" s="16" t="s">
        <v>4</v>
      </c>
      <c r="Q367" s="75"/>
      <c r="R367" s="16" t="s">
        <v>4</v>
      </c>
    </row>
    <row r="368" spans="1:18" x14ac:dyDescent="0.25">
      <c r="A368" s="45" t="s">
        <v>5</v>
      </c>
      <c r="B368" s="42" t="s">
        <v>6</v>
      </c>
      <c r="C368" s="41"/>
      <c r="D368" s="42" t="s">
        <v>6</v>
      </c>
      <c r="E368" s="40"/>
      <c r="F368" s="42" t="s">
        <v>29</v>
      </c>
      <c r="G368" s="41"/>
      <c r="H368" s="42" t="s">
        <v>6</v>
      </c>
      <c r="I368" s="41"/>
      <c r="J368" s="42" t="s">
        <v>7</v>
      </c>
      <c r="K368" s="41"/>
      <c r="L368" s="42" t="s">
        <v>8</v>
      </c>
      <c r="M368" s="42"/>
      <c r="N368" s="42" t="s">
        <v>9</v>
      </c>
      <c r="O368" s="41"/>
      <c r="P368" s="42" t="s">
        <v>10</v>
      </c>
      <c r="Q368" s="75"/>
      <c r="R368" s="16" t="s">
        <v>19</v>
      </c>
    </row>
    <row r="369" spans="1:18" x14ac:dyDescent="0.25">
      <c r="A369" s="46" t="s">
        <v>37</v>
      </c>
      <c r="B369" s="68">
        <v>178615</v>
      </c>
      <c r="C369" s="60" t="s">
        <v>31</v>
      </c>
      <c r="D369" s="76">
        <v>178615</v>
      </c>
      <c r="E369" s="48" t="s">
        <v>12</v>
      </c>
      <c r="F369" s="77">
        <v>0.1</v>
      </c>
      <c r="G369" s="48" t="s">
        <v>32</v>
      </c>
      <c r="H369" s="78">
        <f>B369*0.9</f>
        <v>160753.5</v>
      </c>
      <c r="I369" s="48" t="s">
        <v>12</v>
      </c>
      <c r="J369" s="49">
        <v>56.372727272727268</v>
      </c>
      <c r="K369" s="48" t="s">
        <v>12</v>
      </c>
      <c r="L369" s="69">
        <v>1</v>
      </c>
      <c r="M369" s="51" t="s">
        <v>13</v>
      </c>
      <c r="N369" s="78">
        <f>H369*J369/2</f>
        <v>4531056.6068181815</v>
      </c>
      <c r="O369" s="79" t="s">
        <v>13</v>
      </c>
      <c r="P369" s="23">
        <f>N369*0.9072/1000000</f>
        <v>4.1105745537054545</v>
      </c>
      <c r="Q369" s="79" t="s">
        <v>13</v>
      </c>
      <c r="R369" s="23">
        <f>P369*44/12</f>
        <v>15.072106696920001</v>
      </c>
    </row>
    <row r="370" spans="1:18" x14ac:dyDescent="0.25">
      <c r="A370" s="80" t="s">
        <v>38</v>
      </c>
      <c r="B370" s="68">
        <v>38583.85</v>
      </c>
      <c r="C370" s="60" t="s">
        <v>31</v>
      </c>
      <c r="D370" s="76">
        <v>491.41227786794826</v>
      </c>
      <c r="E370" s="48" t="s">
        <v>12</v>
      </c>
      <c r="F370" s="77">
        <v>0</v>
      </c>
      <c r="G370" s="48" t="s">
        <v>32</v>
      </c>
      <c r="H370" s="78">
        <f>B370</f>
        <v>38583.85</v>
      </c>
      <c r="I370" s="48" t="s">
        <v>12</v>
      </c>
      <c r="J370" s="49">
        <v>56.746363636363633</v>
      </c>
      <c r="K370" s="48" t="s">
        <v>12</v>
      </c>
      <c r="L370" s="69">
        <v>1</v>
      </c>
      <c r="M370" s="51" t="s">
        <v>13</v>
      </c>
      <c r="N370" s="78">
        <f t="shared" ref="N370:N391" si="57">H370*J370/2</f>
        <v>1094746.5912954544</v>
      </c>
      <c r="O370" s="79" t="s">
        <v>13</v>
      </c>
      <c r="P370" s="23">
        <f t="shared" ref="P370:P391" si="58">N370*0.9072/1000000</f>
        <v>0.9931541076232363</v>
      </c>
      <c r="Q370" s="79" t="s">
        <v>13</v>
      </c>
      <c r="R370" s="23">
        <f t="shared" ref="R370:R391" si="59">P370*44/12</f>
        <v>3.6415650612851995</v>
      </c>
    </row>
    <row r="371" spans="1:18" x14ac:dyDescent="0.25">
      <c r="A371" s="80" t="s">
        <v>39</v>
      </c>
      <c r="B371" s="68">
        <v>35053</v>
      </c>
      <c r="C371" s="60" t="s">
        <v>31</v>
      </c>
      <c r="D371" s="76">
        <v>33778</v>
      </c>
      <c r="E371" s="48" t="s">
        <v>12</v>
      </c>
      <c r="F371" s="77">
        <v>0.996</v>
      </c>
      <c r="G371" s="48" t="s">
        <v>32</v>
      </c>
      <c r="H371" s="78">
        <f>B371*0.004</f>
        <v>140.21199999999999</v>
      </c>
      <c r="I371" s="48" t="s">
        <v>12</v>
      </c>
      <c r="J371" s="49">
        <v>45.27</v>
      </c>
      <c r="K371" s="48" t="s">
        <v>12</v>
      </c>
      <c r="L371" s="69">
        <v>1</v>
      </c>
      <c r="M371" s="51" t="s">
        <v>13</v>
      </c>
      <c r="N371" s="78">
        <f t="shared" si="57"/>
        <v>3173.6986200000001</v>
      </c>
      <c r="O371" s="79" t="s">
        <v>13</v>
      </c>
      <c r="P371" s="23">
        <f t="shared" si="58"/>
        <v>2.8791793880640001E-3</v>
      </c>
      <c r="Q371" s="79" t="s">
        <v>13</v>
      </c>
      <c r="R371" s="23">
        <f t="shared" si="59"/>
        <v>1.0556991089568001E-2</v>
      </c>
    </row>
    <row r="372" spans="1:18" ht="19.5" x14ac:dyDescent="0.25">
      <c r="A372" s="81" t="s">
        <v>40</v>
      </c>
      <c r="B372" s="68">
        <v>-13</v>
      </c>
      <c r="C372" s="60" t="s">
        <v>31</v>
      </c>
      <c r="D372" s="76">
        <v>0</v>
      </c>
      <c r="E372" s="48" t="s">
        <v>12</v>
      </c>
      <c r="F372" s="77">
        <v>0</v>
      </c>
      <c r="G372" s="48" t="s">
        <v>32</v>
      </c>
      <c r="H372" s="78">
        <f>B372</f>
        <v>-13</v>
      </c>
      <c r="I372" s="48" t="s">
        <v>12</v>
      </c>
      <c r="J372" s="49">
        <v>41.56</v>
      </c>
      <c r="K372" s="48" t="s">
        <v>12</v>
      </c>
      <c r="L372" s="69">
        <v>1</v>
      </c>
      <c r="M372" s="51" t="s">
        <v>13</v>
      </c>
      <c r="N372" s="78">
        <f t="shared" si="57"/>
        <v>-270.14</v>
      </c>
      <c r="O372" s="79" t="s">
        <v>13</v>
      </c>
      <c r="P372" s="23">
        <f t="shared" si="58"/>
        <v>-2.4507100799999999E-4</v>
      </c>
      <c r="Q372" s="79" t="s">
        <v>13</v>
      </c>
      <c r="R372" s="23">
        <f t="shared" si="59"/>
        <v>-8.9859369599999998E-4</v>
      </c>
    </row>
    <row r="373" spans="1:18" x14ac:dyDescent="0.25">
      <c r="A373" s="81" t="s">
        <v>41</v>
      </c>
      <c r="B373" s="68">
        <v>0</v>
      </c>
      <c r="C373" s="60" t="s">
        <v>31</v>
      </c>
      <c r="D373" s="76">
        <v>0</v>
      </c>
      <c r="E373" s="48" t="s">
        <v>12</v>
      </c>
      <c r="F373" s="77">
        <v>0</v>
      </c>
      <c r="G373" s="48" t="s">
        <v>32</v>
      </c>
      <c r="H373" s="78">
        <v>0</v>
      </c>
      <c r="I373" s="48" t="s">
        <v>12</v>
      </c>
      <c r="J373" s="21">
        <v>44.77366188659483</v>
      </c>
      <c r="K373" s="48" t="s">
        <v>12</v>
      </c>
      <c r="L373" s="69">
        <v>1</v>
      </c>
      <c r="M373" s="51" t="s">
        <v>13</v>
      </c>
      <c r="N373" s="78">
        <f t="shared" si="57"/>
        <v>0</v>
      </c>
      <c r="O373" s="79" t="s">
        <v>13</v>
      </c>
      <c r="P373" s="23">
        <f t="shared" si="58"/>
        <v>0</v>
      </c>
      <c r="Q373" s="79" t="s">
        <v>13</v>
      </c>
      <c r="R373" s="23">
        <f t="shared" si="59"/>
        <v>0</v>
      </c>
    </row>
    <row r="374" spans="1:18" x14ac:dyDescent="0.25">
      <c r="A374" s="80" t="s">
        <v>14</v>
      </c>
      <c r="B374" s="68">
        <v>50274</v>
      </c>
      <c r="C374" s="60" t="s">
        <v>31</v>
      </c>
      <c r="D374" s="76">
        <v>239.76374788710964</v>
      </c>
      <c r="E374" s="48" t="s">
        <v>12</v>
      </c>
      <c r="F374" s="77">
        <v>0.5</v>
      </c>
      <c r="G374" s="48" t="s">
        <v>32</v>
      </c>
      <c r="H374" s="78">
        <f>B374*0.995</f>
        <v>50022.63</v>
      </c>
      <c r="I374" s="48" t="s">
        <v>12</v>
      </c>
      <c r="J374" s="49">
        <v>44.43</v>
      </c>
      <c r="K374" s="48" t="s">
        <v>12</v>
      </c>
      <c r="L374" s="69">
        <v>1</v>
      </c>
      <c r="M374" s="51" t="s">
        <v>13</v>
      </c>
      <c r="N374" s="78">
        <f t="shared" si="57"/>
        <v>1111252.72545</v>
      </c>
      <c r="O374" s="79" t="s">
        <v>13</v>
      </c>
      <c r="P374" s="23">
        <f t="shared" si="58"/>
        <v>1.00812847252824</v>
      </c>
      <c r="Q374" s="79" t="s">
        <v>13</v>
      </c>
      <c r="R374" s="23">
        <f t="shared" si="59"/>
        <v>3.6964710659368798</v>
      </c>
    </row>
    <row r="375" spans="1:18" ht="19.5" x14ac:dyDescent="0.25">
      <c r="A375" s="81" t="s">
        <v>42</v>
      </c>
      <c r="B375" s="68">
        <v>0</v>
      </c>
      <c r="C375" s="60" t="s">
        <v>31</v>
      </c>
      <c r="D375" s="76">
        <v>0</v>
      </c>
      <c r="E375" s="48" t="s">
        <v>12</v>
      </c>
      <c r="F375" s="77">
        <v>0.62474956630158673</v>
      </c>
      <c r="G375" s="48" t="s">
        <v>32</v>
      </c>
      <c r="H375" s="78">
        <v>0</v>
      </c>
      <c r="I375" s="48" t="s">
        <v>12</v>
      </c>
      <c r="J375" s="49">
        <v>40.86</v>
      </c>
      <c r="K375" s="48" t="s">
        <v>12</v>
      </c>
      <c r="L375" s="69">
        <v>1</v>
      </c>
      <c r="M375" s="51" t="s">
        <v>13</v>
      </c>
      <c r="N375" s="78">
        <f t="shared" si="57"/>
        <v>0</v>
      </c>
      <c r="O375" s="79" t="s">
        <v>13</v>
      </c>
      <c r="P375" s="23">
        <f t="shared" si="58"/>
        <v>0</v>
      </c>
      <c r="Q375" s="79" t="s">
        <v>13</v>
      </c>
      <c r="R375" s="23">
        <f t="shared" si="59"/>
        <v>0</v>
      </c>
    </row>
    <row r="376" spans="1:18" ht="19.5" x14ac:dyDescent="0.25">
      <c r="A376" s="81" t="s">
        <v>43</v>
      </c>
      <c r="B376" s="68">
        <v>0</v>
      </c>
      <c r="C376" s="60" t="s">
        <v>31</v>
      </c>
      <c r="D376" s="76">
        <v>0</v>
      </c>
      <c r="E376" s="48" t="s">
        <v>12</v>
      </c>
      <c r="F376" s="77">
        <v>0.62474956630158673</v>
      </c>
      <c r="G376" s="48" t="s">
        <v>32</v>
      </c>
      <c r="H376" s="78">
        <v>0</v>
      </c>
      <c r="I376" s="48" t="s">
        <v>12</v>
      </c>
      <c r="J376" s="49">
        <v>44.43</v>
      </c>
      <c r="K376" s="48" t="s">
        <v>12</v>
      </c>
      <c r="L376" s="69">
        <v>1</v>
      </c>
      <c r="M376" s="51" t="s">
        <v>13</v>
      </c>
      <c r="N376" s="78">
        <f t="shared" si="57"/>
        <v>0</v>
      </c>
      <c r="O376" s="79" t="s">
        <v>13</v>
      </c>
      <c r="P376" s="23">
        <f t="shared" si="58"/>
        <v>0</v>
      </c>
      <c r="Q376" s="79" t="s">
        <v>13</v>
      </c>
      <c r="R376" s="23">
        <f t="shared" si="59"/>
        <v>0</v>
      </c>
    </row>
    <row r="377" spans="1:18" x14ac:dyDescent="0.25">
      <c r="A377" s="80" t="s">
        <v>15</v>
      </c>
      <c r="B377" s="68">
        <v>63</v>
      </c>
      <c r="C377" s="60" t="s">
        <v>31</v>
      </c>
      <c r="D377" s="76">
        <v>0</v>
      </c>
      <c r="E377" s="48" t="s">
        <v>12</v>
      </c>
      <c r="F377" s="77">
        <v>0</v>
      </c>
      <c r="G377" s="48" t="s">
        <v>32</v>
      </c>
      <c r="H377" s="78">
        <f>B377</f>
        <v>63</v>
      </c>
      <c r="I377" s="48" t="s">
        <v>12</v>
      </c>
      <c r="J377" s="49">
        <v>43.97</v>
      </c>
      <c r="K377" s="48" t="s">
        <v>12</v>
      </c>
      <c r="L377" s="69">
        <v>1</v>
      </c>
      <c r="M377" s="51" t="s">
        <v>13</v>
      </c>
      <c r="N377" s="78">
        <f t="shared" si="57"/>
        <v>1385.0550000000001</v>
      </c>
      <c r="O377" s="79" t="s">
        <v>13</v>
      </c>
      <c r="P377" s="23">
        <f t="shared" si="58"/>
        <v>1.2565218959999999E-3</v>
      </c>
      <c r="Q377" s="79" t="s">
        <v>13</v>
      </c>
      <c r="R377" s="23">
        <f t="shared" si="59"/>
        <v>4.6072469519999994E-3</v>
      </c>
    </row>
    <row r="378" spans="1:18" x14ac:dyDescent="0.25">
      <c r="A378" s="80" t="s">
        <v>16</v>
      </c>
      <c r="B378" s="68">
        <v>20029</v>
      </c>
      <c r="C378" s="60" t="s">
        <v>31</v>
      </c>
      <c r="D378" s="76">
        <v>16485.586131429332</v>
      </c>
      <c r="E378" s="48" t="s">
        <v>12</v>
      </c>
      <c r="F378" s="77">
        <v>0.62474956630158673</v>
      </c>
      <c r="G378" s="48" t="s">
        <v>32</v>
      </c>
      <c r="H378" s="78">
        <f>B378*0.53</f>
        <v>10615.37</v>
      </c>
      <c r="I378" s="48" t="s">
        <v>12</v>
      </c>
      <c r="J378" s="21">
        <v>37.29095343056121</v>
      </c>
      <c r="K378" s="48" t="s">
        <v>12</v>
      </c>
      <c r="L378" s="69">
        <v>1</v>
      </c>
      <c r="M378" s="51" t="s">
        <v>13</v>
      </c>
      <c r="N378" s="78">
        <f t="shared" si="57"/>
        <v>197928.63415908828</v>
      </c>
      <c r="O378" s="79" t="s">
        <v>13</v>
      </c>
      <c r="P378" s="23">
        <f t="shared" si="58"/>
        <v>0.17956085690912488</v>
      </c>
      <c r="Q378" s="79" t="s">
        <v>13</v>
      </c>
      <c r="R378" s="23">
        <f t="shared" si="59"/>
        <v>0.6583898086667912</v>
      </c>
    </row>
    <row r="379" spans="1:18" x14ac:dyDescent="0.25">
      <c r="A379" s="80" t="s">
        <v>30</v>
      </c>
      <c r="B379" s="68">
        <v>12682</v>
      </c>
      <c r="C379" s="60" t="s">
        <v>31</v>
      </c>
      <c r="D379" s="76">
        <v>12682</v>
      </c>
      <c r="E379" s="48" t="s">
        <v>12</v>
      </c>
      <c r="F379" s="77">
        <v>0.09</v>
      </c>
      <c r="G379" s="48" t="s">
        <v>32</v>
      </c>
      <c r="H379" s="78">
        <f>B379*0.91</f>
        <v>11540.62</v>
      </c>
      <c r="I379" s="48" t="s">
        <v>12</v>
      </c>
      <c r="J379" s="49">
        <v>43.97</v>
      </c>
      <c r="K379" s="48" t="s">
        <v>12</v>
      </c>
      <c r="L379" s="69">
        <v>1</v>
      </c>
      <c r="M379" s="51" t="s">
        <v>13</v>
      </c>
      <c r="N379" s="78">
        <f t="shared" si="57"/>
        <v>253720.5307</v>
      </c>
      <c r="O379" s="79" t="s">
        <v>13</v>
      </c>
      <c r="P379" s="23">
        <f t="shared" si="58"/>
        <v>0.23017526545104</v>
      </c>
      <c r="Q379" s="79" t="s">
        <v>13</v>
      </c>
      <c r="R379" s="23">
        <f t="shared" si="59"/>
        <v>0.84397597332048002</v>
      </c>
    </row>
    <row r="380" spans="1:18" x14ac:dyDescent="0.25">
      <c r="A380" s="80" t="s">
        <v>21</v>
      </c>
      <c r="B380" s="68">
        <v>10107</v>
      </c>
      <c r="C380" s="60" t="s">
        <v>31</v>
      </c>
      <c r="D380" s="76">
        <v>0</v>
      </c>
      <c r="E380" s="48" t="s">
        <v>12</v>
      </c>
      <c r="F380" s="77">
        <v>0</v>
      </c>
      <c r="G380" s="48" t="s">
        <v>32</v>
      </c>
      <c r="H380" s="78">
        <f>B380</f>
        <v>10107</v>
      </c>
      <c r="I380" s="48" t="s">
        <v>12</v>
      </c>
      <c r="J380" s="21">
        <v>42.900741155457617</v>
      </c>
      <c r="K380" s="48" t="s">
        <v>12</v>
      </c>
      <c r="L380" s="69">
        <v>1</v>
      </c>
      <c r="M380" s="51" t="s">
        <v>13</v>
      </c>
      <c r="N380" s="78">
        <f t="shared" si="57"/>
        <v>216798.89542910506</v>
      </c>
      <c r="O380" s="79" t="s">
        <v>13</v>
      </c>
      <c r="P380" s="23">
        <f t="shared" si="58"/>
        <v>0.19667995793328411</v>
      </c>
      <c r="Q380" s="79" t="s">
        <v>13</v>
      </c>
      <c r="R380" s="23">
        <f t="shared" si="59"/>
        <v>0.72115984575537506</v>
      </c>
    </row>
    <row r="381" spans="1:18" ht="19.5" x14ac:dyDescent="0.25">
      <c r="A381" s="81" t="s">
        <v>44</v>
      </c>
      <c r="B381" s="68">
        <v>0</v>
      </c>
      <c r="C381" s="60" t="s">
        <v>31</v>
      </c>
      <c r="D381" s="76">
        <v>0</v>
      </c>
      <c r="E381" s="48" t="s">
        <v>12</v>
      </c>
      <c r="F381" s="77">
        <v>0</v>
      </c>
      <c r="G381" s="48" t="s">
        <v>32</v>
      </c>
      <c r="H381" s="78">
        <v>0</v>
      </c>
      <c r="I381" s="48" t="s">
        <v>12</v>
      </c>
      <c r="J381" s="21">
        <v>42.900741155457617</v>
      </c>
      <c r="K381" s="48" t="s">
        <v>12</v>
      </c>
      <c r="L381" s="69">
        <v>1</v>
      </c>
      <c r="M381" s="51" t="s">
        <v>13</v>
      </c>
      <c r="N381" s="78">
        <f t="shared" si="57"/>
        <v>0</v>
      </c>
      <c r="O381" s="79" t="s">
        <v>13</v>
      </c>
      <c r="P381" s="23">
        <f t="shared" si="58"/>
        <v>0</v>
      </c>
      <c r="Q381" s="79" t="s">
        <v>13</v>
      </c>
      <c r="R381" s="23">
        <f t="shared" si="59"/>
        <v>0</v>
      </c>
    </row>
    <row r="382" spans="1:18" x14ac:dyDescent="0.25">
      <c r="A382" s="80" t="s">
        <v>45</v>
      </c>
      <c r="B382" s="68">
        <v>2272</v>
      </c>
      <c r="C382" s="60" t="s">
        <v>31</v>
      </c>
      <c r="D382" s="76">
        <v>2260</v>
      </c>
      <c r="E382" s="48" t="s">
        <v>12</v>
      </c>
      <c r="F382" s="77">
        <v>0</v>
      </c>
      <c r="G382" s="48" t="s">
        <v>32</v>
      </c>
      <c r="H382" s="78">
        <f>B382</f>
        <v>2272</v>
      </c>
      <c r="I382" s="48" t="s">
        <v>12</v>
      </c>
      <c r="J382" s="21">
        <v>44.77366188659483</v>
      </c>
      <c r="K382" s="48" t="s">
        <v>12</v>
      </c>
      <c r="L382" s="69">
        <v>1</v>
      </c>
      <c r="M382" s="51" t="s">
        <v>13</v>
      </c>
      <c r="N382" s="78">
        <f t="shared" si="57"/>
        <v>50862.879903171728</v>
      </c>
      <c r="O382" s="79" t="s">
        <v>13</v>
      </c>
      <c r="P382" s="23">
        <f t="shared" si="58"/>
        <v>4.6142804648157391E-2</v>
      </c>
      <c r="Q382" s="79" t="s">
        <v>13</v>
      </c>
      <c r="R382" s="23">
        <f t="shared" si="59"/>
        <v>0.16919028370991043</v>
      </c>
    </row>
    <row r="383" spans="1:18" x14ac:dyDescent="0.25">
      <c r="A383" s="80" t="s">
        <v>34</v>
      </c>
      <c r="B383" s="68">
        <v>23189</v>
      </c>
      <c r="C383" s="60" t="s">
        <v>31</v>
      </c>
      <c r="D383" s="76">
        <v>0</v>
      </c>
      <c r="E383" s="48" t="s">
        <v>12</v>
      </c>
      <c r="F383" s="77">
        <v>0.3</v>
      </c>
      <c r="G383" s="48" t="s">
        <v>32</v>
      </c>
      <c r="H383" s="78">
        <f>B383*0.9973</f>
        <v>23126.3897</v>
      </c>
      <c r="I383" s="48" t="s">
        <v>12</v>
      </c>
      <c r="J383" s="49">
        <v>61.34</v>
      </c>
      <c r="K383" s="48" t="s">
        <v>12</v>
      </c>
      <c r="L383" s="69">
        <v>1</v>
      </c>
      <c r="M383" s="51" t="s">
        <v>13</v>
      </c>
      <c r="N383" s="78">
        <f t="shared" si="57"/>
        <v>709286.37209900003</v>
      </c>
      <c r="O383" s="79" t="s">
        <v>13</v>
      </c>
      <c r="P383" s="23">
        <f t="shared" si="58"/>
        <v>0.64346459676821288</v>
      </c>
      <c r="Q383" s="79" t="s">
        <v>13</v>
      </c>
      <c r="R383" s="23">
        <f t="shared" si="59"/>
        <v>2.3593701881501139</v>
      </c>
    </row>
    <row r="384" spans="1:18" x14ac:dyDescent="0.25">
      <c r="A384" s="80" t="s">
        <v>46</v>
      </c>
      <c r="B384" s="68">
        <v>0</v>
      </c>
      <c r="C384" s="60" t="s">
        <v>31</v>
      </c>
      <c r="D384" s="76">
        <v>0</v>
      </c>
      <c r="E384" s="48" t="s">
        <v>12</v>
      </c>
      <c r="F384" s="77">
        <v>0.62474956630158673</v>
      </c>
      <c r="G384" s="48" t="s">
        <v>32</v>
      </c>
      <c r="H384" s="78">
        <v>0</v>
      </c>
      <c r="I384" s="48" t="s">
        <v>12</v>
      </c>
      <c r="J384" s="49">
        <v>42.06</v>
      </c>
      <c r="K384" s="48" t="s">
        <v>12</v>
      </c>
      <c r="L384" s="69">
        <v>1</v>
      </c>
      <c r="M384" s="51" t="s">
        <v>13</v>
      </c>
      <c r="N384" s="78">
        <f t="shared" si="57"/>
        <v>0</v>
      </c>
      <c r="O384" s="79" t="s">
        <v>13</v>
      </c>
      <c r="P384" s="23">
        <f t="shared" si="58"/>
        <v>0</v>
      </c>
      <c r="Q384" s="79" t="s">
        <v>13</v>
      </c>
      <c r="R384" s="23">
        <f t="shared" si="59"/>
        <v>0</v>
      </c>
    </row>
    <row r="385" spans="1:18" x14ac:dyDescent="0.25">
      <c r="A385" s="80" t="s">
        <v>22</v>
      </c>
      <c r="B385" s="68">
        <v>874</v>
      </c>
      <c r="C385" s="60" t="s">
        <v>31</v>
      </c>
      <c r="D385" s="76">
        <v>0</v>
      </c>
      <c r="E385" s="48" t="s">
        <v>12</v>
      </c>
      <c r="F385" s="77">
        <v>0.5</v>
      </c>
      <c r="G385" s="48" t="s">
        <v>32</v>
      </c>
      <c r="H385" s="78">
        <f>B385</f>
        <v>874</v>
      </c>
      <c r="I385" s="48" t="s">
        <v>12</v>
      </c>
      <c r="J385" s="49">
        <v>45.11</v>
      </c>
      <c r="K385" s="48" t="s">
        <v>12</v>
      </c>
      <c r="L385" s="69">
        <v>1</v>
      </c>
      <c r="M385" s="51" t="s">
        <v>13</v>
      </c>
      <c r="N385" s="78">
        <f t="shared" si="57"/>
        <v>19713.07</v>
      </c>
      <c r="O385" s="79" t="s">
        <v>13</v>
      </c>
      <c r="P385" s="23">
        <f t="shared" si="58"/>
        <v>1.7883697104E-2</v>
      </c>
      <c r="Q385" s="79" t="s">
        <v>13</v>
      </c>
      <c r="R385" s="23">
        <f t="shared" si="59"/>
        <v>6.5573556047999998E-2</v>
      </c>
    </row>
    <row r="386" spans="1:18" x14ac:dyDescent="0.25">
      <c r="A386" s="80" t="s">
        <v>47</v>
      </c>
      <c r="B386" s="68">
        <v>51116</v>
      </c>
      <c r="C386" s="60" t="s">
        <v>31</v>
      </c>
      <c r="D386" s="76">
        <v>5544.3926388870441</v>
      </c>
      <c r="E386" s="48" t="s">
        <v>12</v>
      </c>
      <c r="F386" s="77">
        <v>0.8</v>
      </c>
      <c r="G386" s="48" t="s">
        <v>32</v>
      </c>
      <c r="H386" s="78">
        <f>B386*0.9906</f>
        <v>50635.509600000005</v>
      </c>
      <c r="I386" s="48" t="s">
        <v>12</v>
      </c>
      <c r="J386" s="49">
        <v>40.08</v>
      </c>
      <c r="K386" s="48" t="s">
        <v>12</v>
      </c>
      <c r="L386" s="69">
        <v>1</v>
      </c>
      <c r="M386" s="51" t="s">
        <v>13</v>
      </c>
      <c r="N386" s="78">
        <f t="shared" si="57"/>
        <v>1014735.6123840001</v>
      </c>
      <c r="O386" s="79" t="s">
        <v>13</v>
      </c>
      <c r="P386" s="23">
        <f t="shared" si="58"/>
        <v>0.9205681475547649</v>
      </c>
      <c r="Q386" s="79" t="s">
        <v>13</v>
      </c>
      <c r="R386" s="23">
        <f t="shared" si="59"/>
        <v>3.3754165410341379</v>
      </c>
    </row>
    <row r="387" spans="1:18" x14ac:dyDescent="0.25">
      <c r="A387" s="80" t="s">
        <v>48</v>
      </c>
      <c r="B387" s="68">
        <v>6943</v>
      </c>
      <c r="C387" s="60" t="s">
        <v>31</v>
      </c>
      <c r="D387" s="76">
        <v>6612.1349427671857</v>
      </c>
      <c r="E387" s="48" t="s">
        <v>12</v>
      </c>
      <c r="F387" s="77">
        <v>0</v>
      </c>
      <c r="G387" s="48" t="s">
        <v>32</v>
      </c>
      <c r="H387" s="78">
        <f>B387</f>
        <v>6943</v>
      </c>
      <c r="I387" s="48" t="s">
        <v>12</v>
      </c>
      <c r="J387" s="49">
        <v>43.47</v>
      </c>
      <c r="K387" s="48" t="s">
        <v>12</v>
      </c>
      <c r="L387" s="69">
        <v>1</v>
      </c>
      <c r="M387" s="51" t="s">
        <v>13</v>
      </c>
      <c r="N387" s="78">
        <f t="shared" si="57"/>
        <v>150906.10500000001</v>
      </c>
      <c r="O387" s="79" t="s">
        <v>13</v>
      </c>
      <c r="P387" s="23">
        <f t="shared" si="58"/>
        <v>0.13690201845600003</v>
      </c>
      <c r="Q387" s="79" t="s">
        <v>13</v>
      </c>
      <c r="R387" s="23">
        <f t="shared" si="59"/>
        <v>0.50197406767200015</v>
      </c>
    </row>
    <row r="388" spans="1:18" x14ac:dyDescent="0.25">
      <c r="A388" s="80" t="s">
        <v>49</v>
      </c>
      <c r="B388" s="68">
        <v>556</v>
      </c>
      <c r="C388" s="60" t="s">
        <v>31</v>
      </c>
      <c r="D388" s="76">
        <v>0</v>
      </c>
      <c r="E388" s="48" t="s">
        <v>12</v>
      </c>
      <c r="F388" s="77">
        <v>0</v>
      </c>
      <c r="G388" s="48" t="s">
        <v>32</v>
      </c>
      <c r="H388" s="78">
        <f>B388</f>
        <v>556</v>
      </c>
      <c r="I388" s="48" t="s">
        <v>12</v>
      </c>
      <c r="J388" s="21">
        <v>44.77366188659483</v>
      </c>
      <c r="K388" s="48" t="s">
        <v>12</v>
      </c>
      <c r="L388" s="69">
        <v>1</v>
      </c>
      <c r="M388" s="51" t="s">
        <v>13</v>
      </c>
      <c r="N388" s="78">
        <f t="shared" si="57"/>
        <v>12447.078004473362</v>
      </c>
      <c r="O388" s="79" t="s">
        <v>13</v>
      </c>
      <c r="P388" s="23">
        <f t="shared" si="58"/>
        <v>1.1291989165658234E-2</v>
      </c>
      <c r="Q388" s="79" t="s">
        <v>13</v>
      </c>
      <c r="R388" s="23">
        <f t="shared" si="59"/>
        <v>4.1403960274080193E-2</v>
      </c>
    </row>
    <row r="389" spans="1:18" x14ac:dyDescent="0.25">
      <c r="A389" s="80" t="s">
        <v>50</v>
      </c>
      <c r="B389" s="68">
        <v>965</v>
      </c>
      <c r="C389" s="60" t="s">
        <v>31</v>
      </c>
      <c r="D389" s="76">
        <v>965</v>
      </c>
      <c r="E389" s="48" t="s">
        <v>12</v>
      </c>
      <c r="F389" s="77">
        <v>0.57999999999999996</v>
      </c>
      <c r="G389" s="48" t="s">
        <v>32</v>
      </c>
      <c r="H389" s="78">
        <f>B389*0.42</f>
        <v>405.3</v>
      </c>
      <c r="I389" s="48" t="s">
        <v>12</v>
      </c>
      <c r="J389" s="49">
        <v>43.6</v>
      </c>
      <c r="K389" s="48" t="s">
        <v>12</v>
      </c>
      <c r="L389" s="69">
        <v>1</v>
      </c>
      <c r="M389" s="51" t="s">
        <v>13</v>
      </c>
      <c r="N389" s="78">
        <f t="shared" si="57"/>
        <v>8835.5400000000009</v>
      </c>
      <c r="O389" s="79" t="s">
        <v>13</v>
      </c>
      <c r="P389" s="23">
        <f t="shared" si="58"/>
        <v>8.0156018880000006E-3</v>
      </c>
      <c r="Q389" s="79" t="s">
        <v>13</v>
      </c>
      <c r="R389" s="23">
        <f t="shared" si="59"/>
        <v>2.9390540256000002E-2</v>
      </c>
    </row>
    <row r="390" spans="1:18" x14ac:dyDescent="0.25">
      <c r="A390" s="80" t="s">
        <v>17</v>
      </c>
      <c r="B390" s="68">
        <v>357806</v>
      </c>
      <c r="C390" s="60" t="s">
        <v>31</v>
      </c>
      <c r="D390" s="76">
        <v>11415.547869069953</v>
      </c>
      <c r="E390" s="48" t="s">
        <v>12</v>
      </c>
      <c r="F390" s="77">
        <v>0.62474956630158673</v>
      </c>
      <c r="G390" s="48" t="s">
        <v>32</v>
      </c>
      <c r="H390" s="78">
        <f>B390*0.9738</f>
        <v>348431.4828</v>
      </c>
      <c r="I390" s="48" t="s">
        <v>12</v>
      </c>
      <c r="J390" s="49">
        <v>31.87</v>
      </c>
      <c r="K390" s="48" t="s">
        <v>12</v>
      </c>
      <c r="L390" s="69">
        <v>1</v>
      </c>
      <c r="M390" s="51" t="s">
        <v>13</v>
      </c>
      <c r="N390" s="78">
        <f t="shared" si="57"/>
        <v>5552255.6784180002</v>
      </c>
      <c r="O390" s="79" t="s">
        <v>13</v>
      </c>
      <c r="P390" s="23">
        <f t="shared" si="58"/>
        <v>5.0370063514608097</v>
      </c>
      <c r="Q390" s="79" t="s">
        <v>13</v>
      </c>
      <c r="R390" s="23">
        <f t="shared" si="59"/>
        <v>18.469023288689637</v>
      </c>
    </row>
    <row r="391" spans="1:18" x14ac:dyDescent="0.25">
      <c r="A391" s="80" t="s">
        <v>18</v>
      </c>
      <c r="B391" s="68">
        <v>0</v>
      </c>
      <c r="C391" s="60" t="s">
        <v>31</v>
      </c>
      <c r="D391" s="76"/>
      <c r="E391" s="48" t="s">
        <v>12</v>
      </c>
      <c r="F391" s="82"/>
      <c r="G391" s="48" t="s">
        <v>32</v>
      </c>
      <c r="H391" s="78">
        <v>0</v>
      </c>
      <c r="I391" s="48" t="s">
        <v>12</v>
      </c>
      <c r="J391" s="83"/>
      <c r="K391" s="48" t="s">
        <v>12</v>
      </c>
      <c r="L391" s="84"/>
      <c r="M391" s="51" t="s">
        <v>13</v>
      </c>
      <c r="N391" s="78">
        <f t="shared" si="57"/>
        <v>0</v>
      </c>
      <c r="O391" s="79" t="s">
        <v>13</v>
      </c>
      <c r="P391" s="23">
        <f t="shared" si="58"/>
        <v>0</v>
      </c>
      <c r="Q391" s="79" t="s">
        <v>13</v>
      </c>
      <c r="R391" s="23">
        <f t="shared" si="59"/>
        <v>0</v>
      </c>
    </row>
    <row r="392" spans="1:18" x14ac:dyDescent="0.25">
      <c r="A392" s="41"/>
      <c r="B392" s="41"/>
      <c r="C392" s="41"/>
      <c r="D392" s="41"/>
      <c r="E392" s="41"/>
      <c r="F392" s="41"/>
      <c r="G392" s="41"/>
      <c r="H392" s="41"/>
      <c r="I392" s="41"/>
      <c r="J392" s="41"/>
      <c r="K392" s="41"/>
      <c r="L392" s="41"/>
      <c r="M392" s="41"/>
      <c r="N392" s="41"/>
      <c r="O392" s="41"/>
      <c r="P392" s="41"/>
      <c r="Q392" s="75"/>
      <c r="R392" s="75"/>
    </row>
    <row r="393" spans="1:18" ht="21" x14ac:dyDescent="0.4">
      <c r="A393" s="72" t="s">
        <v>35</v>
      </c>
      <c r="B393" s="73"/>
      <c r="C393" s="72"/>
      <c r="D393" s="72">
        <v>2014</v>
      </c>
      <c r="E393" s="73"/>
      <c r="F393" s="73"/>
      <c r="G393" s="73"/>
      <c r="H393" s="73"/>
      <c r="I393" s="73"/>
      <c r="J393" s="73"/>
      <c r="K393" s="73"/>
      <c r="L393" s="73"/>
      <c r="M393" s="73"/>
      <c r="N393" s="73"/>
      <c r="O393" s="73"/>
      <c r="P393" s="73"/>
      <c r="Q393" s="73"/>
      <c r="R393" s="73"/>
    </row>
    <row r="394" spans="1:18" ht="21" x14ac:dyDescent="0.4">
      <c r="A394" s="74"/>
      <c r="B394" s="42" t="s">
        <v>36</v>
      </c>
      <c r="C394" s="74"/>
      <c r="D394" s="42" t="s">
        <v>27</v>
      </c>
      <c r="E394" s="40"/>
      <c r="F394" s="40"/>
      <c r="G394" s="40"/>
      <c r="H394" s="42" t="s">
        <v>28</v>
      </c>
      <c r="I394" s="40"/>
      <c r="J394" s="40"/>
      <c r="K394" s="40"/>
      <c r="L394" s="40"/>
      <c r="M394" s="40"/>
      <c r="N394" s="40"/>
      <c r="O394" s="41"/>
      <c r="P394" s="41"/>
      <c r="Q394" s="75"/>
      <c r="R394" s="75"/>
    </row>
    <row r="395" spans="1:18" x14ac:dyDescent="0.25">
      <c r="A395" s="41"/>
      <c r="B395" s="42" t="s">
        <v>1</v>
      </c>
      <c r="C395" s="42"/>
      <c r="D395" s="42" t="s">
        <v>1</v>
      </c>
      <c r="E395" s="40"/>
      <c r="F395" s="41"/>
      <c r="G395" s="41"/>
      <c r="H395" s="42" t="s">
        <v>1</v>
      </c>
      <c r="I395" s="41"/>
      <c r="J395" s="42" t="s">
        <v>2</v>
      </c>
      <c r="K395" s="41"/>
      <c r="L395" s="42" t="s">
        <v>3</v>
      </c>
      <c r="M395" s="41"/>
      <c r="N395" s="16" t="s">
        <v>4</v>
      </c>
      <c r="O395" s="41"/>
      <c r="P395" s="16" t="s">
        <v>4</v>
      </c>
      <c r="Q395" s="75"/>
      <c r="R395" s="16" t="s">
        <v>4</v>
      </c>
    </row>
    <row r="396" spans="1:18" x14ac:dyDescent="0.25">
      <c r="A396" s="45" t="s">
        <v>5</v>
      </c>
      <c r="B396" s="42" t="s">
        <v>6</v>
      </c>
      <c r="C396" s="41"/>
      <c r="D396" s="42" t="s">
        <v>6</v>
      </c>
      <c r="E396" s="40"/>
      <c r="F396" s="42" t="s">
        <v>29</v>
      </c>
      <c r="G396" s="41"/>
      <c r="H396" s="42" t="s">
        <v>6</v>
      </c>
      <c r="I396" s="41"/>
      <c r="J396" s="42" t="s">
        <v>7</v>
      </c>
      <c r="K396" s="41"/>
      <c r="L396" s="42" t="s">
        <v>8</v>
      </c>
      <c r="M396" s="42"/>
      <c r="N396" s="42" t="s">
        <v>9</v>
      </c>
      <c r="O396" s="41"/>
      <c r="P396" s="42" t="s">
        <v>10</v>
      </c>
      <c r="Q396" s="75"/>
      <c r="R396" s="16" t="s">
        <v>19</v>
      </c>
    </row>
    <row r="397" spans="1:18" x14ac:dyDescent="0.25">
      <c r="A397" s="46" t="s">
        <v>37</v>
      </c>
      <c r="B397" s="68">
        <v>184922</v>
      </c>
      <c r="C397" s="60" t="s">
        <v>31</v>
      </c>
      <c r="D397" s="76">
        <v>0</v>
      </c>
      <c r="E397" s="48" t="s">
        <v>12</v>
      </c>
      <c r="F397" s="77">
        <v>0.1</v>
      </c>
      <c r="G397" s="48" t="s">
        <v>32</v>
      </c>
      <c r="H397" s="78">
        <f>B397*0.9</f>
        <v>166429.80000000002</v>
      </c>
      <c r="I397" s="48" t="s">
        <v>12</v>
      </c>
      <c r="J397" s="49">
        <v>56.372727272727268</v>
      </c>
      <c r="K397" s="48" t="s">
        <v>12</v>
      </c>
      <c r="L397" s="69">
        <v>1</v>
      </c>
      <c r="M397" s="51" t="s">
        <v>13</v>
      </c>
      <c r="N397" s="78">
        <f>H397*J397/2</f>
        <v>4691050.8627272733</v>
      </c>
      <c r="O397" s="79" t="s">
        <v>13</v>
      </c>
      <c r="P397" s="23">
        <f>N397*0.9072/1000000</f>
        <v>4.2557213426661828</v>
      </c>
      <c r="Q397" s="79" t="s">
        <v>13</v>
      </c>
      <c r="R397" s="23">
        <f>P397*44/12</f>
        <v>15.604311589776003</v>
      </c>
    </row>
    <row r="398" spans="1:18" x14ac:dyDescent="0.25">
      <c r="A398" s="80" t="s">
        <v>38</v>
      </c>
      <c r="B398" s="68">
        <v>36888</v>
      </c>
      <c r="C398" s="60" t="s">
        <v>31</v>
      </c>
      <c r="D398" s="76">
        <v>0</v>
      </c>
      <c r="E398" s="48" t="s">
        <v>12</v>
      </c>
      <c r="F398" s="77">
        <v>0</v>
      </c>
      <c r="G398" s="48" t="s">
        <v>32</v>
      </c>
      <c r="H398" s="78">
        <f>B398</f>
        <v>36888</v>
      </c>
      <c r="I398" s="48" t="s">
        <v>12</v>
      </c>
      <c r="J398" s="49">
        <v>56.746363636363633</v>
      </c>
      <c r="K398" s="48" t="s">
        <v>12</v>
      </c>
      <c r="L398" s="69">
        <v>1</v>
      </c>
      <c r="M398" s="51" t="s">
        <v>13</v>
      </c>
      <c r="N398" s="78">
        <f t="shared" ref="N398:N419" si="60">H398*J398/2</f>
        <v>1046629.9309090908</v>
      </c>
      <c r="O398" s="79" t="s">
        <v>13</v>
      </c>
      <c r="P398" s="23">
        <f t="shared" ref="P398:P419" si="61">N398*0.9072/1000000</f>
        <v>0.94950267332072724</v>
      </c>
      <c r="Q398" s="79" t="s">
        <v>13</v>
      </c>
      <c r="R398" s="23">
        <f t="shared" ref="R398:R419" si="62">P398*44/12</f>
        <v>3.4815098021759998</v>
      </c>
    </row>
    <row r="399" spans="1:18" x14ac:dyDescent="0.25">
      <c r="A399" s="80" t="s">
        <v>39</v>
      </c>
      <c r="B399" s="68">
        <v>42343</v>
      </c>
      <c r="C399" s="60" t="s">
        <v>31</v>
      </c>
      <c r="D399" s="76">
        <v>0</v>
      </c>
      <c r="E399" s="48" t="s">
        <v>12</v>
      </c>
      <c r="F399" s="77">
        <v>0.996</v>
      </c>
      <c r="G399" s="48" t="s">
        <v>32</v>
      </c>
      <c r="H399" s="78">
        <f>B399*0.004</f>
        <v>169.37200000000001</v>
      </c>
      <c r="I399" s="48" t="s">
        <v>12</v>
      </c>
      <c r="J399" s="49">
        <v>45.27</v>
      </c>
      <c r="K399" s="48" t="s">
        <v>12</v>
      </c>
      <c r="L399" s="69">
        <v>1</v>
      </c>
      <c r="M399" s="51" t="s">
        <v>13</v>
      </c>
      <c r="N399" s="78">
        <f t="shared" si="60"/>
        <v>3833.7352200000005</v>
      </c>
      <c r="O399" s="79" t="s">
        <v>13</v>
      </c>
      <c r="P399" s="23">
        <f t="shared" si="61"/>
        <v>3.4779645915840006E-3</v>
      </c>
      <c r="Q399" s="79" t="s">
        <v>13</v>
      </c>
      <c r="R399" s="23">
        <f t="shared" si="62"/>
        <v>1.2752536835808001E-2</v>
      </c>
    </row>
    <row r="400" spans="1:18" ht="19.5" x14ac:dyDescent="0.25">
      <c r="A400" s="81" t="s">
        <v>40</v>
      </c>
      <c r="B400" s="68">
        <v>0</v>
      </c>
      <c r="C400" s="60" t="s">
        <v>31</v>
      </c>
      <c r="D400" s="76">
        <v>0</v>
      </c>
      <c r="E400" s="48" t="s">
        <v>12</v>
      </c>
      <c r="F400" s="77">
        <v>0</v>
      </c>
      <c r="G400" s="48" t="s">
        <v>32</v>
      </c>
      <c r="H400" s="78">
        <f>B400</f>
        <v>0</v>
      </c>
      <c r="I400" s="48" t="s">
        <v>12</v>
      </c>
      <c r="J400" s="49">
        <v>41.56</v>
      </c>
      <c r="K400" s="48" t="s">
        <v>12</v>
      </c>
      <c r="L400" s="69">
        <v>1</v>
      </c>
      <c r="M400" s="51" t="s">
        <v>13</v>
      </c>
      <c r="N400" s="78">
        <f t="shared" si="60"/>
        <v>0</v>
      </c>
      <c r="O400" s="79" t="s">
        <v>13</v>
      </c>
      <c r="P400" s="23">
        <f t="shared" si="61"/>
        <v>0</v>
      </c>
      <c r="Q400" s="79" t="s">
        <v>13</v>
      </c>
      <c r="R400" s="23">
        <f t="shared" si="62"/>
        <v>0</v>
      </c>
    </row>
    <row r="401" spans="1:18" x14ac:dyDescent="0.25">
      <c r="A401" s="81" t="s">
        <v>41</v>
      </c>
      <c r="B401" s="68">
        <v>0</v>
      </c>
      <c r="C401" s="60" t="s">
        <v>31</v>
      </c>
      <c r="D401" s="76">
        <v>0</v>
      </c>
      <c r="E401" s="48" t="s">
        <v>12</v>
      </c>
      <c r="F401" s="77">
        <v>0</v>
      </c>
      <c r="G401" s="48" t="s">
        <v>32</v>
      </c>
      <c r="H401" s="78">
        <v>0</v>
      </c>
      <c r="I401" s="48" t="s">
        <v>12</v>
      </c>
      <c r="J401" s="21">
        <v>44.77366188659483</v>
      </c>
      <c r="K401" s="48" t="s">
        <v>12</v>
      </c>
      <c r="L401" s="69">
        <v>1</v>
      </c>
      <c r="M401" s="51" t="s">
        <v>13</v>
      </c>
      <c r="N401" s="78">
        <f t="shared" si="60"/>
        <v>0</v>
      </c>
      <c r="O401" s="79" t="s">
        <v>13</v>
      </c>
      <c r="P401" s="23">
        <f t="shared" si="61"/>
        <v>0</v>
      </c>
      <c r="Q401" s="79" t="s">
        <v>13</v>
      </c>
      <c r="R401" s="23">
        <f t="shared" si="62"/>
        <v>0</v>
      </c>
    </row>
    <row r="402" spans="1:18" x14ac:dyDescent="0.25">
      <c r="A402" s="80" t="s">
        <v>14</v>
      </c>
      <c r="B402" s="68">
        <v>57303</v>
      </c>
      <c r="C402" s="60" t="s">
        <v>31</v>
      </c>
      <c r="D402" s="76">
        <v>0</v>
      </c>
      <c r="E402" s="48" t="s">
        <v>12</v>
      </c>
      <c r="F402" s="77">
        <v>0.5</v>
      </c>
      <c r="G402" s="48" t="s">
        <v>32</v>
      </c>
      <c r="H402" s="78">
        <f>B402*0.995</f>
        <v>57016.485000000001</v>
      </c>
      <c r="I402" s="48" t="s">
        <v>12</v>
      </c>
      <c r="J402" s="49">
        <v>44.43</v>
      </c>
      <c r="K402" s="48" t="s">
        <v>12</v>
      </c>
      <c r="L402" s="69">
        <v>1</v>
      </c>
      <c r="M402" s="51" t="s">
        <v>13</v>
      </c>
      <c r="N402" s="78">
        <f t="shared" si="60"/>
        <v>1266621.2142749999</v>
      </c>
      <c r="O402" s="79" t="s">
        <v>13</v>
      </c>
      <c r="P402" s="23">
        <f t="shared" si="61"/>
        <v>1.1490787655902799</v>
      </c>
      <c r="Q402" s="79" t="s">
        <v>13</v>
      </c>
      <c r="R402" s="23">
        <f t="shared" si="62"/>
        <v>4.2132888071643597</v>
      </c>
    </row>
    <row r="403" spans="1:18" ht="19.5" x14ac:dyDescent="0.25">
      <c r="A403" s="81" t="s">
        <v>42</v>
      </c>
      <c r="B403" s="68">
        <v>0</v>
      </c>
      <c r="C403" s="60" t="s">
        <v>31</v>
      </c>
      <c r="D403" s="76">
        <v>0</v>
      </c>
      <c r="E403" s="48" t="s">
        <v>12</v>
      </c>
      <c r="F403" s="77">
        <v>0.62474956630158673</v>
      </c>
      <c r="G403" s="48" t="s">
        <v>32</v>
      </c>
      <c r="H403" s="78">
        <v>0</v>
      </c>
      <c r="I403" s="48" t="s">
        <v>12</v>
      </c>
      <c r="J403" s="49">
        <v>40.86</v>
      </c>
      <c r="K403" s="48" t="s">
        <v>12</v>
      </c>
      <c r="L403" s="69">
        <v>1</v>
      </c>
      <c r="M403" s="51" t="s">
        <v>13</v>
      </c>
      <c r="N403" s="78">
        <f t="shared" si="60"/>
        <v>0</v>
      </c>
      <c r="O403" s="79" t="s">
        <v>13</v>
      </c>
      <c r="P403" s="23">
        <f t="shared" si="61"/>
        <v>0</v>
      </c>
      <c r="Q403" s="79" t="s">
        <v>13</v>
      </c>
      <c r="R403" s="23">
        <f t="shared" si="62"/>
        <v>0</v>
      </c>
    </row>
    <row r="404" spans="1:18" ht="19.5" x14ac:dyDescent="0.25">
      <c r="A404" s="81" t="s">
        <v>43</v>
      </c>
      <c r="B404" s="68">
        <v>0</v>
      </c>
      <c r="C404" s="60" t="s">
        <v>31</v>
      </c>
      <c r="D404" s="76">
        <v>0</v>
      </c>
      <c r="E404" s="48" t="s">
        <v>12</v>
      </c>
      <c r="F404" s="77">
        <v>0.62474956630158673</v>
      </c>
      <c r="G404" s="48" t="s">
        <v>32</v>
      </c>
      <c r="H404" s="78">
        <v>0</v>
      </c>
      <c r="I404" s="48" t="s">
        <v>12</v>
      </c>
      <c r="J404" s="49">
        <v>44.43</v>
      </c>
      <c r="K404" s="48" t="s">
        <v>12</v>
      </c>
      <c r="L404" s="69">
        <v>1</v>
      </c>
      <c r="M404" s="51" t="s">
        <v>13</v>
      </c>
      <c r="N404" s="78">
        <f t="shared" si="60"/>
        <v>0</v>
      </c>
      <c r="O404" s="79" t="s">
        <v>13</v>
      </c>
      <c r="P404" s="23">
        <f t="shared" si="61"/>
        <v>0</v>
      </c>
      <c r="Q404" s="79" t="s">
        <v>13</v>
      </c>
      <c r="R404" s="23">
        <f t="shared" si="62"/>
        <v>0</v>
      </c>
    </row>
    <row r="405" spans="1:18" x14ac:dyDescent="0.25">
      <c r="A405" s="80" t="s">
        <v>15</v>
      </c>
      <c r="B405" s="68">
        <v>133</v>
      </c>
      <c r="C405" s="60" t="s">
        <v>31</v>
      </c>
      <c r="D405" s="76">
        <v>0</v>
      </c>
      <c r="E405" s="48" t="s">
        <v>12</v>
      </c>
      <c r="F405" s="77">
        <v>0</v>
      </c>
      <c r="G405" s="48" t="s">
        <v>32</v>
      </c>
      <c r="H405" s="78">
        <f>B405</f>
        <v>133</v>
      </c>
      <c r="I405" s="48" t="s">
        <v>12</v>
      </c>
      <c r="J405" s="49">
        <v>43.97</v>
      </c>
      <c r="K405" s="48" t="s">
        <v>12</v>
      </c>
      <c r="L405" s="69">
        <v>1</v>
      </c>
      <c r="M405" s="51" t="s">
        <v>13</v>
      </c>
      <c r="N405" s="78">
        <f t="shared" si="60"/>
        <v>2924.0050000000001</v>
      </c>
      <c r="O405" s="79" t="s">
        <v>13</v>
      </c>
      <c r="P405" s="23">
        <f t="shared" si="61"/>
        <v>2.6526573360000001E-3</v>
      </c>
      <c r="Q405" s="79" t="s">
        <v>13</v>
      </c>
      <c r="R405" s="23">
        <f t="shared" si="62"/>
        <v>9.7264102320000004E-3</v>
      </c>
    </row>
    <row r="406" spans="1:18" x14ac:dyDescent="0.25">
      <c r="A406" s="80" t="s">
        <v>16</v>
      </c>
      <c r="B406" s="68">
        <v>20538</v>
      </c>
      <c r="C406" s="60" t="s">
        <v>31</v>
      </c>
      <c r="D406" s="76">
        <v>0</v>
      </c>
      <c r="E406" s="48" t="s">
        <v>12</v>
      </c>
      <c r="F406" s="77">
        <v>0.62474956630158673</v>
      </c>
      <c r="G406" s="48" t="s">
        <v>32</v>
      </c>
      <c r="H406" s="78">
        <f>B406*0.53</f>
        <v>10885.140000000001</v>
      </c>
      <c r="I406" s="48" t="s">
        <v>12</v>
      </c>
      <c r="J406" s="21">
        <v>37.29095343056121</v>
      </c>
      <c r="K406" s="48" t="s">
        <v>12</v>
      </c>
      <c r="L406" s="69">
        <v>1</v>
      </c>
      <c r="M406" s="51" t="s">
        <v>13</v>
      </c>
      <c r="N406" s="78">
        <f t="shared" si="60"/>
        <v>202958.62441256954</v>
      </c>
      <c r="O406" s="79" t="s">
        <v>13</v>
      </c>
      <c r="P406" s="23">
        <f t="shared" si="61"/>
        <v>0.18412406406708309</v>
      </c>
      <c r="Q406" s="79" t="s">
        <v>13</v>
      </c>
      <c r="R406" s="23">
        <f t="shared" si="62"/>
        <v>0.67512156824597136</v>
      </c>
    </row>
    <row r="407" spans="1:18" x14ac:dyDescent="0.25">
      <c r="A407" s="80" t="s">
        <v>30</v>
      </c>
      <c r="B407" s="68">
        <v>13229</v>
      </c>
      <c r="C407" s="60" t="s">
        <v>31</v>
      </c>
      <c r="D407" s="76">
        <v>0</v>
      </c>
      <c r="E407" s="48" t="s">
        <v>12</v>
      </c>
      <c r="F407" s="77">
        <v>0.09</v>
      </c>
      <c r="G407" s="48" t="s">
        <v>32</v>
      </c>
      <c r="H407" s="78">
        <f>B407*0.91</f>
        <v>12038.390000000001</v>
      </c>
      <c r="I407" s="48" t="s">
        <v>12</v>
      </c>
      <c r="J407" s="49">
        <v>43.97</v>
      </c>
      <c r="K407" s="48" t="s">
        <v>12</v>
      </c>
      <c r="L407" s="69">
        <v>1</v>
      </c>
      <c r="M407" s="51" t="s">
        <v>13</v>
      </c>
      <c r="N407" s="78">
        <f t="shared" si="60"/>
        <v>264664.00414999999</v>
      </c>
      <c r="O407" s="79" t="s">
        <v>13</v>
      </c>
      <c r="P407" s="23">
        <f t="shared" si="61"/>
        <v>0.24010318456488</v>
      </c>
      <c r="Q407" s="79" t="s">
        <v>13</v>
      </c>
      <c r="R407" s="23">
        <f t="shared" si="62"/>
        <v>0.88037834340455989</v>
      </c>
    </row>
    <row r="408" spans="1:18" x14ac:dyDescent="0.25">
      <c r="A408" s="80" t="s">
        <v>21</v>
      </c>
      <c r="B408" s="68">
        <v>8140</v>
      </c>
      <c r="C408" s="60" t="s">
        <v>31</v>
      </c>
      <c r="D408" s="76">
        <v>0</v>
      </c>
      <c r="E408" s="48" t="s">
        <v>12</v>
      </c>
      <c r="F408" s="77">
        <v>0</v>
      </c>
      <c r="G408" s="48" t="s">
        <v>32</v>
      </c>
      <c r="H408" s="78">
        <f>B408</f>
        <v>8140</v>
      </c>
      <c r="I408" s="48" t="s">
        <v>12</v>
      </c>
      <c r="J408" s="21">
        <v>42.900741155457617</v>
      </c>
      <c r="K408" s="48" t="s">
        <v>12</v>
      </c>
      <c r="L408" s="69">
        <v>1</v>
      </c>
      <c r="M408" s="51" t="s">
        <v>13</v>
      </c>
      <c r="N408" s="78">
        <f t="shared" si="60"/>
        <v>174606.0165027125</v>
      </c>
      <c r="O408" s="79" t="s">
        <v>13</v>
      </c>
      <c r="P408" s="23">
        <f t="shared" si="61"/>
        <v>0.15840257817126077</v>
      </c>
      <c r="Q408" s="79" t="s">
        <v>13</v>
      </c>
      <c r="R408" s="23">
        <f t="shared" si="62"/>
        <v>0.58080945329462286</v>
      </c>
    </row>
    <row r="409" spans="1:18" ht="19.5" x14ac:dyDescent="0.25">
      <c r="A409" s="81" t="s">
        <v>44</v>
      </c>
      <c r="B409" s="68">
        <v>0</v>
      </c>
      <c r="C409" s="60" t="s">
        <v>31</v>
      </c>
      <c r="D409" s="76">
        <v>0</v>
      </c>
      <c r="E409" s="48" t="s">
        <v>12</v>
      </c>
      <c r="F409" s="77">
        <v>0</v>
      </c>
      <c r="G409" s="48" t="s">
        <v>32</v>
      </c>
      <c r="H409" s="78">
        <v>0</v>
      </c>
      <c r="I409" s="48" t="s">
        <v>12</v>
      </c>
      <c r="J409" s="21">
        <v>42.900741155457617</v>
      </c>
      <c r="K409" s="48" t="s">
        <v>12</v>
      </c>
      <c r="L409" s="69">
        <v>1</v>
      </c>
      <c r="M409" s="51" t="s">
        <v>13</v>
      </c>
      <c r="N409" s="78">
        <f t="shared" si="60"/>
        <v>0</v>
      </c>
      <c r="O409" s="79" t="s">
        <v>13</v>
      </c>
      <c r="P409" s="23">
        <f t="shared" si="61"/>
        <v>0</v>
      </c>
      <c r="Q409" s="79" t="s">
        <v>13</v>
      </c>
      <c r="R409" s="23">
        <f t="shared" si="62"/>
        <v>0</v>
      </c>
    </row>
    <row r="410" spans="1:18" x14ac:dyDescent="0.25">
      <c r="A410" s="80" t="s">
        <v>45</v>
      </c>
      <c r="B410" s="68">
        <v>2426</v>
      </c>
      <c r="C410" s="60" t="s">
        <v>31</v>
      </c>
      <c r="D410" s="76">
        <v>0</v>
      </c>
      <c r="E410" s="48" t="s">
        <v>12</v>
      </c>
      <c r="F410" s="77">
        <v>0</v>
      </c>
      <c r="G410" s="48" t="s">
        <v>32</v>
      </c>
      <c r="H410" s="78">
        <f>B410</f>
        <v>2426</v>
      </c>
      <c r="I410" s="48" t="s">
        <v>12</v>
      </c>
      <c r="J410" s="21">
        <v>44.77366188659483</v>
      </c>
      <c r="K410" s="48" t="s">
        <v>12</v>
      </c>
      <c r="L410" s="69">
        <v>1</v>
      </c>
      <c r="M410" s="51" t="s">
        <v>13</v>
      </c>
      <c r="N410" s="78">
        <f t="shared" si="60"/>
        <v>54310.45186843953</v>
      </c>
      <c r="O410" s="79" t="s">
        <v>13</v>
      </c>
      <c r="P410" s="23">
        <f t="shared" si="61"/>
        <v>4.9270441935048342E-2</v>
      </c>
      <c r="Q410" s="79" t="s">
        <v>13</v>
      </c>
      <c r="R410" s="23">
        <f t="shared" si="62"/>
        <v>0.18065828709517726</v>
      </c>
    </row>
    <row r="411" spans="1:18" x14ac:dyDescent="0.25">
      <c r="A411" s="80" t="s">
        <v>34</v>
      </c>
      <c r="B411" s="68">
        <v>25031</v>
      </c>
      <c r="C411" s="60" t="s">
        <v>31</v>
      </c>
      <c r="D411" s="76">
        <v>0</v>
      </c>
      <c r="E411" s="48" t="s">
        <v>12</v>
      </c>
      <c r="F411" s="77">
        <v>0.3</v>
      </c>
      <c r="G411" s="48" t="s">
        <v>32</v>
      </c>
      <c r="H411" s="78">
        <f>B411*0.9973</f>
        <v>24963.416300000001</v>
      </c>
      <c r="I411" s="48" t="s">
        <v>12</v>
      </c>
      <c r="J411" s="49">
        <v>61.34</v>
      </c>
      <c r="K411" s="48" t="s">
        <v>12</v>
      </c>
      <c r="L411" s="69">
        <v>1</v>
      </c>
      <c r="M411" s="51" t="s">
        <v>13</v>
      </c>
      <c r="N411" s="78">
        <f t="shared" si="60"/>
        <v>765627.9779210001</v>
      </c>
      <c r="O411" s="79" t="s">
        <v>13</v>
      </c>
      <c r="P411" s="23">
        <f t="shared" si="61"/>
        <v>0.69457770156993137</v>
      </c>
      <c r="Q411" s="79" t="s">
        <v>13</v>
      </c>
      <c r="R411" s="23">
        <f t="shared" si="62"/>
        <v>2.5467849057564149</v>
      </c>
    </row>
    <row r="412" spans="1:18" x14ac:dyDescent="0.25">
      <c r="A412" s="80" t="s">
        <v>46</v>
      </c>
      <c r="B412" s="68">
        <v>0</v>
      </c>
      <c r="C412" s="60" t="s">
        <v>31</v>
      </c>
      <c r="D412" s="76">
        <v>0</v>
      </c>
      <c r="E412" s="48" t="s">
        <v>12</v>
      </c>
      <c r="F412" s="77">
        <v>0.62474956630158673</v>
      </c>
      <c r="G412" s="48" t="s">
        <v>32</v>
      </c>
      <c r="H412" s="78">
        <v>0</v>
      </c>
      <c r="I412" s="48" t="s">
        <v>12</v>
      </c>
      <c r="J412" s="49">
        <v>42.06</v>
      </c>
      <c r="K412" s="48" t="s">
        <v>12</v>
      </c>
      <c r="L412" s="69">
        <v>1</v>
      </c>
      <c r="M412" s="51" t="s">
        <v>13</v>
      </c>
      <c r="N412" s="78">
        <f t="shared" si="60"/>
        <v>0</v>
      </c>
      <c r="O412" s="79" t="s">
        <v>13</v>
      </c>
      <c r="P412" s="23">
        <f t="shared" si="61"/>
        <v>0</v>
      </c>
      <c r="Q412" s="79" t="s">
        <v>13</v>
      </c>
      <c r="R412" s="23">
        <f t="shared" si="62"/>
        <v>0</v>
      </c>
    </row>
    <row r="413" spans="1:18" x14ac:dyDescent="0.25">
      <c r="A413" s="80" t="s">
        <v>22</v>
      </c>
      <c r="B413" s="68">
        <v>493</v>
      </c>
      <c r="C413" s="60" t="s">
        <v>31</v>
      </c>
      <c r="D413" s="76">
        <v>0</v>
      </c>
      <c r="E413" s="48" t="s">
        <v>12</v>
      </c>
      <c r="F413" s="77">
        <v>0.5</v>
      </c>
      <c r="G413" s="48" t="s">
        <v>32</v>
      </c>
      <c r="H413" s="78">
        <f>B413</f>
        <v>493</v>
      </c>
      <c r="I413" s="48" t="s">
        <v>12</v>
      </c>
      <c r="J413" s="49">
        <v>45.11</v>
      </c>
      <c r="K413" s="48" t="s">
        <v>12</v>
      </c>
      <c r="L413" s="69">
        <v>1</v>
      </c>
      <c r="M413" s="51" t="s">
        <v>13</v>
      </c>
      <c r="N413" s="78">
        <f t="shared" si="60"/>
        <v>11119.615</v>
      </c>
      <c r="O413" s="79" t="s">
        <v>13</v>
      </c>
      <c r="P413" s="23">
        <f t="shared" si="61"/>
        <v>1.0087714727999998E-2</v>
      </c>
      <c r="Q413" s="79" t="s">
        <v>13</v>
      </c>
      <c r="R413" s="23">
        <f t="shared" si="62"/>
        <v>3.6988287335999993E-2</v>
      </c>
    </row>
    <row r="414" spans="1:18" x14ac:dyDescent="0.25">
      <c r="A414" s="80" t="s">
        <v>47</v>
      </c>
      <c r="B414" s="68">
        <v>50172</v>
      </c>
      <c r="C414" s="60" t="s">
        <v>31</v>
      </c>
      <c r="D414" s="76">
        <v>0</v>
      </c>
      <c r="E414" s="48" t="s">
        <v>12</v>
      </c>
      <c r="F414" s="77">
        <v>0.8</v>
      </c>
      <c r="G414" s="48" t="s">
        <v>32</v>
      </c>
      <c r="H414" s="78">
        <f>B414*0.9906</f>
        <v>49700.383200000004</v>
      </c>
      <c r="I414" s="48" t="s">
        <v>12</v>
      </c>
      <c r="J414" s="49">
        <v>40.08</v>
      </c>
      <c r="K414" s="48" t="s">
        <v>12</v>
      </c>
      <c r="L414" s="69">
        <v>1</v>
      </c>
      <c r="M414" s="51" t="s">
        <v>13</v>
      </c>
      <c r="N414" s="78">
        <f t="shared" si="60"/>
        <v>995995.67932800006</v>
      </c>
      <c r="O414" s="79" t="s">
        <v>13</v>
      </c>
      <c r="P414" s="23">
        <f t="shared" si="61"/>
        <v>0.90356728028636168</v>
      </c>
      <c r="Q414" s="79" t="s">
        <v>13</v>
      </c>
      <c r="R414" s="23">
        <f t="shared" si="62"/>
        <v>3.3130800277166599</v>
      </c>
    </row>
    <row r="415" spans="1:18" x14ac:dyDescent="0.25">
      <c r="A415" s="80" t="s">
        <v>48</v>
      </c>
      <c r="B415" s="68">
        <v>7367</v>
      </c>
      <c r="C415" s="60" t="s">
        <v>31</v>
      </c>
      <c r="D415" s="76">
        <v>0</v>
      </c>
      <c r="E415" s="48" t="s">
        <v>12</v>
      </c>
      <c r="F415" s="77">
        <v>0</v>
      </c>
      <c r="G415" s="48" t="s">
        <v>32</v>
      </c>
      <c r="H415" s="78">
        <f>B415</f>
        <v>7367</v>
      </c>
      <c r="I415" s="48" t="s">
        <v>12</v>
      </c>
      <c r="J415" s="49">
        <v>43.47</v>
      </c>
      <c r="K415" s="48" t="s">
        <v>12</v>
      </c>
      <c r="L415" s="69">
        <v>1</v>
      </c>
      <c r="M415" s="51" t="s">
        <v>13</v>
      </c>
      <c r="N415" s="78">
        <f t="shared" si="60"/>
        <v>160121.745</v>
      </c>
      <c r="O415" s="79" t="s">
        <v>13</v>
      </c>
      <c r="P415" s="23">
        <f t="shared" si="61"/>
        <v>0.14526244706400002</v>
      </c>
      <c r="Q415" s="79" t="s">
        <v>13</v>
      </c>
      <c r="R415" s="23">
        <f t="shared" si="62"/>
        <v>0.53262897256800013</v>
      </c>
    </row>
    <row r="416" spans="1:18" x14ac:dyDescent="0.25">
      <c r="A416" s="80" t="s">
        <v>49</v>
      </c>
      <c r="B416" s="68">
        <v>-2665</v>
      </c>
      <c r="C416" s="60" t="s">
        <v>31</v>
      </c>
      <c r="D416" s="76">
        <v>0</v>
      </c>
      <c r="E416" s="48" t="s">
        <v>12</v>
      </c>
      <c r="F416" s="77">
        <v>0</v>
      </c>
      <c r="G416" s="48" t="s">
        <v>32</v>
      </c>
      <c r="H416" s="78">
        <f>B416</f>
        <v>-2665</v>
      </c>
      <c r="I416" s="48" t="s">
        <v>12</v>
      </c>
      <c r="J416" s="21">
        <v>44.77366188659483</v>
      </c>
      <c r="K416" s="48" t="s">
        <v>12</v>
      </c>
      <c r="L416" s="69">
        <v>1</v>
      </c>
      <c r="M416" s="51" t="s">
        <v>13</v>
      </c>
      <c r="N416" s="78">
        <f t="shared" si="60"/>
        <v>-59660.904463887608</v>
      </c>
      <c r="O416" s="79" t="s">
        <v>13</v>
      </c>
      <c r="P416" s="23">
        <f t="shared" si="61"/>
        <v>-5.4124372529638837E-2</v>
      </c>
      <c r="Q416" s="79" t="s">
        <v>13</v>
      </c>
      <c r="R416" s="23">
        <f t="shared" si="62"/>
        <v>-0.19845603260867573</v>
      </c>
    </row>
    <row r="417" spans="1:18" x14ac:dyDescent="0.25">
      <c r="A417" s="80" t="s">
        <v>50</v>
      </c>
      <c r="B417" s="68">
        <v>864</v>
      </c>
      <c r="C417" s="60" t="s">
        <v>31</v>
      </c>
      <c r="D417" s="76">
        <v>0</v>
      </c>
      <c r="E417" s="48" t="s">
        <v>12</v>
      </c>
      <c r="F417" s="77">
        <v>0.57999999999999996</v>
      </c>
      <c r="G417" s="48" t="s">
        <v>32</v>
      </c>
      <c r="H417" s="78">
        <f>B417*0.42</f>
        <v>362.88</v>
      </c>
      <c r="I417" s="48" t="s">
        <v>12</v>
      </c>
      <c r="J417" s="49">
        <v>43.6</v>
      </c>
      <c r="K417" s="48" t="s">
        <v>12</v>
      </c>
      <c r="L417" s="69">
        <v>1</v>
      </c>
      <c r="M417" s="51" t="s">
        <v>13</v>
      </c>
      <c r="N417" s="78">
        <f t="shared" si="60"/>
        <v>7910.7840000000006</v>
      </c>
      <c r="O417" s="79" t="s">
        <v>13</v>
      </c>
      <c r="P417" s="23">
        <f t="shared" si="61"/>
        <v>7.1766632448000012E-3</v>
      </c>
      <c r="Q417" s="79" t="s">
        <v>13</v>
      </c>
      <c r="R417" s="23">
        <f t="shared" si="62"/>
        <v>2.6314431897600004E-2</v>
      </c>
    </row>
    <row r="418" spans="1:18" x14ac:dyDescent="0.25">
      <c r="A418" s="80" t="s">
        <v>17</v>
      </c>
      <c r="B418" s="68">
        <v>379325</v>
      </c>
      <c r="C418" s="60" t="s">
        <v>31</v>
      </c>
      <c r="D418" s="76">
        <v>0</v>
      </c>
      <c r="E418" s="48" t="s">
        <v>12</v>
      </c>
      <c r="F418" s="77">
        <v>0.62474956630158673</v>
      </c>
      <c r="G418" s="48" t="s">
        <v>32</v>
      </c>
      <c r="H418" s="78">
        <f>B418*0.9738</f>
        <v>369386.685</v>
      </c>
      <c r="I418" s="48" t="s">
        <v>12</v>
      </c>
      <c r="J418" s="49">
        <v>31.87</v>
      </c>
      <c r="K418" s="48" t="s">
        <v>12</v>
      </c>
      <c r="L418" s="69">
        <v>1</v>
      </c>
      <c r="M418" s="51" t="s">
        <v>13</v>
      </c>
      <c r="N418" s="78">
        <f t="shared" si="60"/>
        <v>5886176.8254749998</v>
      </c>
      <c r="O418" s="79" t="s">
        <v>13</v>
      </c>
      <c r="P418" s="23">
        <f t="shared" si="61"/>
        <v>5.3399396160709198</v>
      </c>
      <c r="Q418" s="79" t="s">
        <v>13</v>
      </c>
      <c r="R418" s="23">
        <f t="shared" si="62"/>
        <v>19.579778592260038</v>
      </c>
    </row>
    <row r="419" spans="1:18" x14ac:dyDescent="0.25">
      <c r="A419" s="80" t="s">
        <v>18</v>
      </c>
      <c r="B419" s="68">
        <v>0</v>
      </c>
      <c r="C419" s="60" t="s">
        <v>31</v>
      </c>
      <c r="D419" s="76"/>
      <c r="E419" s="48" t="s">
        <v>12</v>
      </c>
      <c r="F419" s="82"/>
      <c r="G419" s="48" t="s">
        <v>32</v>
      </c>
      <c r="H419" s="78">
        <v>0</v>
      </c>
      <c r="I419" s="48" t="s">
        <v>12</v>
      </c>
      <c r="J419" s="83"/>
      <c r="K419" s="48" t="s">
        <v>12</v>
      </c>
      <c r="L419" s="84"/>
      <c r="M419" s="51" t="s">
        <v>13</v>
      </c>
      <c r="N419" s="78">
        <f t="shared" si="60"/>
        <v>0</v>
      </c>
      <c r="O419" s="79" t="s">
        <v>13</v>
      </c>
      <c r="P419" s="23">
        <f t="shared" si="61"/>
        <v>0</v>
      </c>
      <c r="Q419" s="79" t="s">
        <v>13</v>
      </c>
      <c r="R419" s="23">
        <f t="shared" si="62"/>
        <v>0</v>
      </c>
    </row>
    <row r="420" spans="1:18" x14ac:dyDescent="0.25">
      <c r="A420" s="41"/>
      <c r="B420" s="41"/>
      <c r="C420" s="41"/>
      <c r="D420" s="41"/>
      <c r="E420" s="41"/>
      <c r="F420" s="41"/>
      <c r="G420" s="41"/>
      <c r="H420" s="41"/>
      <c r="I420" s="41"/>
      <c r="J420" s="41"/>
      <c r="K420" s="41"/>
      <c r="L420" s="41"/>
      <c r="M420" s="41"/>
      <c r="N420" s="41"/>
      <c r="O420" s="41"/>
      <c r="P420" s="41"/>
      <c r="Q420" s="75"/>
      <c r="R420" s="75"/>
    </row>
  </sheetData>
  <dataValidations count="1">
    <dataValidation allowBlank="1" showInputMessage="1" showErrorMessage="1" prompt="To avoid double-counting, the default data for &quot;Other Coal&quot; is adjusted by subtracting coal used in the production of synthetic natural gas. If you are not using the default data, account for coal used to produce synthetic natural gas if applicable." sqref="B118 B90 B62 B34 B6 B146 B174 B202 B230 B258 B286 B314 B342 B370 B398"/>
  </dataValidations>
  <pageMargins left="0.7" right="0.7" top="0.75" bottom="0.75" header="0.3" footer="0.3"/>
  <legacy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2"/>
  <sheetViews>
    <sheetView workbookViewId="0">
      <selection activeCell="B10" sqref="B10:Q10"/>
    </sheetView>
  </sheetViews>
  <sheetFormatPr defaultRowHeight="15" x14ac:dyDescent="0.25"/>
  <cols>
    <col min="2" max="2" width="36.140625" customWidth="1"/>
  </cols>
  <sheetData>
    <row r="1" spans="2:17" x14ac:dyDescent="0.25">
      <c r="H1" s="87" t="s">
        <v>58</v>
      </c>
    </row>
    <row r="3" spans="2:17" x14ac:dyDescent="0.25">
      <c r="B3" t="s">
        <v>51</v>
      </c>
      <c r="C3" s="92">
        <f>'Residential CO2FFC'!O4</f>
        <v>2000</v>
      </c>
      <c r="D3" s="92">
        <f>'Residential CO2FFC'!P4</f>
        <v>2001</v>
      </c>
      <c r="E3" s="92">
        <f>'Residential CO2FFC'!Q4</f>
        <v>2002</v>
      </c>
      <c r="F3" s="92">
        <f>'Residential CO2FFC'!R4</f>
        <v>2003</v>
      </c>
      <c r="G3" s="92">
        <f>'Residential CO2FFC'!S4</f>
        <v>2004</v>
      </c>
      <c r="H3" s="92">
        <f>'Residential CO2FFC'!T4</f>
        <v>2005</v>
      </c>
      <c r="I3" s="92">
        <f>'Residential CO2FFC'!U4</f>
        <v>2006</v>
      </c>
      <c r="J3" s="92">
        <f>'Residential CO2FFC'!V4</f>
        <v>2007</v>
      </c>
      <c r="K3" s="92">
        <f>'Residential CO2FFC'!W4</f>
        <v>2008</v>
      </c>
      <c r="L3" s="92">
        <f>'Residential CO2FFC'!X4</f>
        <v>2009</v>
      </c>
      <c r="M3" s="92">
        <f>'Residential CO2FFC'!Y4</f>
        <v>2010</v>
      </c>
      <c r="N3" s="92">
        <f>'Residential CO2FFC'!Z4</f>
        <v>2011</v>
      </c>
      <c r="O3" s="92">
        <f>'Residential CO2FFC'!AA4</f>
        <v>2012</v>
      </c>
      <c r="P3" s="92">
        <f>'Residential CO2FFC'!AB4</f>
        <v>2013</v>
      </c>
      <c r="Q3" s="92">
        <f>'Residential CO2FFC'!AC4</f>
        <v>2014</v>
      </c>
    </row>
    <row r="4" spans="2:17" x14ac:dyDescent="0.25">
      <c r="B4" t="s">
        <v>52</v>
      </c>
      <c r="C4" s="88">
        <f>'Residential CO2FFC'!O5</f>
        <v>25.691848431225903</v>
      </c>
      <c r="D4" s="88">
        <f>'Residential CO2FFC'!P5</f>
        <v>24.442245609653824</v>
      </c>
      <c r="E4" s="88">
        <f>'Residential CO2FFC'!Q5</f>
        <v>23.781563417377328</v>
      </c>
      <c r="F4" s="88">
        <f>'Residential CO2FFC'!R5</f>
        <v>26.376235347000502</v>
      </c>
      <c r="G4" s="88">
        <f>'Residential CO2FFC'!S5</f>
        <v>25.245179740088901</v>
      </c>
      <c r="H4" s="88">
        <f>'Residential CO2FFC'!T5</f>
        <v>23.885713223541003</v>
      </c>
      <c r="I4" s="88">
        <f>'Residential CO2FFC'!U5</f>
        <v>20.232345163407146</v>
      </c>
      <c r="J4" s="88">
        <f>'Residential CO2FFC'!V5</f>
        <v>21.700001435842868</v>
      </c>
      <c r="K4" s="88">
        <f>'Residential CO2FFC'!W5</f>
        <v>25.388651642494597</v>
      </c>
      <c r="L4" s="88">
        <f>'Residential CO2FFC'!X5</f>
        <v>19.848873106873992</v>
      </c>
      <c r="M4" s="88">
        <f>'Residential CO2FFC'!Y5</f>
        <v>20.198722224702362</v>
      </c>
      <c r="N4" s="88">
        <f>'Residential CO2FFC'!Z5</f>
        <v>19.428677839177841</v>
      </c>
      <c r="O4" s="88">
        <f>'Residential CO2FFC'!AA5</f>
        <v>17.277494094737236</v>
      </c>
      <c r="P4" s="88">
        <f>'Residential CO2FFC'!AB5</f>
        <v>20.027076922004866</v>
      </c>
      <c r="Q4" s="88">
        <f>'Residential CO2FFC'!AC5</f>
        <v>22.225848809166379</v>
      </c>
    </row>
    <row r="5" spans="2:17" x14ac:dyDescent="0.25">
      <c r="B5" t="s">
        <v>53</v>
      </c>
      <c r="C5" s="88">
        <f>'Commercial CO2FFC'!O6</f>
        <v>12.949484714786754</v>
      </c>
      <c r="D5" s="88">
        <f>'Commercial CO2FFC'!P6</f>
        <v>12.725006715703485</v>
      </c>
      <c r="E5" s="88">
        <f>'Commercial CO2FFC'!Q6</f>
        <v>12.700929184811406</v>
      </c>
      <c r="F5" s="88">
        <f>'Commercial CO2FFC'!R6</f>
        <v>13.421080346220931</v>
      </c>
      <c r="G5" s="88">
        <f>'Commercial CO2FFC'!S6</f>
        <v>12.980269054130559</v>
      </c>
      <c r="H5" s="88">
        <f>'Commercial CO2FFC'!T6</f>
        <v>12.930187101748318</v>
      </c>
      <c r="I5" s="88">
        <f>'Commercial CO2FFC'!U6</f>
        <v>11.769326979453414</v>
      </c>
      <c r="J5" s="88">
        <f>'Commercial CO2FFC'!V6</f>
        <v>12.462737190335819</v>
      </c>
      <c r="K5" s="88">
        <f>'Commercial CO2FFC'!W6</f>
        <v>11.685227409107036</v>
      </c>
      <c r="L5" s="88">
        <f>'Commercial CO2FFC'!X6</f>
        <v>10.83103032189862</v>
      </c>
      <c r="M5" s="88">
        <f>'Commercial CO2FFC'!Y6</f>
        <v>10.561886479301986</v>
      </c>
      <c r="N5" s="88">
        <f>'Commercial CO2FFC'!Z6</f>
        <v>10.324689367604424</v>
      </c>
      <c r="O5" s="88">
        <f>'Commercial CO2FFC'!AA6</f>
        <v>9.0705313846429654</v>
      </c>
      <c r="P5" s="88">
        <f>'Commercial CO2FFC'!AB6</f>
        <v>10.509872869176114</v>
      </c>
      <c r="Q5" s="88">
        <f>'Commercial CO2FFC'!AC6</f>
        <v>11.190923926835652</v>
      </c>
    </row>
    <row r="6" spans="2:17" x14ac:dyDescent="0.25">
      <c r="B6" t="s">
        <v>54</v>
      </c>
      <c r="C6" s="88">
        <f>'Transportation CO2FFC'!O5</f>
        <v>70.605910661883584</v>
      </c>
      <c r="D6" s="88">
        <f>'Transportation CO2FFC'!P5</f>
        <v>70.455149155634373</v>
      </c>
      <c r="E6" s="88">
        <f>'Transportation CO2FFC'!Q5</f>
        <v>70.8061202926025</v>
      </c>
      <c r="F6" s="88">
        <f>'Transportation CO2FFC'!R5</f>
        <v>69.652910603997512</v>
      </c>
      <c r="G6" s="88">
        <f>'Transportation CO2FFC'!S5</f>
        <v>71.326748522104097</v>
      </c>
      <c r="H6" s="88">
        <f>'Transportation CO2FFC'!T5</f>
        <v>72.655743968049578</v>
      </c>
      <c r="I6" s="88">
        <f>'Transportation CO2FFC'!U5</f>
        <v>72.165589421000178</v>
      </c>
      <c r="J6" s="88">
        <f>'Transportation CO2FFC'!V5</f>
        <v>71.549321595678194</v>
      </c>
      <c r="K6" s="88">
        <f>'Transportation CO2FFC'!W5</f>
        <v>66.554885547588313</v>
      </c>
      <c r="L6" s="88">
        <f>'Transportation CO2FFC'!X5</f>
        <v>65.340707581109001</v>
      </c>
      <c r="M6" s="88">
        <f>'Transportation CO2FFC'!Y5</f>
        <v>64.897233891226463</v>
      </c>
      <c r="N6" s="88">
        <f>'Transportation CO2FFC'!Z5</f>
        <v>62.982264653465847</v>
      </c>
      <c r="O6" s="88">
        <f>'Transportation CO2FFC'!AA5</f>
        <v>62.080501592207312</v>
      </c>
      <c r="P6" s="88">
        <f>'Transportation CO2FFC'!AB5</f>
        <v>61.557278075610114</v>
      </c>
      <c r="Q6" s="88">
        <f>'Transportation CO2FFC'!AC5</f>
        <v>60.927227799056141</v>
      </c>
    </row>
    <row r="7" spans="2:17" x14ac:dyDescent="0.25">
      <c r="B7" t="s">
        <v>55</v>
      </c>
      <c r="C7" s="88">
        <f>'Electric Power CO2FFC'!O5</f>
        <v>115.53563077277759</v>
      </c>
      <c r="D7" s="88">
        <f>'Electric Power CO2FFC'!P5</f>
        <v>105.68269610347679</v>
      </c>
      <c r="E7" s="88">
        <f>'Electric Power CO2FFC'!Q5</f>
        <v>112.94981837314559</v>
      </c>
      <c r="F7" s="88">
        <f>'Electric Power CO2FFC'!R5</f>
        <v>113.46443720156159</v>
      </c>
      <c r="G7" s="88">
        <f>'Electric Power CO2FFC'!S5</f>
        <v>116.360039282256</v>
      </c>
      <c r="H7" s="88">
        <f>'Electric Power CO2FFC'!T5</f>
        <v>120.96327370770719</v>
      </c>
      <c r="I7" s="88">
        <f>'Electric Power CO2FFC'!U5</f>
        <v>120.3784253312256</v>
      </c>
      <c r="J7" s="88">
        <f>'Electric Power CO2FFC'!V5</f>
        <v>122.81356762456318</v>
      </c>
      <c r="K7" s="88">
        <f>'Electric Power CO2FFC'!W5</f>
        <v>117.49056599538719</v>
      </c>
      <c r="L7" s="88">
        <f>'Electric Power CO2FFC'!X5</f>
        <v>110.42023147071836</v>
      </c>
      <c r="M7" s="88">
        <f>'Electric Power CO2FFC'!Y5</f>
        <v>116.57645250118559</v>
      </c>
      <c r="N7" s="88">
        <f>'Electric Power CO2FFC'!Z5</f>
        <v>111.41198161742879</v>
      </c>
      <c r="O7" s="88">
        <f>'Electric Power CO2FFC'!AA5</f>
        <v>104.772117364992</v>
      </c>
      <c r="P7" s="88">
        <f>'Electric Power CO2FFC'!AB5</f>
        <v>103.41391585916156</v>
      </c>
      <c r="Q7" s="88">
        <f>'Electric Power CO2FFC'!AC5</f>
        <v>96.650545321915203</v>
      </c>
    </row>
    <row r="8" spans="2:17" x14ac:dyDescent="0.25">
      <c r="B8" t="s">
        <v>56</v>
      </c>
      <c r="C8" s="88">
        <f>'Industrial CO2FFC'!U6</f>
        <v>48.909086366115503</v>
      </c>
      <c r="D8" s="88">
        <f>'Industrial CO2FFC'!V6</f>
        <v>47.823469121067369</v>
      </c>
      <c r="E8" s="88">
        <f>'Industrial CO2FFC'!W6</f>
        <v>47.391051111304165</v>
      </c>
      <c r="F8" s="88">
        <f>'Industrial CO2FFC'!X6</f>
        <v>48.303193417457834</v>
      </c>
      <c r="G8" s="88">
        <f>'Industrial CO2FFC'!Y6</f>
        <v>48.580341557587268</v>
      </c>
      <c r="H8" s="88">
        <f>'Industrial CO2FFC'!Z6</f>
        <v>46.642504049233928</v>
      </c>
      <c r="I8" s="88">
        <f>'Industrial CO2FFC'!AA6</f>
        <v>46.587165766783734</v>
      </c>
      <c r="J8" s="88">
        <f>'Industrial CO2FFC'!AB6</f>
        <v>45.843746931420043</v>
      </c>
      <c r="K8" s="88">
        <f>'Industrial CO2FFC'!AC6</f>
        <v>45.078974981048837</v>
      </c>
      <c r="L8" s="88">
        <f>'Industrial CO2FFC'!AD6</f>
        <v>36.001082049337597</v>
      </c>
      <c r="M8" s="88">
        <f>'Industrial CO2FFC'!AE6</f>
        <v>40.926662804174526</v>
      </c>
      <c r="N8" s="88">
        <f>'Industrial CO2FFC'!AF6</f>
        <v>41.383163634590574</v>
      </c>
      <c r="O8" s="88">
        <f>'Industrial CO2FFC'!AG6</f>
        <v>42.629494382138688</v>
      </c>
      <c r="P8" s="88">
        <f>'Industrial CO2FFC'!AH6</f>
        <v>49.659276522064168</v>
      </c>
      <c r="Q8" s="88">
        <f>'Industrial CO2FFC'!AI6</f>
        <v>51.475675983150538</v>
      </c>
    </row>
    <row r="10" spans="2:17" x14ac:dyDescent="0.25">
      <c r="B10" t="s">
        <v>57</v>
      </c>
      <c r="C10" s="88">
        <f>C4+C5+C6+C7+C8</f>
        <v>273.69196094678932</v>
      </c>
      <c r="D10" s="88">
        <f t="shared" ref="D10:Q10" si="0">D4+D5+D6+D7+D8</f>
        <v>261.12856670553583</v>
      </c>
      <c r="E10" s="88">
        <f t="shared" si="0"/>
        <v>267.62948237924104</v>
      </c>
      <c r="F10" s="88">
        <f t="shared" si="0"/>
        <v>271.21785691623836</v>
      </c>
      <c r="G10" s="88">
        <f t="shared" si="0"/>
        <v>274.49257815616681</v>
      </c>
      <c r="H10" s="88">
        <f t="shared" si="0"/>
        <v>277.07742205028001</v>
      </c>
      <c r="I10" s="88">
        <f t="shared" si="0"/>
        <v>271.13285266187006</v>
      </c>
      <c r="J10" s="88">
        <f t="shared" si="0"/>
        <v>274.36937477784011</v>
      </c>
      <c r="K10" s="88">
        <f t="shared" si="0"/>
        <v>266.19830557562597</v>
      </c>
      <c r="L10" s="88">
        <f t="shared" si="0"/>
        <v>242.44192452993758</v>
      </c>
      <c r="M10" s="88">
        <f t="shared" si="0"/>
        <v>253.16095790059094</v>
      </c>
      <c r="N10" s="88">
        <f t="shared" si="0"/>
        <v>245.53077711226746</v>
      </c>
      <c r="O10" s="88">
        <f t="shared" si="0"/>
        <v>235.83013881871821</v>
      </c>
      <c r="P10" s="88">
        <f t="shared" si="0"/>
        <v>245.16742024801684</v>
      </c>
      <c r="Q10" s="88">
        <f t="shared" si="0"/>
        <v>242.47022184012394</v>
      </c>
    </row>
    <row r="13" spans="2:17" ht="14.45" x14ac:dyDescent="0.3">
      <c r="B13" s="105" t="s">
        <v>11</v>
      </c>
      <c r="C13" s="106">
        <v>0.215919251856</v>
      </c>
      <c r="D13" s="106">
        <v>0.21752310888000001</v>
      </c>
      <c r="E13" s="106">
        <v>0.177125960088</v>
      </c>
      <c r="F13" s="107">
        <v>0.22905083124000003</v>
      </c>
      <c r="G13" s="107">
        <v>0.17121173731200001</v>
      </c>
      <c r="H13" s="107">
        <v>0.12560205319199999</v>
      </c>
      <c r="I13" s="107">
        <v>0.14144014130399998</v>
      </c>
      <c r="J13" s="107">
        <v>0.18053415626400002</v>
      </c>
      <c r="K13" s="107">
        <v>0</v>
      </c>
      <c r="L13" s="107">
        <v>0</v>
      </c>
      <c r="M13" s="107">
        <v>0</v>
      </c>
      <c r="N13" s="107">
        <v>0</v>
      </c>
      <c r="O13" s="107">
        <v>0</v>
      </c>
      <c r="P13" s="107">
        <v>0</v>
      </c>
      <c r="Q13" s="107">
        <v>0</v>
      </c>
    </row>
    <row r="14" spans="2:17" ht="14.45" x14ac:dyDescent="0.3">
      <c r="B14" s="105" t="s">
        <v>14</v>
      </c>
      <c r="C14" s="106">
        <v>8.9915145677280002</v>
      </c>
      <c r="D14" s="106">
        <v>8.9709714863999981</v>
      </c>
      <c r="E14" s="106">
        <v>8.8165288965600013</v>
      </c>
      <c r="F14" s="107">
        <v>9.8586099501119993</v>
      </c>
      <c r="G14" s="107">
        <v>9.6417252605519987</v>
      </c>
      <c r="H14" s="107">
        <v>8.5536809099279996</v>
      </c>
      <c r="I14" s="107">
        <v>7.2479390140080007</v>
      </c>
      <c r="J14" s="107">
        <v>7.3266382284480001</v>
      </c>
      <c r="K14" s="107">
        <v>11.332243503503998</v>
      </c>
      <c r="L14" s="107">
        <v>5.6837828900159986</v>
      </c>
      <c r="M14" s="107">
        <v>6.316332444576001</v>
      </c>
      <c r="N14" s="107">
        <v>5.9598582563520006</v>
      </c>
      <c r="O14" s="107">
        <v>5.2367861311920008</v>
      </c>
      <c r="P14" s="107">
        <v>5.8707397092960001</v>
      </c>
      <c r="Q14" s="107">
        <v>6.7407170347440006</v>
      </c>
    </row>
    <row r="15" spans="2:17" ht="14.45" x14ac:dyDescent="0.3">
      <c r="B15" s="105" t="s">
        <v>15</v>
      </c>
      <c r="C15" s="106">
        <v>1.1570771630879999</v>
      </c>
      <c r="D15" s="106">
        <v>1.1957634113040001</v>
      </c>
      <c r="E15" s="106">
        <v>0.82301519361600006</v>
      </c>
      <c r="F15" s="107">
        <v>0.66205407391199989</v>
      </c>
      <c r="G15" s="107">
        <v>0.80465933671199996</v>
      </c>
      <c r="H15" s="107">
        <v>0.75544223832000001</v>
      </c>
      <c r="I15" s="107">
        <v>0.5887037772</v>
      </c>
      <c r="J15" s="107">
        <v>0.39198164543999997</v>
      </c>
      <c r="K15" s="107">
        <v>0.20410835306400002</v>
      </c>
      <c r="L15" s="107">
        <v>0.28425982384800003</v>
      </c>
      <c r="M15" s="107">
        <v>0.30795423674399997</v>
      </c>
      <c r="N15" s="107">
        <v>0.18809268508800001</v>
      </c>
      <c r="O15" s="107">
        <v>7.8688852704000001E-2</v>
      </c>
      <c r="P15" s="107">
        <v>8.4246801408000005E-2</v>
      </c>
      <c r="Q15" s="107">
        <v>0.14845573512000002</v>
      </c>
    </row>
    <row r="16" spans="2:17" ht="14.45" x14ac:dyDescent="0.3">
      <c r="B16" s="105" t="s">
        <v>16</v>
      </c>
      <c r="C16" s="106">
        <v>0.90997343765790273</v>
      </c>
      <c r="D16" s="106">
        <v>0.70424568031782542</v>
      </c>
      <c r="E16" s="106">
        <v>0.81177985080132886</v>
      </c>
      <c r="F16" s="107">
        <v>1.0160549525285019</v>
      </c>
      <c r="G16" s="107">
        <v>0.97790795748890025</v>
      </c>
      <c r="H16" s="107">
        <v>0.93239686710900049</v>
      </c>
      <c r="I16" s="107">
        <v>0.92291825247914394</v>
      </c>
      <c r="J16" s="107">
        <v>1.0671188171868657</v>
      </c>
      <c r="K16" s="107">
        <v>1.2265978004145992</v>
      </c>
      <c r="L16" s="107">
        <v>1.329920133121993</v>
      </c>
      <c r="M16" s="107">
        <v>1.2847397582463587</v>
      </c>
      <c r="N16" s="107">
        <v>1.1890092098418377</v>
      </c>
      <c r="O16" s="107">
        <v>1.0432222624972352</v>
      </c>
      <c r="P16" s="107">
        <v>1.1712333246448667</v>
      </c>
      <c r="Q16" s="107">
        <v>1.1623453820463812</v>
      </c>
    </row>
    <row r="17" spans="2:17" ht="14.45" x14ac:dyDescent="0.3">
      <c r="B17" s="105" t="s">
        <v>17</v>
      </c>
      <c r="C17" s="106">
        <v>14.417364010896002</v>
      </c>
      <c r="D17" s="106">
        <v>13.353741922752</v>
      </c>
      <c r="E17" s="106">
        <v>13.153113516311999</v>
      </c>
      <c r="F17" s="107">
        <v>14.610465539207999</v>
      </c>
      <c r="G17" s="107">
        <v>13.649675448024</v>
      </c>
      <c r="H17" s="107">
        <v>13.518591154992002</v>
      </c>
      <c r="I17" s="107">
        <v>11.331343978416001</v>
      </c>
      <c r="J17" s="107">
        <v>12.733728588504002</v>
      </c>
      <c r="K17" s="107">
        <v>12.625701985512</v>
      </c>
      <c r="L17" s="107">
        <v>12.550910259887999</v>
      </c>
      <c r="M17" s="107">
        <v>12.289695785136002</v>
      </c>
      <c r="N17" s="107">
        <v>12.091717687896002</v>
      </c>
      <c r="O17" s="107">
        <v>10.918796848344002</v>
      </c>
      <c r="P17" s="107">
        <v>12.900857086655998</v>
      </c>
      <c r="Q17" s="107">
        <v>14.174330657256</v>
      </c>
    </row>
    <row r="18" spans="2:17" ht="14.45" x14ac:dyDescent="0.3">
      <c r="B18" s="105" t="s">
        <v>18</v>
      </c>
      <c r="C18" s="106">
        <v>0</v>
      </c>
      <c r="D18" s="106">
        <v>0</v>
      </c>
      <c r="E18" s="106">
        <v>0</v>
      </c>
      <c r="F18" s="107">
        <v>0</v>
      </c>
      <c r="G18" s="107">
        <v>0</v>
      </c>
      <c r="H18" s="107">
        <v>0</v>
      </c>
      <c r="I18" s="107">
        <v>0</v>
      </c>
      <c r="J18" s="107">
        <v>0</v>
      </c>
      <c r="K18" s="107">
        <v>0</v>
      </c>
      <c r="L18" s="107">
        <v>0</v>
      </c>
      <c r="M18" s="107">
        <v>0</v>
      </c>
      <c r="N18" s="107">
        <v>0</v>
      </c>
      <c r="O18" s="107">
        <v>0</v>
      </c>
      <c r="P18" s="107">
        <v>0</v>
      </c>
      <c r="Q18" s="107">
        <v>0</v>
      </c>
    </row>
    <row r="19" spans="2:17" ht="14.45" x14ac:dyDescent="0.3">
      <c r="B19" s="108"/>
      <c r="C19" s="109"/>
      <c r="D19" s="109"/>
      <c r="E19" s="109"/>
      <c r="F19" s="110"/>
      <c r="G19" s="110"/>
      <c r="H19" s="110"/>
      <c r="I19" s="110"/>
      <c r="J19" s="110"/>
      <c r="K19" s="110"/>
      <c r="L19" s="110"/>
      <c r="M19" s="110"/>
      <c r="N19" s="110"/>
      <c r="O19" s="110"/>
      <c r="P19" s="110"/>
      <c r="Q19" s="110"/>
    </row>
    <row r="20" spans="2:17" ht="14.45" x14ac:dyDescent="0.3">
      <c r="B20" s="108" t="s">
        <v>63</v>
      </c>
      <c r="C20" s="111">
        <v>25.691848431225903</v>
      </c>
      <c r="D20" s="111">
        <v>24.442245609653824</v>
      </c>
      <c r="E20" s="111">
        <v>23.781563417377328</v>
      </c>
      <c r="F20" s="111">
        <v>26.376235347000502</v>
      </c>
      <c r="G20" s="111">
        <v>25.245179740088901</v>
      </c>
      <c r="H20" s="111">
        <v>23.885713223541003</v>
      </c>
      <c r="I20" s="111">
        <v>20.232345163407146</v>
      </c>
      <c r="J20" s="111">
        <v>21.700001435842868</v>
      </c>
      <c r="K20" s="111">
        <v>25.388651642494597</v>
      </c>
      <c r="L20" s="111">
        <v>19.848873106873992</v>
      </c>
      <c r="M20" s="111">
        <v>20.198722224702362</v>
      </c>
      <c r="N20" s="111">
        <v>19.428677839177841</v>
      </c>
      <c r="O20" s="111">
        <v>17.277494094737236</v>
      </c>
      <c r="P20" s="111">
        <v>20.027076922004866</v>
      </c>
      <c r="Q20" s="111">
        <v>22.225848809166379</v>
      </c>
    </row>
    <row r="21" spans="2:17" ht="14.45" x14ac:dyDescent="0.3">
      <c r="B21" s="103"/>
      <c r="C21" s="103"/>
      <c r="D21" s="103"/>
      <c r="E21" s="103"/>
      <c r="F21" s="103"/>
      <c r="G21" s="103"/>
      <c r="H21" s="103"/>
      <c r="I21" s="103"/>
      <c r="J21" s="103"/>
      <c r="K21" s="103"/>
      <c r="L21" s="103"/>
      <c r="M21" s="103"/>
      <c r="N21" s="103"/>
      <c r="O21" s="103"/>
      <c r="P21" s="103"/>
      <c r="Q21" s="103"/>
    </row>
    <row r="22" spans="2:17" ht="14.45" x14ac:dyDescent="0.3">
      <c r="B22" s="103"/>
      <c r="C22" s="103"/>
      <c r="D22" s="103"/>
      <c r="E22" s="103"/>
      <c r="F22" s="103"/>
      <c r="G22" s="103"/>
      <c r="H22" s="103"/>
      <c r="I22" s="103"/>
      <c r="J22" s="103"/>
      <c r="K22" s="103"/>
      <c r="L22" s="103"/>
      <c r="M22" s="103"/>
      <c r="N22" s="103"/>
      <c r="O22" s="103"/>
      <c r="P22" s="103"/>
      <c r="Q22" s="103"/>
    </row>
    <row r="23" spans="2:17" ht="14.45" x14ac:dyDescent="0.3">
      <c r="B23" s="103" t="s">
        <v>11</v>
      </c>
      <c r="C23" s="104">
        <v>1.7469010223280002</v>
      </c>
      <c r="D23" s="104">
        <v>1.7599323606480002</v>
      </c>
      <c r="E23" s="104">
        <v>1.2992244305040002</v>
      </c>
      <c r="F23" s="104">
        <v>1.5330868328160001</v>
      </c>
      <c r="G23" s="104">
        <v>1.5413066000640001</v>
      </c>
      <c r="H23" s="104">
        <v>1.4441730090480001</v>
      </c>
      <c r="I23" s="104">
        <v>1.430339742216</v>
      </c>
      <c r="J23" s="104">
        <v>1.6249076474399999</v>
      </c>
      <c r="K23" s="104">
        <v>0.52365931833599999</v>
      </c>
      <c r="L23" s="104">
        <v>0.50381158766400003</v>
      </c>
      <c r="M23" s="104">
        <v>0.47403999165600003</v>
      </c>
      <c r="N23" s="104">
        <v>0.43534694095200005</v>
      </c>
      <c r="O23" s="104">
        <v>0.32939213630399994</v>
      </c>
      <c r="P23" s="104">
        <v>0.30804078967200005</v>
      </c>
      <c r="Q23" s="104">
        <v>0.30894295924800003</v>
      </c>
    </row>
    <row r="24" spans="2:17" ht="14.45" x14ac:dyDescent="0.3">
      <c r="B24" s="103" t="s">
        <v>14</v>
      </c>
      <c r="C24" s="104">
        <v>2.3630455205279999</v>
      </c>
      <c r="D24" s="104">
        <v>2.5774916428799997</v>
      </c>
      <c r="E24" s="104">
        <v>3.2052379590000002</v>
      </c>
      <c r="F24" s="104">
        <v>2.7773802579599995</v>
      </c>
      <c r="G24" s="104">
        <v>2.6725218680160001</v>
      </c>
      <c r="H24" s="104">
        <v>2.6330614168319997</v>
      </c>
      <c r="I24" s="104">
        <v>2.445513429744</v>
      </c>
      <c r="J24" s="104">
        <v>2.1031533729360001</v>
      </c>
      <c r="K24" s="104">
        <v>2.6288493462</v>
      </c>
      <c r="L24" s="104">
        <v>1.7771982228000001</v>
      </c>
      <c r="M24" s="104">
        <v>1.7467530806880001</v>
      </c>
      <c r="N24" s="104">
        <v>1.5564709424879999</v>
      </c>
      <c r="O24" s="104">
        <v>1.263842877528</v>
      </c>
      <c r="P24" s="104">
        <v>1.371287626632</v>
      </c>
      <c r="Q24" s="104">
        <v>1.4688303149519999</v>
      </c>
    </row>
    <row r="25" spans="2:17" ht="14.45" x14ac:dyDescent="0.3">
      <c r="B25" s="103" t="s">
        <v>15</v>
      </c>
      <c r="C25" s="104">
        <v>0.16871299552800001</v>
      </c>
      <c r="D25" s="104">
        <v>0.20791116007199997</v>
      </c>
      <c r="E25" s="104">
        <v>0.160814857896</v>
      </c>
      <c r="F25" s="104">
        <v>0.16352070134400001</v>
      </c>
      <c r="G25" s="104">
        <v>0.16966369728</v>
      </c>
      <c r="H25" s="104">
        <v>0.19087165943999998</v>
      </c>
      <c r="I25" s="104">
        <v>0.17397842061599997</v>
      </c>
      <c r="J25" s="104">
        <v>7.7153103719999991E-2</v>
      </c>
      <c r="K25" s="104">
        <v>2.3913805608000004E-2</v>
      </c>
      <c r="L25" s="104">
        <v>3.7150499231999999E-2</v>
      </c>
      <c r="M25" s="104">
        <v>5.5213832519999999E-2</v>
      </c>
      <c r="N25" s="104">
        <v>1.4479918991999999E-2</v>
      </c>
      <c r="O25" s="104">
        <v>4.8997705679999998E-3</v>
      </c>
      <c r="P25" s="104">
        <v>4.2415924319999998E-3</v>
      </c>
      <c r="Q25" s="104">
        <v>1.5503751647999999E-2</v>
      </c>
    </row>
    <row r="26" spans="2:17" ht="14.45" x14ac:dyDescent="0.3">
      <c r="B26" s="103" t="s">
        <v>16</v>
      </c>
      <c r="C26" s="104">
        <v>0.34516661137006716</v>
      </c>
      <c r="D26" s="104">
        <v>0.2671383359645782</v>
      </c>
      <c r="E26" s="104">
        <v>0.30790157721295935</v>
      </c>
      <c r="F26" s="104">
        <v>0.38343912335184632</v>
      </c>
      <c r="G26" s="104">
        <v>0.41312226797175694</v>
      </c>
      <c r="H26" s="104">
        <v>0.33790279788687322</v>
      </c>
      <c r="I26" s="104">
        <v>0.37515546624185675</v>
      </c>
      <c r="J26" s="104">
        <v>0.41086696754248847</v>
      </c>
      <c r="K26" s="104">
        <v>0.39804404040022895</v>
      </c>
      <c r="L26" s="104">
        <v>0.42230071707526223</v>
      </c>
      <c r="M26" s="104">
        <v>0.423720319018076</v>
      </c>
      <c r="N26" s="104">
        <v>0.48803445920989463</v>
      </c>
      <c r="O26" s="104">
        <v>0.40366072634788291</v>
      </c>
      <c r="P26" s="104">
        <v>0.47606042543137939</v>
      </c>
      <c r="Q26" s="104">
        <v>0.47939340390581148</v>
      </c>
    </row>
    <row r="27" spans="2:17" ht="14.45" x14ac:dyDescent="0.3">
      <c r="B27" s="103" t="s">
        <v>21</v>
      </c>
      <c r="C27" s="104">
        <v>5.401602587268816E-2</v>
      </c>
      <c r="D27" s="104">
        <v>4.6885347906906412E-2</v>
      </c>
      <c r="E27" s="104">
        <v>5.8417572158446868E-2</v>
      </c>
      <c r="F27" s="104">
        <v>5.8286667933085547E-2</v>
      </c>
      <c r="G27" s="104">
        <v>4.0873008910802693E-2</v>
      </c>
      <c r="H27" s="104">
        <v>3.3092339157444813E-2</v>
      </c>
      <c r="I27" s="104">
        <v>3.3747231235555682E-2</v>
      </c>
      <c r="J27" s="104">
        <v>3.3785442553329645E-2</v>
      </c>
      <c r="K27" s="104">
        <v>3.339297593880633E-2</v>
      </c>
      <c r="L27" s="104">
        <v>3.3036213375357538E-2</v>
      </c>
      <c r="M27" s="104">
        <v>3.2679450811908754E-2</v>
      </c>
      <c r="N27" s="104">
        <v>3.2536745786529236E-2</v>
      </c>
      <c r="O27" s="104">
        <v>3.2179983223080452E-2</v>
      </c>
      <c r="P27" s="104">
        <v>3.3178918400737056E-2</v>
      </c>
      <c r="Q27" s="104">
        <v>3.2465393273839488E-2</v>
      </c>
    </row>
    <row r="28" spans="2:17" ht="14.45" x14ac:dyDescent="0.3">
      <c r="B28" s="103" t="s">
        <v>22</v>
      </c>
      <c r="C28" s="104">
        <v>0.29898240372000001</v>
      </c>
      <c r="D28" s="104">
        <v>0.23588473708800003</v>
      </c>
      <c r="E28" s="104">
        <v>0.17743874148000002</v>
      </c>
      <c r="F28" s="104">
        <v>0.26582049093600008</v>
      </c>
      <c r="G28" s="104">
        <v>0.28705311835199998</v>
      </c>
      <c r="H28" s="104">
        <v>0.29515602916799999</v>
      </c>
      <c r="I28" s="104">
        <v>0.13519856750399997</v>
      </c>
      <c r="J28" s="104">
        <v>0.18344089764000002</v>
      </c>
      <c r="K28" s="104">
        <v>0.11366583227999999</v>
      </c>
      <c r="L28" s="104">
        <v>0.11561653303199999</v>
      </c>
      <c r="M28" s="104">
        <v>4.2765362639999999E-2</v>
      </c>
      <c r="N28" s="104">
        <v>1.9056845808000003E-2</v>
      </c>
      <c r="O28" s="104">
        <v>1.2229393175999999E-2</v>
      </c>
      <c r="P28" s="104">
        <v>4.9517788320000006E-3</v>
      </c>
      <c r="Q28" s="104">
        <v>5.9271292079999998E-3</v>
      </c>
    </row>
    <row r="29" spans="2:17" ht="14.45" x14ac:dyDescent="0.3">
      <c r="B29" s="103" t="s">
        <v>17</v>
      </c>
      <c r="C29" s="104">
        <v>7.9726601354399991</v>
      </c>
      <c r="D29" s="104">
        <v>7.6297631311440002</v>
      </c>
      <c r="E29" s="104">
        <v>7.4918940465599988</v>
      </c>
      <c r="F29" s="104">
        <v>8.2395462718800001</v>
      </c>
      <c r="G29" s="104">
        <v>7.8557284935360014</v>
      </c>
      <c r="H29" s="104">
        <v>7.9959298502160001</v>
      </c>
      <c r="I29" s="104">
        <v>7.1753941218960007</v>
      </c>
      <c r="J29" s="104">
        <v>8.0294297585039995</v>
      </c>
      <c r="K29" s="104">
        <v>7.9637020903440003</v>
      </c>
      <c r="L29" s="104">
        <v>7.941916548720001</v>
      </c>
      <c r="M29" s="104">
        <v>7.7867144419680017</v>
      </c>
      <c r="N29" s="104">
        <v>7.7787635143679994</v>
      </c>
      <c r="O29" s="104">
        <v>7.0243264974960011</v>
      </c>
      <c r="P29" s="104">
        <v>8.3121117377759983</v>
      </c>
      <c r="Q29" s="104">
        <v>8.8798609746000015</v>
      </c>
    </row>
    <row r="30" spans="2:17" ht="14.45" x14ac:dyDescent="0.3">
      <c r="B30" s="103" t="s">
        <v>18</v>
      </c>
      <c r="C30" s="104">
        <v>0</v>
      </c>
      <c r="D30" s="104">
        <v>0</v>
      </c>
      <c r="E30" s="104">
        <v>0</v>
      </c>
      <c r="F30" s="104">
        <v>0</v>
      </c>
      <c r="G30" s="104">
        <v>0</v>
      </c>
      <c r="H30" s="104">
        <v>0</v>
      </c>
      <c r="I30" s="104">
        <v>0</v>
      </c>
      <c r="J30" s="104">
        <v>0</v>
      </c>
      <c r="K30" s="104">
        <v>0</v>
      </c>
      <c r="L30" s="104">
        <v>0</v>
      </c>
      <c r="M30" s="104">
        <v>0</v>
      </c>
      <c r="N30" s="104">
        <v>0</v>
      </c>
      <c r="O30" s="104">
        <v>0</v>
      </c>
      <c r="P30" s="104">
        <v>0</v>
      </c>
      <c r="Q30" s="104">
        <v>0</v>
      </c>
    </row>
    <row r="31" spans="2:17" ht="14.45" x14ac:dyDescent="0.3">
      <c r="B31" s="103"/>
      <c r="C31" s="104"/>
      <c r="D31" s="104"/>
      <c r="E31" s="104"/>
      <c r="F31" s="104"/>
      <c r="G31" s="104"/>
      <c r="H31" s="104"/>
      <c r="I31" s="104"/>
      <c r="J31" s="104"/>
      <c r="K31" s="104"/>
      <c r="L31" s="104"/>
      <c r="M31" s="104"/>
      <c r="N31" s="104"/>
      <c r="O31" s="104"/>
      <c r="P31" s="104"/>
      <c r="Q31" s="104"/>
    </row>
    <row r="32" spans="2:17" ht="14.45" x14ac:dyDescent="0.3">
      <c r="B32" s="103" t="s">
        <v>64</v>
      </c>
      <c r="C32" s="104">
        <v>12.949484714786754</v>
      </c>
      <c r="D32" s="104">
        <v>12.725006715703485</v>
      </c>
      <c r="E32" s="104">
        <v>12.700929184811406</v>
      </c>
      <c r="F32" s="104">
        <v>13.421080346220931</v>
      </c>
      <c r="G32" s="104">
        <v>12.980269054130559</v>
      </c>
      <c r="H32" s="104">
        <v>12.930187101748318</v>
      </c>
      <c r="I32" s="104">
        <v>11.769326979453414</v>
      </c>
      <c r="J32" s="104">
        <v>12.462737190335819</v>
      </c>
      <c r="K32" s="104">
        <v>11.685227409107036</v>
      </c>
      <c r="L32" s="104">
        <v>10.83103032189862</v>
      </c>
      <c r="M32" s="104">
        <v>10.561886479301986</v>
      </c>
      <c r="N32" s="104">
        <v>10.324689367604424</v>
      </c>
      <c r="O32" s="104">
        <v>9.0705313846429654</v>
      </c>
      <c r="P32" s="104">
        <v>10.509872869176114</v>
      </c>
      <c r="Q32" s="104">
        <v>11.190923926835652</v>
      </c>
    </row>
    <row r="35" spans="2:17" ht="14.45" x14ac:dyDescent="0.3">
      <c r="B35" t="s">
        <v>24</v>
      </c>
      <c r="C35" s="102">
        <v>5.3876702879999995E-2</v>
      </c>
      <c r="D35" s="102">
        <v>4.2686926128000006E-2</v>
      </c>
      <c r="E35" s="102">
        <v>4.2134344560000002E-2</v>
      </c>
      <c r="F35" s="102">
        <v>3.3085821384E-2</v>
      </c>
      <c r="G35" s="102">
        <v>3.2947675992000006E-2</v>
      </c>
      <c r="H35" s="102">
        <v>3.4881711480000001E-2</v>
      </c>
      <c r="I35" s="102">
        <v>7.5841820207999996E-2</v>
      </c>
      <c r="J35" s="102">
        <v>3.3638402951999997E-2</v>
      </c>
      <c r="K35" s="102">
        <v>3.4812638784000004E-2</v>
      </c>
      <c r="L35" s="102">
        <v>2.4175443600000002E-2</v>
      </c>
      <c r="M35" s="102">
        <v>3.7092037752000005E-2</v>
      </c>
      <c r="N35" s="102">
        <v>4.0338454464000001E-2</v>
      </c>
      <c r="O35" s="102">
        <v>4.2341562647999993E-2</v>
      </c>
      <c r="P35" s="102">
        <v>3.7022965056000008E-2</v>
      </c>
      <c r="Q35" s="102">
        <v>3.4260057215999999E-2</v>
      </c>
    </row>
    <row r="36" spans="2:17" ht="14.45" x14ac:dyDescent="0.3">
      <c r="B36" t="s">
        <v>14</v>
      </c>
      <c r="C36" s="102">
        <v>14.615367821207998</v>
      </c>
      <c r="D36" s="102">
        <v>15.232620908735997</v>
      </c>
      <c r="E36" s="102">
        <v>14.977384207631999</v>
      </c>
      <c r="F36" s="102">
        <v>14.065655655743997</v>
      </c>
      <c r="G36" s="102">
        <v>15.781963594319997</v>
      </c>
      <c r="H36" s="102">
        <v>16.676696071727999</v>
      </c>
      <c r="I36" s="102">
        <v>17.452382131800004</v>
      </c>
      <c r="J36" s="102">
        <v>16.874146119599999</v>
      </c>
      <c r="K36" s="102">
        <v>14.702638968863999</v>
      </c>
      <c r="L36" s="102">
        <v>14.860554669576002</v>
      </c>
      <c r="M36" s="102">
        <v>15.391497257136002</v>
      </c>
      <c r="N36" s="102">
        <v>16.023086164007999</v>
      </c>
      <c r="O36" s="102">
        <v>16.335148870656003</v>
      </c>
      <c r="P36" s="102">
        <v>15.955766929871997</v>
      </c>
      <c r="Q36" s="102">
        <v>16.361234150184</v>
      </c>
    </row>
    <row r="37" spans="2:17" ht="14.45" x14ac:dyDescent="0.3">
      <c r="B37" t="s">
        <v>25</v>
      </c>
      <c r="C37" s="102">
        <v>7.7855745239999976</v>
      </c>
      <c r="D37" s="102">
        <v>7.7313976739999974</v>
      </c>
      <c r="E37" s="102">
        <v>6.9651925433999997</v>
      </c>
      <c r="F37" s="102">
        <v>7.1564729417999979</v>
      </c>
      <c r="G37" s="102">
        <v>6.709116632399998</v>
      </c>
      <c r="H37" s="102">
        <v>6.8915842631999986</v>
      </c>
      <c r="I37" s="102">
        <v>6.7436453447999982</v>
      </c>
      <c r="J37" s="102">
        <v>6.3498157631999987</v>
      </c>
      <c r="K37" s="102">
        <v>5.9121390509999996</v>
      </c>
      <c r="L37" s="102">
        <v>5.1098160203999994</v>
      </c>
      <c r="M37" s="102">
        <v>5.0978248775999981</v>
      </c>
      <c r="N37" s="102">
        <v>3.3589646999999991</v>
      </c>
      <c r="O37" s="102">
        <v>3.3500796965999995</v>
      </c>
      <c r="P37" s="102">
        <v>2.9989414727999999</v>
      </c>
      <c r="Q37" s="102">
        <v>2.8689892685999996</v>
      </c>
    </row>
    <row r="38" spans="2:17" ht="14.45" x14ac:dyDescent="0.3">
      <c r="B38" t="s">
        <v>26</v>
      </c>
      <c r="C38" s="102">
        <v>0</v>
      </c>
      <c r="D38" s="102">
        <v>0</v>
      </c>
      <c r="E38" s="102">
        <v>0</v>
      </c>
      <c r="F38" s="102">
        <v>0</v>
      </c>
      <c r="G38" s="102">
        <v>0</v>
      </c>
      <c r="H38" s="102">
        <v>0</v>
      </c>
      <c r="I38" s="102">
        <v>0</v>
      </c>
      <c r="J38" s="102">
        <v>0</v>
      </c>
      <c r="K38" s="102">
        <v>0</v>
      </c>
      <c r="L38" s="102">
        <v>0</v>
      </c>
      <c r="M38" s="102">
        <v>0</v>
      </c>
      <c r="N38" s="102">
        <v>0</v>
      </c>
      <c r="O38" s="102">
        <v>0</v>
      </c>
      <c r="P38" s="102">
        <v>0</v>
      </c>
      <c r="Q38" s="102">
        <v>0</v>
      </c>
    </row>
    <row r="39" spans="2:17" ht="14.45" x14ac:dyDescent="0.3">
      <c r="B39" t="s">
        <v>16</v>
      </c>
      <c r="C39" s="102">
        <v>1.6047056604711434E-2</v>
      </c>
      <c r="D39" s="102">
        <v>2.0782236833549034E-2</v>
      </c>
      <c r="E39" s="102">
        <v>2.3176052078454384E-2</v>
      </c>
      <c r="F39" s="102">
        <v>3.9252594442757117E-2</v>
      </c>
      <c r="G39" s="102">
        <v>3.674256344442383E-2</v>
      </c>
      <c r="H39" s="102">
        <v>4.6551929400091806E-2</v>
      </c>
      <c r="I39" s="102">
        <v>4.2411026050379393E-2</v>
      </c>
      <c r="J39" s="102">
        <v>3.0665397637575729E-2</v>
      </c>
      <c r="K39" s="102">
        <v>6.8387780549457863E-2</v>
      </c>
      <c r="L39" s="102">
        <v>4.9624346174877355E-2</v>
      </c>
      <c r="M39" s="102">
        <v>5.1043948117691001E-2</v>
      </c>
      <c r="N39" s="102">
        <v>5.8759176067765227E-2</v>
      </c>
      <c r="O39" s="102">
        <v>6.3450034661410346E-2</v>
      </c>
      <c r="P39" s="102">
        <v>9.363200640210069E-2</v>
      </c>
      <c r="Q39" s="102">
        <v>8.6966049453236563E-2</v>
      </c>
    </row>
    <row r="40" spans="2:17" ht="14.45" x14ac:dyDescent="0.3">
      <c r="B40" t="s">
        <v>21</v>
      </c>
      <c r="C40" s="102">
        <v>43.234228624415032</v>
      </c>
      <c r="D40" s="102">
        <v>43.898588104086429</v>
      </c>
      <c r="E40" s="102">
        <v>44.873649936047251</v>
      </c>
      <c r="F40" s="102">
        <v>44.621603567969466</v>
      </c>
      <c r="G40" s="102">
        <v>44.780255312194157</v>
      </c>
      <c r="H40" s="102">
        <v>44.657046488921651</v>
      </c>
      <c r="I40" s="102">
        <v>43.895801352697156</v>
      </c>
      <c r="J40" s="102">
        <v>44.243650977847267</v>
      </c>
      <c r="K40" s="102">
        <v>41.667441425386698</v>
      </c>
      <c r="L40" s="102">
        <v>41.476858863992362</v>
      </c>
      <c r="M40" s="102">
        <v>40.883776778515092</v>
      </c>
      <c r="N40" s="102">
        <v>40.03832085565417</v>
      </c>
      <c r="O40" s="102">
        <v>39.273778682183412</v>
      </c>
      <c r="P40" s="102">
        <v>39.470354854643695</v>
      </c>
      <c r="Q40" s="102">
        <v>38.847661476400184</v>
      </c>
    </row>
    <row r="41" spans="2:17" ht="14.45" x14ac:dyDescent="0.3">
      <c r="B41" t="s">
        <v>22</v>
      </c>
      <c r="C41" s="102">
        <v>2.2165212429359999</v>
      </c>
      <c r="D41" s="102">
        <v>1.1536894409039999</v>
      </c>
      <c r="E41" s="102">
        <v>1.3576877233919999</v>
      </c>
      <c r="F41" s="102">
        <v>1.395651361104</v>
      </c>
      <c r="G41" s="102">
        <v>1.8879782201279998</v>
      </c>
      <c r="H41" s="102">
        <v>2.1700045326959998</v>
      </c>
      <c r="I41" s="102">
        <v>1.9745593227360001</v>
      </c>
      <c r="J41" s="102">
        <v>1.6127793601919997</v>
      </c>
      <c r="K41" s="102">
        <v>1.6679991968639998</v>
      </c>
      <c r="L41" s="102">
        <v>1.1306561666399999</v>
      </c>
      <c r="M41" s="102">
        <v>0.37626016428000003</v>
      </c>
      <c r="N41" s="102">
        <v>0.211350923784</v>
      </c>
      <c r="O41" s="102">
        <v>0.56225197828799989</v>
      </c>
      <c r="P41" s="102">
        <v>0.47387022883199997</v>
      </c>
      <c r="Q41" s="102">
        <v>0.26814632644799996</v>
      </c>
    </row>
    <row r="42" spans="2:17" ht="14.45" x14ac:dyDescent="0.3">
      <c r="B42" t="s">
        <v>17</v>
      </c>
      <c r="C42" s="102">
        <v>2.131537677192</v>
      </c>
      <c r="D42" s="102">
        <v>1.8689450416560003</v>
      </c>
      <c r="E42" s="102">
        <v>2.0664460832400002</v>
      </c>
      <c r="F42" s="102">
        <v>1.8785391609600002</v>
      </c>
      <c r="G42" s="102">
        <v>1.629039052872</v>
      </c>
      <c r="H42" s="102">
        <v>1.7127358174080001</v>
      </c>
      <c r="I42" s="102">
        <v>1.5266841115679999</v>
      </c>
      <c r="J42" s="102">
        <v>1.93552080876</v>
      </c>
      <c r="K42" s="102">
        <v>2.0659690275839999</v>
      </c>
      <c r="L42" s="102">
        <v>2.2974470331120003</v>
      </c>
      <c r="M42" s="102">
        <v>2.624707213128</v>
      </c>
      <c r="N42" s="102">
        <v>2.8386401717520005</v>
      </c>
      <c r="O42" s="102">
        <v>2.0736549242640003</v>
      </c>
      <c r="P42" s="102">
        <v>2.1258660155040001</v>
      </c>
      <c r="Q42" s="102">
        <v>2.0408440963679997</v>
      </c>
    </row>
    <row r="43" spans="2:17" ht="14.45" x14ac:dyDescent="0.3">
      <c r="B43" t="str">
        <f>'Transportation CO2FFC'!A18</f>
        <v>Lubricants</v>
      </c>
      <c r="C43" s="102">
        <f>'Transportation CO2FFC'!R18</f>
        <v>0.55275701264783994</v>
      </c>
      <c r="D43" s="102">
        <f>'Transportation CO2FFC'!R37</f>
        <v>0.50643882329040002</v>
      </c>
      <c r="E43" s="102">
        <f>'Transportation CO2FFC'!R56</f>
        <v>0.50044940225279999</v>
      </c>
      <c r="F43" s="102">
        <f>'Transportation CO2FFC'!R75</f>
        <v>0.46264950059327997</v>
      </c>
      <c r="G43" s="102">
        <f>'Transportation CO2FFC'!R94</f>
        <v>0.46870547075352004</v>
      </c>
      <c r="H43" s="102">
        <f>'Transportation CO2FFC'!R113</f>
        <v>0.46624315321583998</v>
      </c>
      <c r="I43" s="102">
        <f>'Transportation CO2FFC'!R132</f>
        <v>0.45426431114064009</v>
      </c>
      <c r="J43" s="102">
        <f>'Transportation CO2FFC'!R151</f>
        <v>0.46910476548936003</v>
      </c>
      <c r="K43" s="102">
        <f>'Transportation CO2FFC'!R170</f>
        <v>0.43549745855616001</v>
      </c>
      <c r="L43" s="102">
        <f>'Transportation CO2FFC'!R189</f>
        <v>0.39157503761375995</v>
      </c>
      <c r="M43" s="102">
        <f>'Transportation CO2FFC'!R208</f>
        <v>0.43503161469768004</v>
      </c>
      <c r="N43" s="102">
        <f>'Transportation CO2FFC'!R227</f>
        <v>0.41280420773591997</v>
      </c>
      <c r="O43" s="102">
        <f>'Transportation CO2FFC'!R246</f>
        <v>0.37979584290648</v>
      </c>
      <c r="P43" s="102">
        <f>'Transportation CO2FFC'!R265</f>
        <v>0.40182360250031995</v>
      </c>
      <c r="Q43" s="102">
        <f>'Transportation CO2FFC'!R284</f>
        <v>0.41912637438672001</v>
      </c>
    </row>
    <row r="45" spans="2:17" x14ac:dyDescent="0.25">
      <c r="B45" t="s">
        <v>65</v>
      </c>
      <c r="C45" s="102">
        <f>SUM(C35:C43)</f>
        <v>70.605910661883584</v>
      </c>
      <c r="D45" s="102">
        <f t="shared" ref="D45:Q45" si="1">SUM(D35:D43)</f>
        <v>70.455149155634373</v>
      </c>
      <c r="E45" s="102">
        <f t="shared" si="1"/>
        <v>70.8061202926025</v>
      </c>
      <c r="F45" s="102">
        <f t="shared" si="1"/>
        <v>69.652910603997512</v>
      </c>
      <c r="G45" s="102">
        <f t="shared" si="1"/>
        <v>71.326748522104097</v>
      </c>
      <c r="H45" s="102">
        <f t="shared" si="1"/>
        <v>72.655743968049578</v>
      </c>
      <c r="I45" s="102">
        <f t="shared" si="1"/>
        <v>72.165589421000178</v>
      </c>
      <c r="J45" s="102">
        <f t="shared" si="1"/>
        <v>71.549321595678194</v>
      </c>
      <c r="K45" s="102">
        <f t="shared" si="1"/>
        <v>66.554885547588313</v>
      </c>
      <c r="L45" s="102">
        <f t="shared" si="1"/>
        <v>65.340707581109001</v>
      </c>
      <c r="M45" s="102">
        <f t="shared" si="1"/>
        <v>64.897233891226463</v>
      </c>
      <c r="N45" s="102">
        <f t="shared" si="1"/>
        <v>62.982264653465847</v>
      </c>
      <c r="O45" s="102">
        <f t="shared" si="1"/>
        <v>62.080501592207312</v>
      </c>
      <c r="P45" s="102">
        <f t="shared" si="1"/>
        <v>61.557278075610114</v>
      </c>
      <c r="Q45" s="102">
        <f t="shared" si="1"/>
        <v>60.927227799056141</v>
      </c>
    </row>
    <row r="46" spans="2:17" ht="87" customHeight="1" x14ac:dyDescent="0.25"/>
    <row r="47" spans="2:17" x14ac:dyDescent="0.25">
      <c r="B47" t="s">
        <v>51</v>
      </c>
      <c r="C47" s="92">
        <v>2000</v>
      </c>
      <c r="D47" s="92">
        <v>2001</v>
      </c>
      <c r="E47" s="92">
        <v>2002</v>
      </c>
      <c r="F47" s="92">
        <v>2003</v>
      </c>
      <c r="G47" s="92">
        <v>2004</v>
      </c>
      <c r="H47" s="92">
        <v>2005</v>
      </c>
      <c r="I47" s="92">
        <v>2006</v>
      </c>
      <c r="J47" s="92">
        <v>2007</v>
      </c>
      <c r="K47" s="92">
        <v>2008</v>
      </c>
      <c r="L47" s="92">
        <v>2009</v>
      </c>
      <c r="M47" s="92">
        <v>2010</v>
      </c>
      <c r="N47" s="92">
        <v>2011</v>
      </c>
      <c r="O47" s="92">
        <v>2012</v>
      </c>
      <c r="P47" s="92">
        <v>2013</v>
      </c>
      <c r="Q47" s="92">
        <v>2014</v>
      </c>
    </row>
    <row r="48" spans="2:17" x14ac:dyDescent="0.25">
      <c r="B48" t="s">
        <v>11</v>
      </c>
      <c r="C48" s="102">
        <v>111.0382975237536</v>
      </c>
      <c r="D48" s="102">
        <v>101.48587338970079</v>
      </c>
      <c r="E48" s="102">
        <v>107.76301820444159</v>
      </c>
      <c r="F48" s="102">
        <v>107.34936629376959</v>
      </c>
      <c r="G48" s="102">
        <v>108.5836265514</v>
      </c>
      <c r="H48" s="102">
        <v>112.3474003443792</v>
      </c>
      <c r="I48" s="102">
        <v>114.0131976839856</v>
      </c>
      <c r="J48" s="102">
        <v>113.87910475861918</v>
      </c>
      <c r="K48" s="102">
        <v>109.01433816393119</v>
      </c>
      <c r="L48" s="102">
        <v>98.236091904350374</v>
      </c>
      <c r="M48" s="102">
        <v>102.70289050781759</v>
      </c>
      <c r="N48" s="102">
        <v>94.321257202972802</v>
      </c>
      <c r="O48" s="102">
        <v>82.936290901463991</v>
      </c>
      <c r="P48" s="102">
        <v>83.08285758732957</v>
      </c>
      <c r="Q48" s="102">
        <v>74.683522548835199</v>
      </c>
    </row>
    <row r="49" spans="2:17" x14ac:dyDescent="0.25">
      <c r="B49" t="s">
        <v>14</v>
      </c>
      <c r="C49" s="102">
        <v>1.1149424858879999</v>
      </c>
      <c r="D49" s="102">
        <v>0.50197536496799999</v>
      </c>
      <c r="E49" s="102">
        <v>0.53256829903199998</v>
      </c>
      <c r="F49" s="102">
        <v>0.57882718000799993</v>
      </c>
      <c r="G49" s="102">
        <v>0.46066751438400005</v>
      </c>
      <c r="H49" s="102">
        <v>0.54727359825599997</v>
      </c>
      <c r="I49" s="102">
        <v>0.279178997328</v>
      </c>
      <c r="J49" s="102">
        <v>0.35809989969600003</v>
      </c>
      <c r="K49" s="102">
        <v>0.33925642581600002</v>
      </c>
      <c r="L49" s="102">
        <v>0.25301982182400001</v>
      </c>
      <c r="M49" s="102">
        <v>0.31376231409600003</v>
      </c>
      <c r="N49" s="102">
        <v>0.28656859492800008</v>
      </c>
      <c r="O49" s="102">
        <v>0.21400274649600001</v>
      </c>
      <c r="P49" s="102">
        <v>0.24385672079999998</v>
      </c>
      <c r="Q49" s="102">
        <v>0.42778380506399999</v>
      </c>
    </row>
    <row r="50" spans="2:17" x14ac:dyDescent="0.25">
      <c r="B50" t="s">
        <v>34</v>
      </c>
      <c r="C50" s="102">
        <v>1.5711185951999999E-2</v>
      </c>
      <c r="D50" s="102">
        <v>1.4180875632000002E-2</v>
      </c>
      <c r="E50" s="102">
        <v>0.37604825596800007</v>
      </c>
      <c r="F50" s="102">
        <v>0.51867317779200006</v>
      </c>
      <c r="G50" s="102">
        <v>0.61334837625600003</v>
      </c>
      <c r="H50" s="102">
        <v>0.31146916046400008</v>
      </c>
      <c r="I50" s="102">
        <v>0.10436716382400001</v>
      </c>
      <c r="J50" s="102">
        <v>0</v>
      </c>
      <c r="K50" s="102">
        <v>7.9678157328000002E-2</v>
      </c>
      <c r="L50" s="102">
        <v>8.1922612463999997E-2</v>
      </c>
      <c r="M50" s="102">
        <v>0</v>
      </c>
      <c r="N50" s="102">
        <v>0</v>
      </c>
      <c r="O50" s="102">
        <v>0</v>
      </c>
      <c r="P50" s="102">
        <v>0</v>
      </c>
      <c r="Q50" s="102">
        <v>0</v>
      </c>
    </row>
    <row r="51" spans="2:17" x14ac:dyDescent="0.25">
      <c r="B51" t="s">
        <v>22</v>
      </c>
      <c r="C51" s="102">
        <v>2.2377538703519999</v>
      </c>
      <c r="D51" s="102">
        <v>2.4408518294160002</v>
      </c>
      <c r="E51" s="102">
        <v>1.5397781358960001</v>
      </c>
      <c r="F51" s="102">
        <v>2.7463615779600001</v>
      </c>
      <c r="G51" s="102">
        <v>2.5143782423759995</v>
      </c>
      <c r="H51" s="102">
        <v>3.3294710489040003</v>
      </c>
      <c r="I51" s="102">
        <v>0.44783587648800011</v>
      </c>
      <c r="J51" s="102">
        <v>0.71485679865600005</v>
      </c>
      <c r="K51" s="102">
        <v>0.330793831368</v>
      </c>
      <c r="L51" s="102">
        <v>0.36583141795199997</v>
      </c>
      <c r="M51" s="102">
        <v>0.192594185784</v>
      </c>
      <c r="N51" s="102">
        <v>0.10863902649599999</v>
      </c>
      <c r="O51" s="102">
        <v>5.0268057839999998E-2</v>
      </c>
      <c r="P51" s="102">
        <v>4.5616386816000005E-2</v>
      </c>
      <c r="Q51" s="102">
        <v>0.10751362221599998</v>
      </c>
    </row>
    <row r="52" spans="2:17" x14ac:dyDescent="0.25">
      <c r="B52" t="s">
        <v>17</v>
      </c>
      <c r="C52" s="102">
        <v>1.128925706832</v>
      </c>
      <c r="D52" s="102">
        <v>1.2398146437600002</v>
      </c>
      <c r="E52" s="102">
        <v>2.738405477808</v>
      </c>
      <c r="F52" s="102">
        <v>2.2712089720319999</v>
      </c>
      <c r="G52" s="102">
        <v>4.1880185978400002</v>
      </c>
      <c r="H52" s="102">
        <v>4.4276595557040013</v>
      </c>
      <c r="I52" s="102">
        <v>5.5338456096000002</v>
      </c>
      <c r="J52" s="102">
        <v>7.861506167592001</v>
      </c>
      <c r="K52" s="102">
        <v>7.7264994169440007</v>
      </c>
      <c r="L52" s="102">
        <v>11.483365714128</v>
      </c>
      <c r="M52" s="102">
        <v>13.367205493488001</v>
      </c>
      <c r="N52" s="102">
        <v>16.695516793032002</v>
      </c>
      <c r="O52" s="102">
        <v>21.571555659192001</v>
      </c>
      <c r="P52" s="102">
        <v>20.041585164216002</v>
      </c>
      <c r="Q52" s="102">
        <v>21.4317253458</v>
      </c>
    </row>
    <row r="53" spans="2:17" x14ac:dyDescent="0.25">
      <c r="B53" t="s">
        <v>18</v>
      </c>
      <c r="C53" s="102">
        <v>0</v>
      </c>
      <c r="D53" s="102">
        <v>0</v>
      </c>
      <c r="E53" s="102">
        <v>0</v>
      </c>
      <c r="F53" s="102">
        <v>0</v>
      </c>
      <c r="G53" s="102">
        <v>0</v>
      </c>
      <c r="H53" s="102">
        <v>0</v>
      </c>
      <c r="I53" s="102">
        <v>0</v>
      </c>
      <c r="J53" s="102">
        <v>0</v>
      </c>
      <c r="K53" s="102">
        <v>0</v>
      </c>
      <c r="L53" s="102">
        <v>0</v>
      </c>
      <c r="M53" s="102">
        <v>0</v>
      </c>
      <c r="N53" s="102">
        <v>0</v>
      </c>
      <c r="O53" s="102">
        <v>0</v>
      </c>
      <c r="P53" s="102">
        <v>0</v>
      </c>
      <c r="Q53" s="102">
        <v>0</v>
      </c>
    </row>
    <row r="54" spans="2:17" x14ac:dyDescent="0.25">
      <c r="C54" s="102"/>
      <c r="D54" s="102"/>
      <c r="E54" s="102"/>
      <c r="F54" s="102"/>
      <c r="G54" s="102"/>
      <c r="H54" s="102"/>
      <c r="I54" s="102"/>
      <c r="J54" s="102"/>
      <c r="K54" s="102"/>
      <c r="L54" s="102"/>
      <c r="M54" s="102"/>
      <c r="N54" s="102"/>
      <c r="O54" s="102"/>
      <c r="P54" s="102"/>
      <c r="Q54" s="102"/>
    </row>
    <row r="55" spans="2:17" x14ac:dyDescent="0.25">
      <c r="B55" t="s">
        <v>66</v>
      </c>
      <c r="C55" s="102">
        <v>115.53563077277759</v>
      </c>
      <c r="D55" s="102">
        <v>105.68269610347679</v>
      </c>
      <c r="E55" s="102">
        <v>112.94981837314559</v>
      </c>
      <c r="F55" s="102">
        <v>113.46443720156159</v>
      </c>
      <c r="G55" s="102">
        <v>116.360039282256</v>
      </c>
      <c r="H55" s="102">
        <v>120.96327370770719</v>
      </c>
      <c r="I55" s="102">
        <v>120.3784253312256</v>
      </c>
      <c r="J55" s="102">
        <v>122.81356762456318</v>
      </c>
      <c r="K55" s="102">
        <v>117.49056599538719</v>
      </c>
      <c r="L55" s="102">
        <v>110.42023147071836</v>
      </c>
      <c r="M55" s="102">
        <v>116.57645250118559</v>
      </c>
      <c r="N55" s="102">
        <v>111.41198161742879</v>
      </c>
      <c r="O55" s="102">
        <v>104.772117364992</v>
      </c>
      <c r="P55" s="102">
        <v>103.41391585916156</v>
      </c>
      <c r="Q55" s="102">
        <v>96.650545321915203</v>
      </c>
    </row>
    <row r="58" spans="2:17" x14ac:dyDescent="0.25">
      <c r="B58" s="9" t="s">
        <v>37</v>
      </c>
      <c r="C58" s="112">
        <v>16.222165438751997</v>
      </c>
      <c r="D58" s="112">
        <v>15.559757255951999</v>
      </c>
      <c r="E58" s="112">
        <v>16.238282631480001</v>
      </c>
      <c r="F58" s="112">
        <v>16.939844622791998</v>
      </c>
      <c r="G58" s="112">
        <v>16.388231592096002</v>
      </c>
      <c r="H58" s="112">
        <v>15.397825879799996</v>
      </c>
      <c r="I58" s="112">
        <v>14.951945008728002</v>
      </c>
      <c r="J58" s="112">
        <v>14.651878321079996</v>
      </c>
      <c r="K58" s="112">
        <v>14.245741940976002</v>
      </c>
      <c r="L58" s="112">
        <v>8.3077799772240013</v>
      </c>
      <c r="M58" s="112">
        <v>11.386585704311999</v>
      </c>
      <c r="N58" s="112">
        <v>11.197736084808</v>
      </c>
      <c r="O58" s="112">
        <v>12.383151390791999</v>
      </c>
      <c r="P58" s="112">
        <v>15.072106696920001</v>
      </c>
      <c r="Q58" s="102">
        <v>15.604311589776003</v>
      </c>
    </row>
    <row r="59" spans="2:17" x14ac:dyDescent="0.25">
      <c r="B59" s="9" t="s">
        <v>38</v>
      </c>
      <c r="C59" s="112">
        <v>8.0562167967934819</v>
      </c>
      <c r="D59" s="112">
        <v>7.6901382307234796</v>
      </c>
      <c r="E59" s="112">
        <v>7.0928009800794705</v>
      </c>
      <c r="F59" s="112">
        <v>6.9000640009459202</v>
      </c>
      <c r="G59" s="112">
        <v>7.4562420816238335</v>
      </c>
      <c r="H59" s="112">
        <v>6.3851829802205762</v>
      </c>
      <c r="I59" s="112">
        <v>5.9665652147465273</v>
      </c>
      <c r="J59" s="112">
        <v>5.5211060921864394</v>
      </c>
      <c r="K59" s="112">
        <v>5.5068412267960554</v>
      </c>
      <c r="L59" s="112">
        <v>4.6423717156656004</v>
      </c>
      <c r="M59" s="112">
        <v>4.836045516158304</v>
      </c>
      <c r="N59" s="112">
        <v>4.4891090248838408</v>
      </c>
      <c r="O59" s="112">
        <v>3.670923264551424</v>
      </c>
      <c r="P59" s="112">
        <v>3.6415650612851995</v>
      </c>
      <c r="Q59" s="102">
        <v>3.4815098021759998</v>
      </c>
    </row>
    <row r="60" spans="2:17" x14ac:dyDescent="0.25">
      <c r="B60" s="9" t="s">
        <v>39</v>
      </c>
      <c r="C60" s="112">
        <v>1.4719492839744002E-2</v>
      </c>
      <c r="D60" s="112">
        <v>1.7376434482176E-2</v>
      </c>
      <c r="E60" s="112">
        <v>1.3751826381216003E-2</v>
      </c>
      <c r="F60" s="112">
        <v>1.5633249464447999E-2</v>
      </c>
      <c r="G60" s="112">
        <v>1.7552921424192004E-2</v>
      </c>
      <c r="H60" s="112">
        <v>1.8360665414784001E-2</v>
      </c>
      <c r="I60" s="112">
        <v>1.7560751902848001E-2</v>
      </c>
      <c r="J60" s="112">
        <v>1.5770885185439999E-2</v>
      </c>
      <c r="K60" s="112">
        <v>1.4108113160064E-2</v>
      </c>
      <c r="L60" s="112">
        <v>1.3336509840192003E-2</v>
      </c>
      <c r="M60" s="112">
        <v>1.4106908471040002E-2</v>
      </c>
      <c r="N60" s="112">
        <v>1.2276082326816E-2</v>
      </c>
      <c r="O60" s="112">
        <v>1.1485806327072003E-2</v>
      </c>
      <c r="P60" s="112">
        <v>1.0556991089568001E-2</v>
      </c>
      <c r="Q60" s="102">
        <v>1.2752536835808001E-2</v>
      </c>
    </row>
    <row r="61" spans="2:17" x14ac:dyDescent="0.25">
      <c r="B61" s="9" t="s">
        <v>40</v>
      </c>
      <c r="C61" s="112">
        <v>1.2303821376000001E-2</v>
      </c>
      <c r="D61" s="112">
        <v>1.9630816127999998E-2</v>
      </c>
      <c r="E61" s="112">
        <v>2.3985539424000002E-2</v>
      </c>
      <c r="F61" s="112">
        <v>2.3432558688E-2</v>
      </c>
      <c r="G61" s="112">
        <v>3.3247966752000001E-2</v>
      </c>
      <c r="H61" s="112">
        <v>2.6957810880000002E-2</v>
      </c>
      <c r="I61" s="112">
        <v>2.0045551679999996E-3</v>
      </c>
      <c r="J61" s="112">
        <v>5.5298073600000006E-3</v>
      </c>
      <c r="K61" s="112">
        <v>2.76490368E-4</v>
      </c>
      <c r="L61" s="112">
        <v>-2.4884133120000001E-3</v>
      </c>
      <c r="M61" s="112">
        <v>-7.6034851200000011E-4</v>
      </c>
      <c r="N61" s="112">
        <v>0</v>
      </c>
      <c r="O61" s="112">
        <v>0</v>
      </c>
      <c r="P61" s="112">
        <v>-8.9859369599999998E-4</v>
      </c>
      <c r="Q61" s="102">
        <v>0</v>
      </c>
    </row>
    <row r="62" spans="2:17" x14ac:dyDescent="0.25">
      <c r="B62" s="9" t="s">
        <v>41</v>
      </c>
      <c r="C62" s="112">
        <v>0</v>
      </c>
      <c r="D62" s="112">
        <v>0</v>
      </c>
      <c r="E62" s="112">
        <v>0</v>
      </c>
      <c r="F62" s="112">
        <v>0</v>
      </c>
      <c r="G62" s="112">
        <v>0</v>
      </c>
      <c r="H62" s="112">
        <v>0</v>
      </c>
      <c r="I62" s="112">
        <v>0</v>
      </c>
      <c r="J62" s="112">
        <v>0</v>
      </c>
      <c r="K62" s="112">
        <v>0</v>
      </c>
      <c r="L62" s="112">
        <v>0</v>
      </c>
      <c r="M62" s="112">
        <v>0</v>
      </c>
      <c r="N62" s="112">
        <v>0</v>
      </c>
      <c r="O62" s="112">
        <v>0</v>
      </c>
      <c r="P62" s="112">
        <v>0</v>
      </c>
      <c r="Q62" s="102">
        <v>0</v>
      </c>
    </row>
    <row r="63" spans="2:17" x14ac:dyDescent="0.25">
      <c r="B63" s="9" t="s">
        <v>14</v>
      </c>
      <c r="C63" s="112">
        <v>2.38571421960564</v>
      </c>
      <c r="D63" s="112">
        <v>2.5660011880918794</v>
      </c>
      <c r="E63" s="112">
        <v>2.2480726188690001</v>
      </c>
      <c r="F63" s="112">
        <v>2.0891818607536803</v>
      </c>
      <c r="G63" s="112">
        <v>2.32953997656996</v>
      </c>
      <c r="H63" s="112">
        <v>2.4304183292465997</v>
      </c>
      <c r="I63" s="112">
        <v>3.11178836879064</v>
      </c>
      <c r="J63" s="112">
        <v>3.3378823443596399</v>
      </c>
      <c r="K63" s="112">
        <v>3.7293374097025196</v>
      </c>
      <c r="L63" s="112">
        <v>2.3357162022440403</v>
      </c>
      <c r="M63" s="112">
        <v>2.5076946766687205</v>
      </c>
      <c r="N63" s="112">
        <v>2.9934107100374399</v>
      </c>
      <c r="O63" s="112">
        <v>3.3441320965298398</v>
      </c>
      <c r="P63" s="112">
        <v>3.6964710659368798</v>
      </c>
      <c r="Q63" s="102">
        <v>4.2132888071643597</v>
      </c>
    </row>
    <row r="64" spans="2:17" x14ac:dyDescent="0.25">
      <c r="B64" s="9" t="s">
        <v>42</v>
      </c>
      <c r="C64" s="112">
        <v>0</v>
      </c>
      <c r="D64" s="112">
        <v>0</v>
      </c>
      <c r="E64" s="112">
        <v>0</v>
      </c>
      <c r="F64" s="112">
        <v>0</v>
      </c>
      <c r="G64" s="112">
        <v>0</v>
      </c>
      <c r="H64" s="112">
        <v>0</v>
      </c>
      <c r="I64" s="112">
        <v>0</v>
      </c>
      <c r="J64" s="112">
        <v>0</v>
      </c>
      <c r="K64" s="112">
        <v>0</v>
      </c>
      <c r="L64" s="112">
        <v>0</v>
      </c>
      <c r="M64" s="112">
        <v>0</v>
      </c>
      <c r="N64" s="112">
        <v>0</v>
      </c>
      <c r="O64" s="112">
        <v>0</v>
      </c>
      <c r="P64" s="112">
        <v>0</v>
      </c>
      <c r="Q64" s="102">
        <v>0</v>
      </c>
    </row>
    <row r="65" spans="2:17" x14ac:dyDescent="0.25">
      <c r="B65" s="9" t="s">
        <v>43</v>
      </c>
      <c r="C65" s="112">
        <v>0</v>
      </c>
      <c r="D65" s="112">
        <v>0</v>
      </c>
      <c r="E65" s="112">
        <v>0</v>
      </c>
      <c r="F65" s="112">
        <v>0</v>
      </c>
      <c r="G65" s="112">
        <v>0</v>
      </c>
      <c r="H65" s="112">
        <v>0</v>
      </c>
      <c r="I65" s="112">
        <v>0</v>
      </c>
      <c r="J65" s="112">
        <v>0</v>
      </c>
      <c r="K65" s="112">
        <v>0</v>
      </c>
      <c r="L65" s="112">
        <v>0</v>
      </c>
      <c r="M65" s="112">
        <v>0</v>
      </c>
      <c r="N65" s="112">
        <v>0</v>
      </c>
      <c r="O65" s="112">
        <v>0</v>
      </c>
      <c r="P65" s="112">
        <v>0</v>
      </c>
      <c r="Q65" s="102">
        <v>0</v>
      </c>
    </row>
    <row r="66" spans="2:17" x14ac:dyDescent="0.25">
      <c r="B66" s="9" t="s">
        <v>15</v>
      </c>
      <c r="C66" s="112">
        <v>8.9439095592000015E-2</v>
      </c>
      <c r="D66" s="112">
        <v>0.11605874464799999</v>
      </c>
      <c r="E66" s="112">
        <v>4.0514520816000002E-2</v>
      </c>
      <c r="F66" s="112">
        <v>3.1446288719999993E-2</v>
      </c>
      <c r="G66" s="112">
        <v>3.2908906799999998E-2</v>
      </c>
      <c r="H66" s="112">
        <v>4.8485789352000007E-2</v>
      </c>
      <c r="I66" s="112">
        <v>2.9764277927999998E-2</v>
      </c>
      <c r="J66" s="112">
        <v>3.3932739455999998E-2</v>
      </c>
      <c r="K66" s="112">
        <v>1.0677111984000001E-2</v>
      </c>
      <c r="L66" s="112">
        <v>1.1920337352E-2</v>
      </c>
      <c r="M66" s="112">
        <v>2.0549784024000001E-2</v>
      </c>
      <c r="N66" s="112">
        <v>1.3675479047999997E-2</v>
      </c>
      <c r="O66" s="112">
        <v>4.2415924319999998E-3</v>
      </c>
      <c r="P66" s="112">
        <v>4.6072469519999994E-3</v>
      </c>
      <c r="Q66" s="102">
        <v>9.7264102320000004E-3</v>
      </c>
    </row>
    <row r="67" spans="2:17" x14ac:dyDescent="0.25">
      <c r="B67" s="9" t="s">
        <v>16</v>
      </c>
      <c r="C67" s="112">
        <v>0.20634970937241881</v>
      </c>
      <c r="D67" s="112">
        <v>0.2798773331929415</v>
      </c>
      <c r="E67" s="112">
        <v>0.25206643254325417</v>
      </c>
      <c r="F67" s="112">
        <v>0.60767242579563774</v>
      </c>
      <c r="G67" s="112">
        <v>0.58759148372230963</v>
      </c>
      <c r="H67" s="112">
        <v>0.77960872594365282</v>
      </c>
      <c r="I67" s="112">
        <v>0.8613973243485834</v>
      </c>
      <c r="J67" s="112">
        <v>0.80453370604579122</v>
      </c>
      <c r="K67" s="112">
        <v>0.98520030659035929</v>
      </c>
      <c r="L67" s="112">
        <v>0.89391887200857045</v>
      </c>
      <c r="M67" s="112">
        <v>0.87921135253146243</v>
      </c>
      <c r="N67" s="112">
        <v>0.95589024821234947</v>
      </c>
      <c r="O67" s="112">
        <v>0.78344742877402007</v>
      </c>
      <c r="P67" s="112">
        <v>0.6583898086667912</v>
      </c>
      <c r="Q67" s="102">
        <v>0.67512156824597136</v>
      </c>
    </row>
    <row r="68" spans="2:17" x14ac:dyDescent="0.25">
      <c r="B68" s="9" t="s">
        <v>30</v>
      </c>
      <c r="C68" s="112">
        <v>1.1609494444548001</v>
      </c>
      <c r="D68" s="112">
        <v>1.0637211762777599</v>
      </c>
      <c r="E68" s="112">
        <v>1.0511433920988</v>
      </c>
      <c r="F68" s="112">
        <v>0.97175028878927983</v>
      </c>
      <c r="G68" s="112">
        <v>0.98446117121352017</v>
      </c>
      <c r="H68" s="112">
        <v>0.97933688877024017</v>
      </c>
      <c r="I68" s="112">
        <v>0.95418132041231996</v>
      </c>
      <c r="J68" s="112">
        <v>0.98532630980783997</v>
      </c>
      <c r="K68" s="112">
        <v>0.91478423980944001</v>
      </c>
      <c r="L68" s="112">
        <v>0.82241405758511998</v>
      </c>
      <c r="M68" s="112">
        <v>0.91378600296984003</v>
      </c>
      <c r="N68" s="112">
        <v>0.86700196975391997</v>
      </c>
      <c r="O68" s="112">
        <v>0.79765778396303999</v>
      </c>
      <c r="P68" s="112">
        <v>0.84397597332048002</v>
      </c>
      <c r="Q68" s="102">
        <v>0.88037834340455989</v>
      </c>
    </row>
    <row r="69" spans="2:17" x14ac:dyDescent="0.25">
      <c r="B69" s="9" t="s">
        <v>21</v>
      </c>
      <c r="C69" s="112">
        <v>0.25923439188506642</v>
      </c>
      <c r="D69" s="112">
        <v>0.50297125871085235</v>
      </c>
      <c r="E69" s="112">
        <v>0.52988007057588782</v>
      </c>
      <c r="F69" s="112">
        <v>0.55730857889734664</v>
      </c>
      <c r="G69" s="112">
        <v>0.66619450349920506</v>
      </c>
      <c r="H69" s="112">
        <v>0.67441619094045802</v>
      </c>
      <c r="I69" s="112">
        <v>0.76933698607398926</v>
      </c>
      <c r="J69" s="112">
        <v>0.55749566778020798</v>
      </c>
      <c r="K69" s="112">
        <v>0.29118960428689872</v>
      </c>
      <c r="L69" s="112">
        <v>0.28762197865241085</v>
      </c>
      <c r="M69" s="112">
        <v>0.69461671103478551</v>
      </c>
      <c r="N69" s="112">
        <v>0.41948142210308204</v>
      </c>
      <c r="O69" s="112">
        <v>0.69918327184692985</v>
      </c>
      <c r="P69" s="112">
        <v>0.72115984575537506</v>
      </c>
      <c r="Q69" s="102">
        <v>0.58080945329462286</v>
      </c>
    </row>
    <row r="70" spans="2:17" x14ac:dyDescent="0.25">
      <c r="B70" s="9" t="s">
        <v>44</v>
      </c>
      <c r="C70" s="112">
        <v>0</v>
      </c>
      <c r="D70" s="112">
        <v>0</v>
      </c>
      <c r="E70" s="112">
        <v>0</v>
      </c>
      <c r="F70" s="112">
        <v>0</v>
      </c>
      <c r="G70" s="112">
        <v>0</v>
      </c>
      <c r="H70" s="112">
        <v>0</v>
      </c>
      <c r="I70" s="112">
        <v>0</v>
      </c>
      <c r="J70" s="112">
        <v>0</v>
      </c>
      <c r="K70" s="112">
        <v>0</v>
      </c>
      <c r="L70" s="112">
        <v>0</v>
      </c>
      <c r="M70" s="112">
        <v>0</v>
      </c>
      <c r="N70" s="112">
        <v>0</v>
      </c>
      <c r="O70" s="112">
        <v>0</v>
      </c>
      <c r="P70" s="112">
        <v>0</v>
      </c>
      <c r="Q70" s="102">
        <v>0</v>
      </c>
    </row>
    <row r="71" spans="2:17" x14ac:dyDescent="0.25">
      <c r="B71" s="9" t="s">
        <v>45</v>
      </c>
      <c r="C71" s="112">
        <v>0.12663317800515975</v>
      </c>
      <c r="D71" s="112">
        <v>0.12286190977047169</v>
      </c>
      <c r="E71" s="112">
        <v>0.13211751164548916</v>
      </c>
      <c r="F71" s="112">
        <v>0.12379306629343739</v>
      </c>
      <c r="G71" s="112">
        <v>0.1118185616303493</v>
      </c>
      <c r="H71" s="112">
        <v>0.11123122264916842</v>
      </c>
      <c r="I71" s="112">
        <v>0.11448558997441811</v>
      </c>
      <c r="J71" s="112">
        <v>0.11230951210086805</v>
      </c>
      <c r="K71" s="112">
        <v>0.11959489244635395</v>
      </c>
      <c r="L71" s="112">
        <v>0.12786079099028003</v>
      </c>
      <c r="M71" s="112">
        <v>0.13366926023736322</v>
      </c>
      <c r="N71" s="112">
        <v>0.13873305393994856</v>
      </c>
      <c r="O71" s="112">
        <v>0.13605222197975633</v>
      </c>
      <c r="P71" s="112">
        <v>0.16919028370991043</v>
      </c>
      <c r="Q71" s="102">
        <v>0.18065828709517726</v>
      </c>
    </row>
    <row r="72" spans="2:17" x14ac:dyDescent="0.25">
      <c r="B72" s="9" t="s">
        <v>34</v>
      </c>
      <c r="C72" s="112">
        <v>3.3630869032348891</v>
      </c>
      <c r="D72" s="112">
        <v>3.4248462591453266</v>
      </c>
      <c r="E72" s="112">
        <v>3.3404994616992769</v>
      </c>
      <c r="F72" s="112">
        <v>3.508277349502094</v>
      </c>
      <c r="G72" s="112">
        <v>3.7217388465368497</v>
      </c>
      <c r="H72" s="112">
        <v>3.7532798685009934</v>
      </c>
      <c r="I72" s="112">
        <v>3.2857605268066656</v>
      </c>
      <c r="J72" s="112">
        <v>3.5563010990733073</v>
      </c>
      <c r="K72" s="112">
        <v>3.600865510751678</v>
      </c>
      <c r="L72" s="112">
        <v>3.8681502355897641</v>
      </c>
      <c r="M72" s="112">
        <v>2.7327751901127217</v>
      </c>
      <c r="N72" s="112">
        <v>2.1198619116869044</v>
      </c>
      <c r="O72" s="112">
        <v>2.4922494613280879</v>
      </c>
      <c r="P72" s="112">
        <v>2.3593701881501139</v>
      </c>
      <c r="Q72" s="102">
        <v>2.5467849057564149</v>
      </c>
    </row>
    <row r="73" spans="2:17" x14ac:dyDescent="0.25">
      <c r="B73" s="9" t="s">
        <v>46</v>
      </c>
      <c r="C73" s="112">
        <v>0</v>
      </c>
      <c r="D73" s="112">
        <v>0</v>
      </c>
      <c r="E73" s="112">
        <v>0</v>
      </c>
      <c r="F73" s="112">
        <v>0</v>
      </c>
      <c r="G73" s="112">
        <v>0</v>
      </c>
      <c r="H73" s="112">
        <v>0</v>
      </c>
      <c r="I73" s="112">
        <v>0</v>
      </c>
      <c r="J73" s="112">
        <v>0</v>
      </c>
      <c r="K73" s="112">
        <v>0</v>
      </c>
      <c r="L73" s="112">
        <v>0</v>
      </c>
      <c r="M73" s="112">
        <v>0</v>
      </c>
      <c r="N73" s="112">
        <v>0</v>
      </c>
      <c r="O73" s="112">
        <v>0</v>
      </c>
      <c r="P73" s="112">
        <v>0</v>
      </c>
      <c r="Q73" s="102">
        <v>0</v>
      </c>
    </row>
    <row r="74" spans="2:17" x14ac:dyDescent="0.25">
      <c r="B74" s="9" t="s">
        <v>22</v>
      </c>
      <c r="C74" s="112">
        <v>0.94068792417599978</v>
      </c>
      <c r="D74" s="112">
        <v>0.75484616407200011</v>
      </c>
      <c r="E74" s="112">
        <v>0.620622946944</v>
      </c>
      <c r="F74" s="112">
        <v>0.99590776084799992</v>
      </c>
      <c r="G74" s="112">
        <v>0.90467498721600004</v>
      </c>
      <c r="H74" s="112">
        <v>0.90324947512800013</v>
      </c>
      <c r="I74" s="112">
        <v>0.80593951838400013</v>
      </c>
      <c r="J74" s="112">
        <v>0.61297019783999995</v>
      </c>
      <c r="K74" s="112">
        <v>0.49285204768799984</v>
      </c>
      <c r="L74" s="112">
        <v>0.353902132584</v>
      </c>
      <c r="M74" s="112">
        <v>0.32051513894399997</v>
      </c>
      <c r="N74" s="112">
        <v>0.32831794195199998</v>
      </c>
      <c r="O74" s="112">
        <v>9.655968722399999E-2</v>
      </c>
      <c r="P74" s="112">
        <v>6.5573556047999998E-2</v>
      </c>
      <c r="Q74" s="102">
        <v>3.6988287335999993E-2</v>
      </c>
    </row>
    <row r="75" spans="2:17" x14ac:dyDescent="0.25">
      <c r="B75" s="9" t="s">
        <v>47</v>
      </c>
      <c r="C75" s="112">
        <v>4.4533627734435832</v>
      </c>
      <c r="D75" s="112">
        <v>4.5304249673434756</v>
      </c>
      <c r="E75" s="112">
        <v>4.4484101902880644</v>
      </c>
      <c r="F75" s="112">
        <v>4.600487510383565</v>
      </c>
      <c r="G75" s="112">
        <v>4.6227411173623683</v>
      </c>
      <c r="H75" s="112">
        <v>4.6356178335667195</v>
      </c>
      <c r="I75" s="112">
        <v>4.6647390225211778</v>
      </c>
      <c r="J75" s="112">
        <v>4.5244818675568501</v>
      </c>
      <c r="K75" s="112">
        <v>4.3348309499214723</v>
      </c>
      <c r="L75" s="112">
        <v>4.4077329739707265</v>
      </c>
      <c r="M75" s="112">
        <v>4.435731577409932</v>
      </c>
      <c r="N75" s="112">
        <v>4.2668154745856635</v>
      </c>
      <c r="O75" s="112">
        <v>2.7696826038930045</v>
      </c>
      <c r="P75" s="112">
        <v>3.3754165410341379</v>
      </c>
      <c r="Q75" s="102">
        <v>3.3130800277166599</v>
      </c>
    </row>
    <row r="76" spans="2:17" x14ac:dyDescent="0.25">
      <c r="B76" s="9" t="s">
        <v>48</v>
      </c>
      <c r="C76" s="112">
        <v>0.37537798636800002</v>
      </c>
      <c r="D76" s="112">
        <v>0.29635484709600002</v>
      </c>
      <c r="E76" s="112">
        <v>0.38658437848800004</v>
      </c>
      <c r="F76" s="112">
        <v>0.30387397471200001</v>
      </c>
      <c r="G76" s="112">
        <v>0.19267764515999999</v>
      </c>
      <c r="H76" s="112">
        <v>0.23605722756</v>
      </c>
      <c r="I76" s="112">
        <v>0.32071971254399995</v>
      </c>
      <c r="J76" s="112">
        <v>0.35730316036799997</v>
      </c>
      <c r="K76" s="112">
        <v>0.38868105830399996</v>
      </c>
      <c r="L76" s="112">
        <v>0.21140316489599997</v>
      </c>
      <c r="M76" s="112">
        <v>0.11951074951199998</v>
      </c>
      <c r="N76" s="112">
        <v>0.103532603328</v>
      </c>
      <c r="O76" s="112">
        <v>6.7382951327999999E-2</v>
      </c>
      <c r="P76" s="112">
        <v>0.50197406767200015</v>
      </c>
      <c r="Q76" s="102">
        <v>0.53262897256800013</v>
      </c>
    </row>
    <row r="77" spans="2:17" x14ac:dyDescent="0.25">
      <c r="B77" s="9" t="s">
        <v>49</v>
      </c>
      <c r="C77" s="112">
        <v>-1.3850318491302043</v>
      </c>
      <c r="D77" s="112">
        <v>-0.26222433010902862</v>
      </c>
      <c r="E77" s="112">
        <v>-0.46531251990007583</v>
      </c>
      <c r="F77" s="112">
        <v>-0.16968635661697931</v>
      </c>
      <c r="G77" s="112">
        <v>-0.25485096558122916</v>
      </c>
      <c r="H77" s="112">
        <v>9.759738892860725E-3</v>
      </c>
      <c r="I77" s="112">
        <v>0.23797232120088599</v>
      </c>
      <c r="J77" s="112">
        <v>0.21755319397022455</v>
      </c>
      <c r="K77" s="112">
        <v>-0.17857319557058327</v>
      </c>
      <c r="L77" s="112">
        <v>-0.26577470183128099</v>
      </c>
      <c r="M77" s="112">
        <v>9.5020599477925058E-2</v>
      </c>
      <c r="N77" s="112">
        <v>0.18162636530302445</v>
      </c>
      <c r="O77" s="112">
        <v>0.12674377767353326</v>
      </c>
      <c r="P77" s="112">
        <v>4.1403960274080193E-2</v>
      </c>
      <c r="Q77" s="102">
        <v>-0.19845603260867573</v>
      </c>
    </row>
    <row r="78" spans="2:17" x14ac:dyDescent="0.25">
      <c r="B78" s="9" t="s">
        <v>50</v>
      </c>
      <c r="C78" s="112">
        <v>5.5369950451200002E-2</v>
      </c>
      <c r="D78" s="112">
        <v>6.5999275372799995E-2</v>
      </c>
      <c r="E78" s="112">
        <v>5.8415602291199992E-2</v>
      </c>
      <c r="F78" s="112">
        <v>5.63750155584E-2</v>
      </c>
      <c r="G78" s="112">
        <v>5.58572547456E-2</v>
      </c>
      <c r="H78" s="112">
        <v>5.6984145926399998E-2</v>
      </c>
      <c r="I78" s="112">
        <v>4.1664517171199997E-2</v>
      </c>
      <c r="J78" s="112">
        <v>3.4903170086399996E-2</v>
      </c>
      <c r="K78" s="112">
        <v>3.05174314368E-2</v>
      </c>
      <c r="L78" s="112">
        <v>1.9492171775999999E-2</v>
      </c>
      <c r="M78" s="112">
        <v>2.7228127449600001E-2</v>
      </c>
      <c r="N78" s="112">
        <v>2.4030193017599996E-2</v>
      </c>
      <c r="O78" s="112">
        <v>2.436521472E-2</v>
      </c>
      <c r="P78" s="112">
        <v>2.9390540256000002E-2</v>
      </c>
      <c r="Q78" s="102">
        <v>2.6314431897600004E-2</v>
      </c>
    </row>
    <row r="79" spans="2:17" x14ac:dyDescent="0.25">
      <c r="B79" s="9" t="s">
        <v>17</v>
      </c>
      <c r="C79" s="112">
        <v>12.572507088895724</v>
      </c>
      <c r="D79" s="112">
        <v>11.074827590169235</v>
      </c>
      <c r="E79" s="112">
        <v>11.379215527580577</v>
      </c>
      <c r="F79" s="112">
        <v>10.747831221931003</v>
      </c>
      <c r="G79" s="112">
        <v>10.729713506816305</v>
      </c>
      <c r="H79" s="112">
        <v>10.19573127644148</v>
      </c>
      <c r="I79" s="112">
        <v>10.45134075008248</v>
      </c>
      <c r="J79" s="112">
        <v>10.51446885716304</v>
      </c>
      <c r="K79" s="112">
        <v>10.592049842397779</v>
      </c>
      <c r="L79" s="112">
        <v>9.9657240441021671</v>
      </c>
      <c r="M79" s="112">
        <v>11.810375853372834</v>
      </c>
      <c r="N79" s="112">
        <v>13.271665069603989</v>
      </c>
      <c r="O79" s="112">
        <v>15.222235828775979</v>
      </c>
      <c r="P79" s="112">
        <v>18.469023288689637</v>
      </c>
      <c r="Q79" s="102">
        <v>19.579778592260038</v>
      </c>
    </row>
    <row r="80" spans="2:17" x14ac:dyDescent="0.25">
      <c r="B80" s="9" t="s">
        <v>18</v>
      </c>
      <c r="C80" s="112">
        <v>0</v>
      </c>
      <c r="D80" s="112">
        <v>0</v>
      </c>
      <c r="E80" s="112">
        <v>0</v>
      </c>
      <c r="F80" s="112">
        <v>0</v>
      </c>
      <c r="G80" s="112">
        <v>0</v>
      </c>
      <c r="H80" s="112">
        <v>0</v>
      </c>
      <c r="I80" s="112">
        <v>0</v>
      </c>
      <c r="J80" s="112">
        <v>0</v>
      </c>
      <c r="K80" s="112">
        <v>0</v>
      </c>
      <c r="L80" s="112">
        <v>0</v>
      </c>
      <c r="M80" s="112">
        <v>0</v>
      </c>
      <c r="N80" s="112">
        <v>0</v>
      </c>
      <c r="O80" s="112">
        <v>0</v>
      </c>
      <c r="P80" s="112">
        <v>0</v>
      </c>
      <c r="Q80" s="102">
        <v>0</v>
      </c>
    </row>
    <row r="81" spans="2:17" x14ac:dyDescent="0.25">
      <c r="B81" s="9"/>
      <c r="C81" s="112"/>
      <c r="D81" s="112"/>
      <c r="E81" s="112"/>
      <c r="F81" s="112"/>
      <c r="G81" s="112"/>
      <c r="H81" s="112"/>
      <c r="I81" s="112"/>
      <c r="J81" s="112"/>
      <c r="K81" s="112"/>
      <c r="L81" s="112"/>
      <c r="M81" s="112"/>
      <c r="N81" s="112"/>
      <c r="O81" s="112"/>
      <c r="P81" s="112"/>
      <c r="Q81" s="102"/>
    </row>
    <row r="82" spans="2:17" x14ac:dyDescent="0.25">
      <c r="B82" s="9" t="s">
        <v>67</v>
      </c>
      <c r="C82" s="112">
        <v>48.909086366115503</v>
      </c>
      <c r="D82" s="112">
        <v>47.823469121067369</v>
      </c>
      <c r="E82" s="112">
        <v>47.391051111304165</v>
      </c>
      <c r="F82" s="112">
        <v>48.303193417457834</v>
      </c>
      <c r="G82" s="112">
        <v>48.580341557587268</v>
      </c>
      <c r="H82" s="112">
        <v>46.642504049233928</v>
      </c>
      <c r="I82" s="112">
        <v>46.587165766783734</v>
      </c>
      <c r="J82" s="112">
        <v>45.843746931420043</v>
      </c>
      <c r="K82" s="112">
        <v>45.078974981048837</v>
      </c>
      <c r="L82" s="112">
        <v>36.001082049337597</v>
      </c>
      <c r="M82" s="112">
        <v>40.926662804174526</v>
      </c>
      <c r="N82" s="112">
        <v>41.383163634590574</v>
      </c>
      <c r="O82" s="112">
        <v>42.629494382138688</v>
      </c>
      <c r="P82" s="112">
        <v>49.659276522064168</v>
      </c>
      <c r="Q82" s="112">
        <v>51.475675983150538</v>
      </c>
    </row>
  </sheetData>
  <pageMargins left="0.7" right="0.7" top="0.75" bottom="0.75" header="0.3" footer="0.3"/>
  <pageSetup scale="68" fitToHeight="0" orientation="landscape"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U38"/>
  <sheetViews>
    <sheetView workbookViewId="0">
      <selection activeCell="Q30" sqref="Q30"/>
    </sheetView>
  </sheetViews>
  <sheetFormatPr defaultRowHeight="15" x14ac:dyDescent="0.25"/>
  <cols>
    <col min="18" max="18" width="15.85546875" customWidth="1"/>
  </cols>
  <sheetData>
    <row r="1" spans="1:21" ht="21" x14ac:dyDescent="0.4">
      <c r="A1" s="10" t="s">
        <v>0</v>
      </c>
      <c r="B1" s="25"/>
      <c r="C1" s="10"/>
      <c r="D1" s="10">
        <v>2014</v>
      </c>
      <c r="E1" s="11"/>
      <c r="F1" s="11"/>
      <c r="G1" s="11"/>
      <c r="H1" s="11"/>
      <c r="I1" s="11"/>
      <c r="J1" s="11"/>
      <c r="K1" s="11"/>
      <c r="L1" s="11"/>
      <c r="R1" s="115" t="s">
        <v>61</v>
      </c>
      <c r="S1" s="115"/>
      <c r="T1" s="115"/>
      <c r="U1" s="115"/>
    </row>
    <row r="2" spans="1:21" x14ac:dyDescent="0.25">
      <c r="A2" s="12"/>
      <c r="B2" s="13"/>
      <c r="C2" s="14"/>
      <c r="D2" s="12"/>
      <c r="E2" s="13"/>
      <c r="F2" s="13"/>
      <c r="G2" s="13"/>
      <c r="H2" s="13"/>
      <c r="I2" s="13"/>
      <c r="J2" s="13"/>
      <c r="K2" s="13"/>
      <c r="L2" s="13"/>
      <c r="R2" s="87" t="s">
        <v>59</v>
      </c>
      <c r="S2" s="87" t="s">
        <v>11</v>
      </c>
      <c r="T2" s="87" t="s">
        <v>60</v>
      </c>
      <c r="U2" s="87" t="s">
        <v>57</v>
      </c>
    </row>
    <row r="3" spans="1:21" x14ac:dyDescent="0.25">
      <c r="A3" s="9"/>
      <c r="B3" s="16" t="s">
        <v>1</v>
      </c>
      <c r="C3" s="16"/>
      <c r="D3" s="16" t="s">
        <v>2</v>
      </c>
      <c r="E3" s="9"/>
      <c r="F3" s="16" t="s">
        <v>3</v>
      </c>
      <c r="G3" s="13"/>
      <c r="H3" s="16" t="s">
        <v>4</v>
      </c>
      <c r="I3" s="9"/>
      <c r="J3" s="16" t="s">
        <v>4</v>
      </c>
      <c r="L3" s="16" t="s">
        <v>4</v>
      </c>
      <c r="R3" s="87" t="s">
        <v>52</v>
      </c>
      <c r="S3" s="93">
        <f>L5</f>
        <v>0</v>
      </c>
      <c r="T3" s="93">
        <f>L6</f>
        <v>14.174330657256</v>
      </c>
      <c r="U3" s="93">
        <f>S3+T3</f>
        <v>14.174330657256</v>
      </c>
    </row>
    <row r="4" spans="1:21" x14ac:dyDescent="0.25">
      <c r="A4" s="17" t="s">
        <v>5</v>
      </c>
      <c r="B4" s="16" t="s">
        <v>6</v>
      </c>
      <c r="D4" s="16" t="s">
        <v>7</v>
      </c>
      <c r="E4" s="9"/>
      <c r="F4" s="16" t="s">
        <v>8</v>
      </c>
      <c r="G4" s="16"/>
      <c r="H4" s="16" t="s">
        <v>9</v>
      </c>
      <c r="I4" s="18"/>
      <c r="J4" s="16" t="s">
        <v>10</v>
      </c>
      <c r="L4" s="16" t="s">
        <v>19</v>
      </c>
      <c r="R4" s="87" t="s">
        <v>53</v>
      </c>
      <c r="S4" s="93">
        <f>L13</f>
        <v>0.30894295924800003</v>
      </c>
      <c r="T4" s="93">
        <f>L14</f>
        <v>8.8798609746000015</v>
      </c>
      <c r="U4" s="93">
        <f t="shared" ref="U4:U7" si="0">S4+T4</f>
        <v>9.1888039338480016</v>
      </c>
    </row>
    <row r="5" spans="1:21" x14ac:dyDescent="0.25">
      <c r="A5" s="19" t="s">
        <v>11</v>
      </c>
      <c r="B5" s="6">
        <v>0</v>
      </c>
      <c r="C5" s="20" t="s">
        <v>12</v>
      </c>
      <c r="D5" s="21">
        <v>60.27</v>
      </c>
      <c r="E5" s="20" t="s">
        <v>12</v>
      </c>
      <c r="F5" s="3">
        <v>1</v>
      </c>
      <c r="G5" s="22" t="s">
        <v>13</v>
      </c>
      <c r="H5" s="4">
        <v>0</v>
      </c>
      <c r="I5" s="22" t="s">
        <v>13</v>
      </c>
      <c r="J5" s="23">
        <f>H5*0.9072/1000000</f>
        <v>0</v>
      </c>
      <c r="K5" s="22" t="s">
        <v>13</v>
      </c>
      <c r="L5" s="23">
        <f>J5*44/12</f>
        <v>0</v>
      </c>
      <c r="R5" s="87" t="s">
        <v>54</v>
      </c>
      <c r="S5" s="93">
        <f>L22</f>
        <v>0</v>
      </c>
      <c r="T5" s="93">
        <f>L21</f>
        <v>2.0408440963679997</v>
      </c>
      <c r="U5" s="93">
        <f t="shared" si="0"/>
        <v>2.0408440963679997</v>
      </c>
    </row>
    <row r="6" spans="1:21" x14ac:dyDescent="0.25">
      <c r="A6" s="19" t="s">
        <v>17</v>
      </c>
      <c r="B6" s="6">
        <v>267409</v>
      </c>
      <c r="C6" s="20" t="s">
        <v>12</v>
      </c>
      <c r="D6" s="21">
        <v>31.87</v>
      </c>
      <c r="E6" s="20" t="s">
        <v>12</v>
      </c>
      <c r="F6" s="3">
        <v>1</v>
      </c>
      <c r="G6" s="22" t="s">
        <v>13</v>
      </c>
      <c r="H6" s="4">
        <f t="shared" ref="H6" si="1">B6*D6/2</f>
        <v>4261162.415</v>
      </c>
      <c r="I6" s="22" t="s">
        <v>13</v>
      </c>
      <c r="J6" s="23">
        <f t="shared" ref="J6" si="2">H6*0.9072/1000000</f>
        <v>3.8657265428880003</v>
      </c>
      <c r="K6" s="22" t="s">
        <v>13</v>
      </c>
      <c r="L6" s="23">
        <f t="shared" ref="L6" si="3">J6*44/12</f>
        <v>14.174330657256</v>
      </c>
      <c r="R6" s="87" t="s">
        <v>55</v>
      </c>
      <c r="S6" s="93">
        <f>L28</f>
        <v>74.683522548835199</v>
      </c>
      <c r="T6" s="93">
        <f>L29</f>
        <v>21.4317253458</v>
      </c>
      <c r="U6" s="93">
        <f t="shared" si="0"/>
        <v>96.115247894635203</v>
      </c>
    </row>
    <row r="7" spans="1:21" x14ac:dyDescent="0.25">
      <c r="R7" s="87" t="s">
        <v>56</v>
      </c>
      <c r="S7" s="93">
        <f>R36+R37</f>
        <v>19.085821391952003</v>
      </c>
      <c r="T7" s="93">
        <f>R38</f>
        <v>19.579778592260038</v>
      </c>
      <c r="U7" s="93">
        <f t="shared" si="0"/>
        <v>38.665599984212037</v>
      </c>
    </row>
    <row r="8" spans="1:21" x14ac:dyDescent="0.25">
      <c r="R8" s="87"/>
      <c r="S8" s="87"/>
      <c r="T8" s="87"/>
      <c r="U8" s="93"/>
    </row>
    <row r="9" spans="1:21" ht="21" x14ac:dyDescent="0.4">
      <c r="A9" s="30" t="s">
        <v>20</v>
      </c>
      <c r="B9" s="31"/>
      <c r="C9" s="30"/>
      <c r="D9" s="30">
        <v>2014</v>
      </c>
      <c r="E9" s="31"/>
      <c r="F9" s="31"/>
      <c r="G9" s="31"/>
      <c r="H9" s="31"/>
      <c r="I9" s="31"/>
      <c r="J9" s="31"/>
      <c r="K9" s="31"/>
      <c r="L9" s="31"/>
      <c r="R9" s="87" t="s">
        <v>62</v>
      </c>
      <c r="S9" s="93">
        <f>S3+S4+S5+S6+S7</f>
        <v>94.078286900035209</v>
      </c>
      <c r="T9" s="93">
        <f t="shared" ref="T9:U9" si="4">T3+T4+T5+T6+T7</f>
        <v>66.106539666284036</v>
      </c>
      <c r="U9" s="93">
        <f t="shared" si="4"/>
        <v>160.18482656631923</v>
      </c>
    </row>
    <row r="10" spans="1:21" x14ac:dyDescent="0.25">
      <c r="A10" s="15"/>
      <c r="B10" s="15"/>
      <c r="C10" s="15"/>
      <c r="D10" s="15"/>
      <c r="E10" s="15"/>
      <c r="F10" s="15"/>
      <c r="G10" s="15"/>
      <c r="H10" s="15"/>
      <c r="I10" s="15"/>
      <c r="J10" s="15"/>
      <c r="K10" s="15"/>
      <c r="L10" s="15"/>
      <c r="R10" s="87"/>
      <c r="S10" s="87"/>
      <c r="T10" s="87"/>
      <c r="U10" s="87"/>
    </row>
    <row r="11" spans="1:21" x14ac:dyDescent="0.25">
      <c r="A11" s="13"/>
      <c r="B11" s="16" t="s">
        <v>1</v>
      </c>
      <c r="C11" s="16"/>
      <c r="D11" s="16" t="s">
        <v>2</v>
      </c>
      <c r="E11" s="13"/>
      <c r="F11" s="16" t="s">
        <v>3</v>
      </c>
      <c r="G11" s="13"/>
      <c r="H11" s="16" t="s">
        <v>4</v>
      </c>
      <c r="I11" s="15"/>
      <c r="J11" s="16" t="s">
        <v>4</v>
      </c>
      <c r="K11" s="15"/>
      <c r="L11" s="16" t="s">
        <v>4</v>
      </c>
    </row>
    <row r="12" spans="1:21" x14ac:dyDescent="0.25">
      <c r="A12" s="17" t="s">
        <v>5</v>
      </c>
      <c r="B12" s="16" t="s">
        <v>6</v>
      </c>
      <c r="C12" s="15"/>
      <c r="D12" s="16" t="s">
        <v>7</v>
      </c>
      <c r="E12" s="13"/>
      <c r="F12" s="16" t="s">
        <v>8</v>
      </c>
      <c r="G12" s="16"/>
      <c r="H12" s="16" t="s">
        <v>9</v>
      </c>
      <c r="I12" s="15"/>
      <c r="J12" s="16" t="s">
        <v>10</v>
      </c>
      <c r="K12" s="15"/>
      <c r="L12" s="16" t="s">
        <v>19</v>
      </c>
    </row>
    <row r="13" spans="1:21" x14ac:dyDescent="0.25">
      <c r="A13" s="19" t="s">
        <v>11</v>
      </c>
      <c r="B13" s="33">
        <v>3082</v>
      </c>
      <c r="C13" s="20" t="s">
        <v>12</v>
      </c>
      <c r="D13" s="21">
        <v>60.27</v>
      </c>
      <c r="E13" s="20" t="s">
        <v>12</v>
      </c>
      <c r="F13" s="34">
        <v>1</v>
      </c>
      <c r="G13" s="22" t="s">
        <v>13</v>
      </c>
      <c r="H13" s="35">
        <f t="shared" ref="H13:H14" si="5">B13*D13/2</f>
        <v>92876.07</v>
      </c>
      <c r="I13" s="22" t="s">
        <v>13</v>
      </c>
      <c r="J13" s="23">
        <f t="shared" ref="J13:J14" si="6">H13*0.9072/1000000</f>
        <v>8.4257170704000003E-2</v>
      </c>
      <c r="K13" s="22" t="s">
        <v>13</v>
      </c>
      <c r="L13" s="23">
        <f t="shared" ref="L13:L14" si="7">J13*44/12</f>
        <v>0.30894295924800003</v>
      </c>
    </row>
    <row r="14" spans="1:21" x14ac:dyDescent="0.25">
      <c r="A14" s="19" t="s">
        <v>17</v>
      </c>
      <c r="B14" s="33">
        <v>167525</v>
      </c>
      <c r="C14" s="20" t="s">
        <v>12</v>
      </c>
      <c r="D14" s="21">
        <v>31.87</v>
      </c>
      <c r="E14" s="20" t="s">
        <v>12</v>
      </c>
      <c r="F14" s="34">
        <v>1</v>
      </c>
      <c r="G14" s="22" t="s">
        <v>13</v>
      </c>
      <c r="H14" s="35">
        <f t="shared" si="5"/>
        <v>2669510.875</v>
      </c>
      <c r="I14" s="22" t="s">
        <v>13</v>
      </c>
      <c r="J14" s="23">
        <f t="shared" si="6"/>
        <v>2.4217802658000003</v>
      </c>
      <c r="K14" s="22" t="s">
        <v>13</v>
      </c>
      <c r="L14" s="23">
        <f t="shared" si="7"/>
        <v>8.8798609746000015</v>
      </c>
    </row>
    <row r="17" spans="1:18" ht="21" x14ac:dyDescent="0.4">
      <c r="A17" s="38" t="s">
        <v>23</v>
      </c>
      <c r="B17" s="39"/>
      <c r="C17" s="38"/>
      <c r="D17" s="38">
        <v>2014</v>
      </c>
      <c r="E17" s="39"/>
      <c r="F17" s="39"/>
      <c r="G17" s="39"/>
      <c r="H17" s="39"/>
      <c r="I17" s="39"/>
      <c r="J17" s="39"/>
      <c r="K17" s="39"/>
      <c r="L17" s="39"/>
    </row>
    <row r="18" spans="1:18" x14ac:dyDescent="0.25">
      <c r="A18" s="14"/>
      <c r="B18" s="40"/>
      <c r="C18" s="14"/>
      <c r="D18" s="14"/>
      <c r="E18" s="40"/>
      <c r="F18" s="40"/>
      <c r="G18" s="40"/>
      <c r="H18" s="40"/>
      <c r="I18" s="40"/>
      <c r="J18" s="40"/>
      <c r="K18" s="40"/>
      <c r="L18" s="40"/>
    </row>
    <row r="19" spans="1:18" x14ac:dyDescent="0.25">
      <c r="A19" s="40"/>
      <c r="B19" s="42" t="s">
        <v>1</v>
      </c>
      <c r="C19" s="42"/>
      <c r="D19" s="42" t="s">
        <v>2</v>
      </c>
      <c r="E19" s="40"/>
      <c r="F19" s="42" t="s">
        <v>3</v>
      </c>
      <c r="G19" s="41"/>
      <c r="H19" s="16" t="s">
        <v>4</v>
      </c>
      <c r="I19" s="40"/>
      <c r="J19" s="16" t="s">
        <v>4</v>
      </c>
      <c r="K19" s="43"/>
      <c r="L19" s="16" t="s">
        <v>4</v>
      </c>
    </row>
    <row r="20" spans="1:18" x14ac:dyDescent="0.25">
      <c r="A20" s="45" t="s">
        <v>5</v>
      </c>
      <c r="B20" s="42" t="s">
        <v>6</v>
      </c>
      <c r="C20" s="41"/>
      <c r="D20" s="42" t="s">
        <v>7</v>
      </c>
      <c r="E20" s="40"/>
      <c r="F20" s="42" t="s">
        <v>8</v>
      </c>
      <c r="G20" s="41"/>
      <c r="H20" s="42" t="s">
        <v>9</v>
      </c>
      <c r="I20" s="42"/>
      <c r="J20" s="42" t="s">
        <v>10</v>
      </c>
      <c r="K20" s="43"/>
      <c r="L20" s="16" t="s">
        <v>19</v>
      </c>
    </row>
    <row r="21" spans="1:18" x14ac:dyDescent="0.25">
      <c r="A21" s="46" t="s">
        <v>17</v>
      </c>
      <c r="B21" s="47">
        <v>38502</v>
      </c>
      <c r="C21" s="48" t="s">
        <v>12</v>
      </c>
      <c r="D21" s="49">
        <v>31.87</v>
      </c>
      <c r="E21" s="48" t="s">
        <v>12</v>
      </c>
      <c r="F21" s="50">
        <v>1</v>
      </c>
      <c r="G21" s="51" t="s">
        <v>13</v>
      </c>
      <c r="H21" s="52">
        <f t="shared" ref="H21" si="8">B21*D21/2</f>
        <v>613529.37</v>
      </c>
      <c r="I21" s="51" t="s">
        <v>13</v>
      </c>
      <c r="J21" s="23">
        <f t="shared" ref="J21" si="9">H21*0.9072/1000000</f>
        <v>0.55659384446399995</v>
      </c>
      <c r="K21" s="51" t="s">
        <v>13</v>
      </c>
      <c r="L21" s="23">
        <f t="shared" ref="L21" si="10">J21*44/12</f>
        <v>2.0408440963679997</v>
      </c>
    </row>
    <row r="24" spans="1:18" ht="21" x14ac:dyDescent="0.4">
      <c r="A24" s="66" t="s">
        <v>33</v>
      </c>
      <c r="B24" s="67"/>
      <c r="C24" s="66"/>
      <c r="D24" s="66">
        <v>2014</v>
      </c>
      <c r="E24" s="67"/>
      <c r="F24" s="67"/>
      <c r="G24" s="67"/>
      <c r="H24" s="67"/>
      <c r="I24" s="67"/>
      <c r="J24" s="67"/>
      <c r="K24" s="67"/>
      <c r="L24" s="67"/>
    </row>
    <row r="25" spans="1:18" x14ac:dyDescent="0.25">
      <c r="A25" s="14"/>
      <c r="B25" s="40"/>
      <c r="C25" s="14"/>
      <c r="D25" s="14"/>
      <c r="E25" s="40"/>
      <c r="F25" s="40"/>
      <c r="G25" s="40"/>
      <c r="H25" s="40"/>
      <c r="I25" s="40"/>
      <c r="J25" s="40"/>
      <c r="K25" s="40"/>
      <c r="L25" s="40"/>
    </row>
    <row r="26" spans="1:18" x14ac:dyDescent="0.25">
      <c r="A26" s="40"/>
      <c r="B26" s="42" t="s">
        <v>1</v>
      </c>
      <c r="C26" s="42"/>
      <c r="D26" s="42" t="s">
        <v>2</v>
      </c>
      <c r="E26" s="40"/>
      <c r="F26" s="42" t="s">
        <v>3</v>
      </c>
      <c r="G26" s="40"/>
      <c r="H26" s="16" t="s">
        <v>4</v>
      </c>
      <c r="I26" s="40"/>
      <c r="J26" s="16" t="s">
        <v>4</v>
      </c>
      <c r="K26" s="40"/>
      <c r="L26" s="16" t="s">
        <v>4</v>
      </c>
    </row>
    <row r="27" spans="1:18" x14ac:dyDescent="0.25">
      <c r="A27" s="45" t="s">
        <v>5</v>
      </c>
      <c r="B27" s="42" t="s">
        <v>6</v>
      </c>
      <c r="C27" s="41"/>
      <c r="D27" s="42" t="s">
        <v>7</v>
      </c>
      <c r="E27" s="40"/>
      <c r="F27" s="42" t="s">
        <v>8</v>
      </c>
      <c r="G27" s="42"/>
      <c r="H27" s="42" t="s">
        <v>9</v>
      </c>
      <c r="I27" s="44"/>
      <c r="J27" s="42" t="s">
        <v>10</v>
      </c>
      <c r="K27" s="43"/>
      <c r="L27" s="16" t="s">
        <v>19</v>
      </c>
    </row>
    <row r="28" spans="1:18" x14ac:dyDescent="0.25">
      <c r="A28" s="46" t="s">
        <v>11</v>
      </c>
      <c r="B28" s="68">
        <v>814266</v>
      </c>
      <c r="C28" s="48" t="s">
        <v>12</v>
      </c>
      <c r="D28" s="49">
        <v>55.145999999999994</v>
      </c>
      <c r="E28" s="48" t="s">
        <v>12</v>
      </c>
      <c r="F28" s="69">
        <v>1</v>
      </c>
      <c r="G28" s="51" t="s">
        <v>13</v>
      </c>
      <c r="H28" s="35">
        <f t="shared" ref="H28:H29" si="11">B28*D28/2</f>
        <v>22451756.417999998</v>
      </c>
      <c r="I28" s="51" t="s">
        <v>13</v>
      </c>
      <c r="J28" s="23">
        <f t="shared" ref="J28:J29" si="12">H28*0.9072/1000000</f>
        <v>20.368233422409599</v>
      </c>
      <c r="K28" s="51" t="s">
        <v>13</v>
      </c>
      <c r="L28" s="23">
        <f t="shared" ref="L28:L29" si="13">J28*44/12</f>
        <v>74.683522548835199</v>
      </c>
    </row>
    <row r="29" spans="1:18" x14ac:dyDescent="0.25">
      <c r="A29" s="46" t="s">
        <v>17</v>
      </c>
      <c r="B29" s="68">
        <v>404325</v>
      </c>
      <c r="C29" s="48" t="s">
        <v>12</v>
      </c>
      <c r="D29" s="49">
        <v>31.87</v>
      </c>
      <c r="E29" s="48" t="s">
        <v>12</v>
      </c>
      <c r="F29" s="69">
        <v>1</v>
      </c>
      <c r="G29" s="51" t="s">
        <v>13</v>
      </c>
      <c r="H29" s="35">
        <f t="shared" si="11"/>
        <v>6442918.875</v>
      </c>
      <c r="I29" s="51" t="s">
        <v>13</v>
      </c>
      <c r="J29" s="23">
        <f t="shared" si="12"/>
        <v>5.8450160033999996</v>
      </c>
      <c r="K29" s="51" t="s">
        <v>13</v>
      </c>
      <c r="L29" s="23">
        <f t="shared" si="13"/>
        <v>21.4317253458</v>
      </c>
    </row>
    <row r="32" spans="1:18" ht="19.899999999999999" x14ac:dyDescent="0.45">
      <c r="A32" s="72" t="s">
        <v>35</v>
      </c>
      <c r="B32" s="73"/>
      <c r="C32" s="72"/>
      <c r="D32" s="72">
        <v>2014</v>
      </c>
      <c r="E32" s="73"/>
      <c r="F32" s="73"/>
      <c r="G32" s="73"/>
      <c r="H32" s="73"/>
      <c r="I32" s="73"/>
      <c r="J32" s="73"/>
      <c r="K32" s="73"/>
      <c r="L32" s="73"/>
      <c r="M32" s="73"/>
      <c r="N32" s="73"/>
      <c r="O32" s="73"/>
      <c r="P32" s="73"/>
      <c r="Q32" s="73"/>
      <c r="R32" s="73"/>
    </row>
    <row r="33" spans="1:18" ht="19.899999999999999" x14ac:dyDescent="0.45">
      <c r="A33" s="74"/>
      <c r="B33" s="42" t="s">
        <v>36</v>
      </c>
      <c r="C33" s="74"/>
      <c r="D33" s="42" t="s">
        <v>27</v>
      </c>
      <c r="E33" s="40"/>
      <c r="F33" s="40"/>
      <c r="G33" s="40"/>
      <c r="H33" s="42" t="s">
        <v>28</v>
      </c>
      <c r="I33" s="40"/>
      <c r="J33" s="40"/>
      <c r="K33" s="40"/>
      <c r="L33" s="40"/>
      <c r="M33" s="40"/>
      <c r="N33" s="40"/>
      <c r="O33" s="41"/>
      <c r="P33" s="41"/>
      <c r="Q33" s="75"/>
      <c r="R33" s="75"/>
    </row>
    <row r="34" spans="1:18" ht="14.45" x14ac:dyDescent="0.3">
      <c r="A34" s="41"/>
      <c r="B34" s="42" t="s">
        <v>1</v>
      </c>
      <c r="C34" s="42"/>
      <c r="D34" s="42" t="s">
        <v>1</v>
      </c>
      <c r="E34" s="40"/>
      <c r="F34" s="41"/>
      <c r="G34" s="41"/>
      <c r="H34" s="42" t="s">
        <v>1</v>
      </c>
      <c r="I34" s="41"/>
      <c r="J34" s="42" t="s">
        <v>2</v>
      </c>
      <c r="K34" s="41"/>
      <c r="L34" s="42" t="s">
        <v>3</v>
      </c>
      <c r="M34" s="41"/>
      <c r="N34" s="16" t="s">
        <v>4</v>
      </c>
      <c r="O34" s="41"/>
      <c r="P34" s="16" t="s">
        <v>4</v>
      </c>
      <c r="Q34" s="75"/>
      <c r="R34" s="16" t="s">
        <v>4</v>
      </c>
    </row>
    <row r="35" spans="1:18" ht="14.45" x14ac:dyDescent="0.3">
      <c r="A35" s="45" t="s">
        <v>5</v>
      </c>
      <c r="B35" s="42" t="s">
        <v>6</v>
      </c>
      <c r="C35" s="41"/>
      <c r="D35" s="42" t="s">
        <v>6</v>
      </c>
      <c r="E35" s="40"/>
      <c r="F35" s="42" t="s">
        <v>29</v>
      </c>
      <c r="G35" s="41"/>
      <c r="H35" s="42" t="s">
        <v>6</v>
      </c>
      <c r="I35" s="41"/>
      <c r="J35" s="42" t="s">
        <v>7</v>
      </c>
      <c r="K35" s="41"/>
      <c r="L35" s="42" t="s">
        <v>8</v>
      </c>
      <c r="M35" s="42"/>
      <c r="N35" s="42" t="s">
        <v>9</v>
      </c>
      <c r="O35" s="41"/>
      <c r="P35" s="42" t="s">
        <v>10</v>
      </c>
      <c r="Q35" s="75"/>
      <c r="R35" s="16" t="s">
        <v>19</v>
      </c>
    </row>
    <row r="36" spans="1:18" ht="14.45" x14ac:dyDescent="0.3">
      <c r="A36" s="46" t="s">
        <v>37</v>
      </c>
      <c r="B36" s="68">
        <v>184922</v>
      </c>
      <c r="C36" s="60" t="s">
        <v>31</v>
      </c>
      <c r="D36" s="76">
        <v>0</v>
      </c>
      <c r="E36" s="48" t="s">
        <v>12</v>
      </c>
      <c r="F36" s="77">
        <v>0.1</v>
      </c>
      <c r="G36" s="48" t="s">
        <v>32</v>
      </c>
      <c r="H36" s="78">
        <f>B36*0.9</f>
        <v>166429.80000000002</v>
      </c>
      <c r="I36" s="48" t="s">
        <v>12</v>
      </c>
      <c r="J36" s="49">
        <v>56.372727272727268</v>
      </c>
      <c r="K36" s="48" t="s">
        <v>12</v>
      </c>
      <c r="L36" s="69">
        <v>1</v>
      </c>
      <c r="M36" s="51" t="s">
        <v>13</v>
      </c>
      <c r="N36" s="78">
        <f>H36*J36/2</f>
        <v>4691050.8627272733</v>
      </c>
      <c r="O36" s="79" t="s">
        <v>13</v>
      </c>
      <c r="P36" s="23">
        <f>N36*0.9072/1000000</f>
        <v>4.2557213426661828</v>
      </c>
      <c r="Q36" s="79" t="s">
        <v>13</v>
      </c>
      <c r="R36" s="23">
        <f>P36*44/12</f>
        <v>15.604311589776003</v>
      </c>
    </row>
    <row r="37" spans="1:18" ht="14.45" x14ac:dyDescent="0.3">
      <c r="A37" s="80" t="s">
        <v>38</v>
      </c>
      <c r="B37" s="68">
        <v>36888</v>
      </c>
      <c r="C37" s="60" t="s">
        <v>31</v>
      </c>
      <c r="D37" s="76">
        <v>0</v>
      </c>
      <c r="E37" s="48" t="s">
        <v>12</v>
      </c>
      <c r="F37" s="77">
        <v>0</v>
      </c>
      <c r="G37" s="48" t="s">
        <v>32</v>
      </c>
      <c r="H37" s="78">
        <f>B37</f>
        <v>36888</v>
      </c>
      <c r="I37" s="48" t="s">
        <v>12</v>
      </c>
      <c r="J37" s="49">
        <v>56.746363636363633</v>
      </c>
      <c r="K37" s="48" t="s">
        <v>12</v>
      </c>
      <c r="L37" s="69">
        <v>1</v>
      </c>
      <c r="M37" s="51" t="s">
        <v>13</v>
      </c>
      <c r="N37" s="78">
        <f t="shared" ref="N37:N38" si="14">H37*J37/2</f>
        <v>1046629.9309090908</v>
      </c>
      <c r="O37" s="79" t="s">
        <v>13</v>
      </c>
      <c r="P37" s="23">
        <f t="shared" ref="P37:P38" si="15">N37*0.9072/1000000</f>
        <v>0.94950267332072724</v>
      </c>
      <c r="Q37" s="79" t="s">
        <v>13</v>
      </c>
      <c r="R37" s="23">
        <f t="shared" ref="R37:R38" si="16">P37*44/12</f>
        <v>3.4815098021759998</v>
      </c>
    </row>
    <row r="38" spans="1:18" ht="14.45" x14ac:dyDescent="0.3">
      <c r="A38" s="80" t="s">
        <v>17</v>
      </c>
      <c r="B38" s="68">
        <v>379325</v>
      </c>
      <c r="C38" s="60" t="s">
        <v>31</v>
      </c>
      <c r="D38" s="76">
        <v>0</v>
      </c>
      <c r="E38" s="48" t="s">
        <v>12</v>
      </c>
      <c r="F38" s="77">
        <v>0.62474956630158673</v>
      </c>
      <c r="G38" s="48" t="s">
        <v>32</v>
      </c>
      <c r="H38" s="78">
        <f>B38*0.9738</f>
        <v>369386.685</v>
      </c>
      <c r="I38" s="48" t="s">
        <v>12</v>
      </c>
      <c r="J38" s="49">
        <v>31.87</v>
      </c>
      <c r="K38" s="48" t="s">
        <v>12</v>
      </c>
      <c r="L38" s="69">
        <v>1</v>
      </c>
      <c r="M38" s="51" t="s">
        <v>13</v>
      </c>
      <c r="N38" s="78">
        <f t="shared" si="14"/>
        <v>5886176.8254749998</v>
      </c>
      <c r="O38" s="79" t="s">
        <v>13</v>
      </c>
      <c r="P38" s="23">
        <f t="shared" si="15"/>
        <v>5.3399396160709198</v>
      </c>
      <c r="Q38" s="79" t="s">
        <v>13</v>
      </c>
      <c r="R38" s="23">
        <f t="shared" si="16"/>
        <v>19.579778592260038</v>
      </c>
    </row>
  </sheetData>
  <mergeCells count="1">
    <mergeCell ref="R1:U1"/>
  </mergeCells>
  <dataValidations count="1">
    <dataValidation allowBlank="1" showInputMessage="1" showErrorMessage="1" prompt="To avoid double-counting, the default data for &quot;Other Coal&quot; is adjusted by subtracting coal used in the production of synthetic natural gas. If you are not using the default data, account for coal used to produce synthetic natural gas if applicable." sqref="B37"/>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22"/>
  <sheetViews>
    <sheetView tabSelected="1" workbookViewId="0">
      <selection activeCell="H28" sqref="H28"/>
    </sheetView>
  </sheetViews>
  <sheetFormatPr defaultRowHeight="15" x14ac:dyDescent="0.25"/>
  <cols>
    <col min="1" max="1" width="22" customWidth="1"/>
    <col min="2" max="16" width="10.7109375" customWidth="1"/>
  </cols>
  <sheetData>
    <row r="1" spans="1:16" s="113" customFormat="1" ht="14.45" x14ac:dyDescent="0.3">
      <c r="A1" s="113" t="s">
        <v>51</v>
      </c>
      <c r="B1" s="92">
        <v>2000</v>
      </c>
      <c r="C1" s="92">
        <v>2001</v>
      </c>
      <c r="D1" s="92">
        <v>2002</v>
      </c>
      <c r="E1" s="92">
        <v>2003</v>
      </c>
      <c r="F1" s="92">
        <v>2004</v>
      </c>
      <c r="G1" s="92">
        <v>2005</v>
      </c>
      <c r="H1" s="92">
        <v>2006</v>
      </c>
      <c r="I1" s="92">
        <v>2007</v>
      </c>
      <c r="J1" s="92">
        <v>2008</v>
      </c>
      <c r="K1" s="92">
        <v>2009</v>
      </c>
      <c r="L1" s="92">
        <v>2010</v>
      </c>
      <c r="M1" s="92">
        <v>2011</v>
      </c>
      <c r="N1" s="92">
        <v>2012</v>
      </c>
      <c r="O1" s="92">
        <v>2013</v>
      </c>
      <c r="P1" s="92">
        <v>2014</v>
      </c>
    </row>
    <row r="2" spans="1:16" ht="14.45" hidden="1" x14ac:dyDescent="0.3">
      <c r="A2" t="s">
        <v>66</v>
      </c>
      <c r="B2" s="88">
        <v>115.53563077277759</v>
      </c>
      <c r="C2" s="88">
        <v>105.68269610347679</v>
      </c>
      <c r="D2" s="88">
        <v>112.94981837314559</v>
      </c>
      <c r="E2" s="88">
        <v>113.46443720156159</v>
      </c>
      <c r="F2" s="88">
        <v>116.360039282256</v>
      </c>
      <c r="G2" s="88">
        <v>120.96327370770719</v>
      </c>
      <c r="H2" s="88">
        <v>120.3784253312256</v>
      </c>
      <c r="I2" s="88">
        <v>122.81356762456318</v>
      </c>
      <c r="J2" s="88">
        <v>117.49056599538719</v>
      </c>
      <c r="K2" s="88">
        <v>110.42023147071836</v>
      </c>
      <c r="L2" s="88">
        <v>116.57645250118559</v>
      </c>
      <c r="M2" s="88">
        <v>111.41198161742879</v>
      </c>
      <c r="N2" s="88">
        <v>104.772117364992</v>
      </c>
      <c r="O2" s="88">
        <v>103.41391585916156</v>
      </c>
      <c r="P2" s="88">
        <v>96.650545321915203</v>
      </c>
    </row>
    <row r="3" spans="1:16" ht="14.45" x14ac:dyDescent="0.3">
      <c r="A3" t="s">
        <v>90</v>
      </c>
      <c r="B3" s="88">
        <v>111.0382975237536</v>
      </c>
      <c r="C3" s="88">
        <v>101.48587338970079</v>
      </c>
      <c r="D3" s="88">
        <v>107.76301820444159</v>
      </c>
      <c r="E3" s="88">
        <v>107.34936629376959</v>
      </c>
      <c r="F3" s="88">
        <v>108.5836265514</v>
      </c>
      <c r="G3" s="88">
        <v>112.3474003443792</v>
      </c>
      <c r="H3" s="88">
        <v>114.0131976839856</v>
      </c>
      <c r="I3" s="88">
        <v>113.87910475861918</v>
      </c>
      <c r="J3" s="88">
        <v>109.01433816393119</v>
      </c>
      <c r="K3" s="88">
        <v>98.236091904350374</v>
      </c>
      <c r="L3" s="88">
        <v>102.70289050781759</v>
      </c>
      <c r="M3" s="88">
        <v>94.321257202972802</v>
      </c>
      <c r="N3" s="88">
        <v>82.936290901463991</v>
      </c>
      <c r="O3" s="88">
        <v>83.08285758732957</v>
      </c>
      <c r="P3" s="88">
        <v>74.683522548835199</v>
      </c>
    </row>
    <row r="4" spans="1:16" ht="14.45" hidden="1" x14ac:dyDescent="0.3">
      <c r="A4" t="s">
        <v>65</v>
      </c>
      <c r="B4" s="88">
        <v>2624.2782195203436</v>
      </c>
      <c r="C4" s="88">
        <v>2591.772577189191</v>
      </c>
      <c r="D4" s="88">
        <v>2613.7262905294392</v>
      </c>
      <c r="E4" s="88">
        <v>2619.1028353408169</v>
      </c>
      <c r="F4" s="88">
        <v>2631.1197468003702</v>
      </c>
      <c r="G4" s="88">
        <v>2643.302217482978</v>
      </c>
      <c r="H4" s="88">
        <v>2636.6424585121053</v>
      </c>
      <c r="I4" s="88">
        <v>2644.3895785540649</v>
      </c>
      <c r="J4" s="88">
        <v>2620.8132980950372</v>
      </c>
      <c r="K4" s="88">
        <v>2573.6241771018213</v>
      </c>
      <c r="L4" s="88">
        <v>2602.1377595983631</v>
      </c>
      <c r="M4" s="88">
        <v>2583.7201686351814</v>
      </c>
      <c r="N4" s="88">
        <v>2562.0843695230483</v>
      </c>
      <c r="O4" s="88">
        <v>2576.2118065640143</v>
      </c>
      <c r="P4" s="88">
        <v>2562.1742162661612</v>
      </c>
    </row>
    <row r="5" spans="1:16" ht="14.45" hidden="1" x14ac:dyDescent="0.3">
      <c r="A5" t="s">
        <v>67</v>
      </c>
      <c r="B5" s="88">
        <v>48.909086366115503</v>
      </c>
      <c r="C5" s="88">
        <v>47.823469121067369</v>
      </c>
      <c r="D5" s="88">
        <v>47.391051111304165</v>
      </c>
      <c r="E5" s="88">
        <v>48.303193417457834</v>
      </c>
      <c r="F5" s="88">
        <v>48.580341557587268</v>
      </c>
      <c r="G5" s="88">
        <v>46.642504049233928</v>
      </c>
      <c r="H5" s="88">
        <v>46.587165766783734</v>
      </c>
      <c r="I5" s="88">
        <v>45.843746931420043</v>
      </c>
      <c r="J5" s="88">
        <v>45.078974981048837</v>
      </c>
      <c r="K5" s="88">
        <v>36.001082049337597</v>
      </c>
      <c r="L5" s="88">
        <v>40.926662804174526</v>
      </c>
      <c r="M5" s="88">
        <v>41.383163634590574</v>
      </c>
      <c r="N5" s="88">
        <v>42.629494382138688</v>
      </c>
      <c r="O5" s="88">
        <v>49.659276522064168</v>
      </c>
      <c r="P5" s="88">
        <v>51.475675983150538</v>
      </c>
    </row>
    <row r="6" spans="1:16" ht="14.45" x14ac:dyDescent="0.3">
      <c r="A6" t="s">
        <v>87</v>
      </c>
      <c r="B6" s="88">
        <v>43.234228624415032</v>
      </c>
      <c r="C6" s="88">
        <v>43.898588104086429</v>
      </c>
      <c r="D6" s="88">
        <v>44.873649936047251</v>
      </c>
      <c r="E6" s="88">
        <v>44.621603567969466</v>
      </c>
      <c r="F6" s="88">
        <v>44.780255312194157</v>
      </c>
      <c r="G6" s="88">
        <v>44.657046488921651</v>
      </c>
      <c r="H6" s="88">
        <v>43.895801352697156</v>
      </c>
      <c r="I6" s="88">
        <v>44.243650977847267</v>
      </c>
      <c r="J6" s="88">
        <v>41.667441425386698</v>
      </c>
      <c r="K6" s="88">
        <v>41.476858863992362</v>
      </c>
      <c r="L6" s="88">
        <v>40.883776778515092</v>
      </c>
      <c r="M6" s="88">
        <v>40.03832085565417</v>
      </c>
      <c r="N6" s="88">
        <v>39.273778682183412</v>
      </c>
      <c r="O6" s="88">
        <v>39.470354854643695</v>
      </c>
      <c r="P6" s="88">
        <v>38.847661476400184</v>
      </c>
    </row>
    <row r="7" spans="1:16" ht="14.45" hidden="1" x14ac:dyDescent="0.3">
      <c r="A7" t="s">
        <v>63</v>
      </c>
      <c r="B7" s="88">
        <v>25.691848431225903</v>
      </c>
      <c r="C7" s="88">
        <v>24.442245609653824</v>
      </c>
      <c r="D7" s="88">
        <v>23.781563417377328</v>
      </c>
      <c r="E7" s="88">
        <v>26.376235347000502</v>
      </c>
      <c r="F7" s="88">
        <v>25.245179740088901</v>
      </c>
      <c r="G7" s="88">
        <v>23.885713223541003</v>
      </c>
      <c r="H7" s="88">
        <v>20.232345163407146</v>
      </c>
      <c r="I7" s="88">
        <v>21.700001435842868</v>
      </c>
      <c r="J7" s="88">
        <v>25.388651642494597</v>
      </c>
      <c r="K7" s="88">
        <v>19.848873106873992</v>
      </c>
      <c r="L7" s="88">
        <v>20.198722224702362</v>
      </c>
      <c r="M7" s="88">
        <v>19.428677839177841</v>
      </c>
      <c r="N7" s="88">
        <v>17.277494094737236</v>
      </c>
      <c r="O7" s="88">
        <v>20.027076922004866</v>
      </c>
      <c r="P7" s="88">
        <v>22.225848809166379</v>
      </c>
    </row>
    <row r="8" spans="1:16" ht="14.45" x14ac:dyDescent="0.3">
      <c r="A8" t="s">
        <v>94</v>
      </c>
      <c r="B8" s="88">
        <v>1.128925706832</v>
      </c>
      <c r="C8" s="88">
        <v>1.2398146437600002</v>
      </c>
      <c r="D8" s="88">
        <v>2.738405477808</v>
      </c>
      <c r="E8" s="88">
        <v>2.2712089720319999</v>
      </c>
      <c r="F8" s="88">
        <v>4.1880185978400002</v>
      </c>
      <c r="G8" s="88">
        <v>4.4276595557040013</v>
      </c>
      <c r="H8" s="88">
        <v>5.5338456096000002</v>
      </c>
      <c r="I8" s="88">
        <v>7.861506167592001</v>
      </c>
      <c r="J8" s="88">
        <v>7.7264994169440007</v>
      </c>
      <c r="K8" s="88">
        <v>11.483365714128</v>
      </c>
      <c r="L8" s="88">
        <v>13.367205493488001</v>
      </c>
      <c r="M8" s="88">
        <v>16.695516793032002</v>
      </c>
      <c r="N8" s="88">
        <v>21.571555659192001</v>
      </c>
      <c r="O8" s="88">
        <v>20.041585164216002</v>
      </c>
      <c r="P8" s="88">
        <v>21.4317253458</v>
      </c>
    </row>
    <row r="9" spans="1:16" ht="14.45" x14ac:dyDescent="0.3">
      <c r="A9" t="s">
        <v>117</v>
      </c>
      <c r="B9" s="88">
        <v>12.572507088895724</v>
      </c>
      <c r="C9" s="88">
        <v>11.074827590169235</v>
      </c>
      <c r="D9" s="88">
        <v>11.379215527580577</v>
      </c>
      <c r="E9" s="88">
        <v>10.747831221931003</v>
      </c>
      <c r="F9" s="88">
        <v>10.729713506816305</v>
      </c>
      <c r="G9" s="88">
        <v>10.19573127644148</v>
      </c>
      <c r="H9" s="88">
        <v>10.45134075008248</v>
      </c>
      <c r="I9" s="88">
        <v>10.51446885716304</v>
      </c>
      <c r="J9" s="88">
        <v>10.592049842397779</v>
      </c>
      <c r="K9" s="88">
        <v>9.9657240441021671</v>
      </c>
      <c r="L9" s="88">
        <v>11.810375853372834</v>
      </c>
      <c r="M9" s="88">
        <v>13.271665069603989</v>
      </c>
      <c r="N9" s="88">
        <v>15.222235828775979</v>
      </c>
      <c r="O9" s="88">
        <v>18.469023288689637</v>
      </c>
      <c r="P9" s="88">
        <v>19.579778592260038</v>
      </c>
    </row>
    <row r="10" spans="1:16" ht="14.45" x14ac:dyDescent="0.3">
      <c r="A10" t="s">
        <v>83</v>
      </c>
      <c r="B10" s="88">
        <v>14.615367821207998</v>
      </c>
      <c r="C10" s="88">
        <v>15.232620908735997</v>
      </c>
      <c r="D10" s="88">
        <v>14.977384207631999</v>
      </c>
      <c r="E10" s="88">
        <v>14.065655655743997</v>
      </c>
      <c r="F10" s="88">
        <v>15.781963594319997</v>
      </c>
      <c r="G10" s="88">
        <v>16.676696071727999</v>
      </c>
      <c r="H10" s="88">
        <v>17.452382131800004</v>
      </c>
      <c r="I10" s="88">
        <v>16.874146119599999</v>
      </c>
      <c r="J10" s="88">
        <v>14.702638968863999</v>
      </c>
      <c r="K10" s="88">
        <v>14.860554669576002</v>
      </c>
      <c r="L10" s="88">
        <v>15.391497257136002</v>
      </c>
      <c r="M10" s="88">
        <v>16.023086164007999</v>
      </c>
      <c r="N10" s="88">
        <v>16.335148870656003</v>
      </c>
      <c r="O10" s="88">
        <v>15.955766929871997</v>
      </c>
      <c r="P10" s="88">
        <v>16.361234150184</v>
      </c>
    </row>
    <row r="11" spans="1:16" ht="14.45" x14ac:dyDescent="0.3">
      <c r="A11" t="s">
        <v>96</v>
      </c>
      <c r="B11" s="88">
        <v>16.222165438751997</v>
      </c>
      <c r="C11" s="88">
        <v>15.559757255951999</v>
      </c>
      <c r="D11" s="88">
        <v>16.238282631480001</v>
      </c>
      <c r="E11" s="88">
        <v>16.939844622791998</v>
      </c>
      <c r="F11" s="88">
        <v>16.388231592096002</v>
      </c>
      <c r="G11" s="88">
        <v>15.397825879799996</v>
      </c>
      <c r="H11" s="88">
        <v>14.951945008728002</v>
      </c>
      <c r="I11" s="88">
        <v>14.651878321079996</v>
      </c>
      <c r="J11" s="88">
        <v>14.245741940976002</v>
      </c>
      <c r="K11" s="88">
        <v>8.3077799772240013</v>
      </c>
      <c r="L11" s="88">
        <v>11.386585704311999</v>
      </c>
      <c r="M11" s="88">
        <v>11.197736084808</v>
      </c>
      <c r="N11" s="88">
        <v>12.383151390791999</v>
      </c>
      <c r="O11" s="88">
        <v>15.072106696920001</v>
      </c>
      <c r="P11" s="88">
        <v>15.604311589776003</v>
      </c>
    </row>
    <row r="12" spans="1:16" ht="14.45" x14ac:dyDescent="0.3">
      <c r="A12" t="s">
        <v>72</v>
      </c>
      <c r="B12" s="88">
        <v>14.417364010896002</v>
      </c>
      <c r="C12" s="88">
        <v>13.353741922752</v>
      </c>
      <c r="D12" s="88">
        <v>13.153113516311999</v>
      </c>
      <c r="E12" s="88">
        <v>14.610465539207999</v>
      </c>
      <c r="F12" s="88">
        <v>13.649675448024</v>
      </c>
      <c r="G12" s="88">
        <v>13.518591154992002</v>
      </c>
      <c r="H12" s="88">
        <v>11.331343978416001</v>
      </c>
      <c r="I12" s="88">
        <v>12.733728588504002</v>
      </c>
      <c r="J12" s="88">
        <v>12.625701985512</v>
      </c>
      <c r="K12" s="88">
        <v>12.550910259887999</v>
      </c>
      <c r="L12" s="88">
        <v>12.289695785136002</v>
      </c>
      <c r="M12" s="88">
        <v>12.091717687896002</v>
      </c>
      <c r="N12" s="88">
        <v>10.918796848344002</v>
      </c>
      <c r="O12" s="88">
        <v>12.900857086655998</v>
      </c>
      <c r="P12" s="88">
        <v>14.174330657256</v>
      </c>
    </row>
    <row r="13" spans="1:16" ht="14.45" hidden="1" x14ac:dyDescent="0.3">
      <c r="A13" t="s">
        <v>64</v>
      </c>
      <c r="B13" s="88">
        <v>12.949484714786754</v>
      </c>
      <c r="C13" s="88">
        <v>12.725006715703485</v>
      </c>
      <c r="D13" s="88">
        <v>12.700929184811406</v>
      </c>
      <c r="E13" s="88">
        <v>13.421080346220931</v>
      </c>
      <c r="F13" s="88">
        <v>12.980269054130559</v>
      </c>
      <c r="G13" s="88">
        <v>12.930187101748318</v>
      </c>
      <c r="H13" s="88">
        <v>11.769326979453414</v>
      </c>
      <c r="I13" s="88">
        <v>12.462737190335819</v>
      </c>
      <c r="J13" s="88">
        <v>11.685227409107036</v>
      </c>
      <c r="K13" s="88">
        <v>10.83103032189862</v>
      </c>
      <c r="L13" s="88">
        <v>10.561886479301986</v>
      </c>
      <c r="M13" s="88">
        <v>10.324689367604424</v>
      </c>
      <c r="N13" s="88">
        <v>9.0705313846429654</v>
      </c>
      <c r="O13" s="88">
        <v>10.509872869176114</v>
      </c>
      <c r="P13" s="88">
        <v>11.190923926835652</v>
      </c>
    </row>
    <row r="14" spans="1:16" ht="14.45" x14ac:dyDescent="0.3">
      <c r="A14" t="s">
        <v>80</v>
      </c>
      <c r="B14" s="88">
        <v>7.9726601354399991</v>
      </c>
      <c r="C14" s="88">
        <v>7.6297631311440002</v>
      </c>
      <c r="D14" s="88">
        <v>7.4918940465599988</v>
      </c>
      <c r="E14" s="88">
        <v>8.2395462718800001</v>
      </c>
      <c r="F14" s="88">
        <v>7.8557284935360014</v>
      </c>
      <c r="G14" s="88">
        <v>7.9959298502160001</v>
      </c>
      <c r="H14" s="88">
        <v>7.1753941218960007</v>
      </c>
      <c r="I14" s="88">
        <v>8.0294297585039995</v>
      </c>
      <c r="J14" s="88">
        <v>7.9637020903440003</v>
      </c>
      <c r="K14" s="88">
        <v>7.941916548720001</v>
      </c>
      <c r="L14" s="88">
        <v>7.7867144419680017</v>
      </c>
      <c r="M14" s="88">
        <v>7.7787635143679994</v>
      </c>
      <c r="N14" s="88">
        <v>7.0243264974960011</v>
      </c>
      <c r="O14" s="88">
        <v>8.3121117377759983</v>
      </c>
      <c r="P14" s="88">
        <v>8.8798609746000015</v>
      </c>
    </row>
    <row r="15" spans="1:16" ht="14.45" x14ac:dyDescent="0.3">
      <c r="A15" t="s">
        <v>69</v>
      </c>
      <c r="B15" s="88">
        <v>8.9915145677280002</v>
      </c>
      <c r="C15" s="88">
        <v>8.9709714863999981</v>
      </c>
      <c r="D15" s="88">
        <v>8.8165288965600013</v>
      </c>
      <c r="E15" s="88">
        <v>9.8586099501119993</v>
      </c>
      <c r="F15" s="88">
        <v>9.6417252605519987</v>
      </c>
      <c r="G15" s="88">
        <v>8.5536809099279996</v>
      </c>
      <c r="H15" s="88">
        <v>7.2479390140080007</v>
      </c>
      <c r="I15" s="88">
        <v>7.3266382284480001</v>
      </c>
      <c r="J15" s="88">
        <v>11.332243503503998</v>
      </c>
      <c r="K15" s="88">
        <v>5.6837828900159986</v>
      </c>
      <c r="L15" s="88">
        <v>6.316332444576001</v>
      </c>
      <c r="M15" s="88">
        <v>5.9598582563520006</v>
      </c>
      <c r="N15" s="88">
        <v>5.2367861311920008</v>
      </c>
      <c r="O15" s="88">
        <v>5.8707397092960001</v>
      </c>
      <c r="P15" s="88">
        <v>6.7407170347440006</v>
      </c>
    </row>
    <row r="16" spans="1:16" ht="14.45" x14ac:dyDescent="0.3">
      <c r="A16" t="s">
        <v>101</v>
      </c>
      <c r="B16" s="88">
        <v>2.38571421960564</v>
      </c>
      <c r="C16" s="88">
        <v>2.5660011880918794</v>
      </c>
      <c r="D16" s="88">
        <v>2.2480726188690001</v>
      </c>
      <c r="E16" s="88">
        <v>2.0891818607536803</v>
      </c>
      <c r="F16" s="88">
        <v>2.32953997656996</v>
      </c>
      <c r="G16" s="88">
        <v>2.4304183292465997</v>
      </c>
      <c r="H16" s="88">
        <v>3.11178836879064</v>
      </c>
      <c r="I16" s="88">
        <v>3.3378823443596399</v>
      </c>
      <c r="J16" s="88">
        <v>3.7293374097025196</v>
      </c>
      <c r="K16" s="88">
        <v>2.3357162022440403</v>
      </c>
      <c r="L16" s="88">
        <v>2.5076946766687205</v>
      </c>
      <c r="M16" s="88">
        <v>2.9934107100374399</v>
      </c>
      <c r="N16" s="88">
        <v>3.3441320965298398</v>
      </c>
      <c r="O16" s="88">
        <v>3.6964710659368798</v>
      </c>
      <c r="P16" s="88">
        <v>4.2132888071643597</v>
      </c>
    </row>
    <row r="18" spans="1:16" ht="14.45" x14ac:dyDescent="0.3">
      <c r="A18" t="s">
        <v>119</v>
      </c>
      <c r="B18" s="102">
        <f t="shared" ref="B18:O18" si="0">B3+B6+B8+B9+B10+B11+B12+B14+B15+B16</f>
        <v>232.57874513752597</v>
      </c>
      <c r="C18" s="102">
        <f t="shared" si="0"/>
        <v>221.01195962079237</v>
      </c>
      <c r="D18" s="102">
        <f t="shared" si="0"/>
        <v>229.6795650632904</v>
      </c>
      <c r="E18" s="102">
        <f t="shared" si="0"/>
        <v>230.79331395619175</v>
      </c>
      <c r="F18" s="102">
        <f t="shared" si="0"/>
        <v>233.92847833334835</v>
      </c>
      <c r="G18" s="102">
        <f t="shared" si="0"/>
        <v>236.20097986135693</v>
      </c>
      <c r="H18" s="102">
        <f t="shared" si="0"/>
        <v>235.16497802000384</v>
      </c>
      <c r="I18" s="102">
        <f t="shared" si="0"/>
        <v>239.45243412171712</v>
      </c>
      <c r="J18" s="102">
        <f t="shared" si="0"/>
        <v>233.59969474756218</v>
      </c>
      <c r="K18" s="102">
        <f t="shared" si="0"/>
        <v>212.84270107424098</v>
      </c>
      <c r="L18" s="102">
        <f t="shared" si="0"/>
        <v>224.44276894299026</v>
      </c>
      <c r="M18" s="102">
        <f t="shared" si="0"/>
        <v>220.37133233873237</v>
      </c>
      <c r="N18" s="102">
        <f t="shared" si="0"/>
        <v>214.2462029066252</v>
      </c>
      <c r="O18" s="102">
        <f t="shared" si="0"/>
        <v>222.87187412133582</v>
      </c>
      <c r="P18" s="102">
        <f>P3+P6+P8+P9+P10+P11+P12+P14+P15+P16</f>
        <v>220.5164311770198</v>
      </c>
    </row>
    <row r="20" spans="1:16" ht="14.45" x14ac:dyDescent="0.3">
      <c r="A20" t="s">
        <v>57</v>
      </c>
      <c r="B20" s="102">
        <v>273.69196094678932</v>
      </c>
      <c r="C20" s="102">
        <v>261.12856670553583</v>
      </c>
      <c r="D20" s="102">
        <v>267.62948237924104</v>
      </c>
      <c r="E20" s="102">
        <v>271.21785691623836</v>
      </c>
      <c r="F20" s="102">
        <v>274.49257815616681</v>
      </c>
      <c r="G20" s="102">
        <v>277.07742205028001</v>
      </c>
      <c r="H20" s="102">
        <v>271.13285266187006</v>
      </c>
      <c r="I20" s="102">
        <v>274.36937477784011</v>
      </c>
      <c r="J20" s="102">
        <v>266.19830557562597</v>
      </c>
      <c r="K20" s="102">
        <v>242.44192452993758</v>
      </c>
      <c r="L20" s="102">
        <v>253.16095790059094</v>
      </c>
      <c r="M20" s="102">
        <v>245.53077711226746</v>
      </c>
      <c r="N20" s="102">
        <v>235.83013881871821</v>
      </c>
      <c r="O20" s="102">
        <v>245.16742024801684</v>
      </c>
      <c r="P20" s="102">
        <v>242.47022184012394</v>
      </c>
    </row>
    <row r="22" spans="1:16" ht="14.45" x14ac:dyDescent="0.3">
      <c r="A22" t="s">
        <v>120</v>
      </c>
      <c r="B22" s="114">
        <f>B18/B20</f>
        <v>0.84978288851802808</v>
      </c>
      <c r="C22" s="114">
        <f t="shared" ref="C22:P22" si="1">C18/C20</f>
        <v>0.84637220051844675</v>
      </c>
      <c r="D22" s="114">
        <f t="shared" si="1"/>
        <v>0.85819978808547637</v>
      </c>
      <c r="E22" s="114">
        <f t="shared" si="1"/>
        <v>0.85095176468217892</v>
      </c>
      <c r="F22" s="114">
        <f t="shared" si="1"/>
        <v>0.85222150596822199</v>
      </c>
      <c r="G22" s="114">
        <f t="shared" si="1"/>
        <v>0.8524728507777678</v>
      </c>
      <c r="H22" s="114">
        <f t="shared" si="1"/>
        <v>0.8673422483157297</v>
      </c>
      <c r="I22" s="114">
        <f t="shared" si="1"/>
        <v>0.87273747048337436</v>
      </c>
      <c r="J22" s="114">
        <f t="shared" si="1"/>
        <v>0.87754012649489743</v>
      </c>
      <c r="K22" s="114">
        <f t="shared" si="1"/>
        <v>0.87791210817565679</v>
      </c>
      <c r="L22" s="114">
        <f t="shared" si="1"/>
        <v>0.88656154094314377</v>
      </c>
      <c r="M22" s="114">
        <f t="shared" si="1"/>
        <v>0.89753038266957841</v>
      </c>
      <c r="N22" s="114">
        <f t="shared" si="1"/>
        <v>0.90847677052556663</v>
      </c>
      <c r="O22" s="114">
        <f t="shared" si="1"/>
        <v>0.90905991463251379</v>
      </c>
      <c r="P22" s="114">
        <f t="shared" si="1"/>
        <v>0.90945778621186857</v>
      </c>
    </row>
  </sheetData>
  <pageMargins left="0.7" right="0.7" top="0.75" bottom="0.75" header="0.3" footer="0.3"/>
  <pageSetup scale="66"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9</vt:i4>
      </vt:variant>
    </vt:vector>
  </HeadingPairs>
  <TitlesOfParts>
    <vt:vector size="9" baseType="lpstr">
      <vt:lpstr>Totals (2)</vt:lpstr>
      <vt:lpstr>Residential CO2FFC</vt:lpstr>
      <vt:lpstr>Commercial CO2FFC</vt:lpstr>
      <vt:lpstr>Transportation CO2FFC</vt:lpstr>
      <vt:lpstr>Electric Power CO2FFC</vt:lpstr>
      <vt:lpstr>Industrial CO2FFC</vt:lpstr>
      <vt:lpstr>Totals</vt:lpstr>
      <vt:lpstr>NG vs. Coal</vt:lpstr>
      <vt:lpstr>Top  10</vt:lpstr>
    </vt:vector>
  </TitlesOfParts>
  <Company>Commonwealth of Pennsylvania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Windows User</dc:creator>
  <cp:lastModifiedBy>Windows User</cp:lastModifiedBy>
  <cp:lastPrinted>2016-10-12T16:43:30Z</cp:lastPrinted>
  <dcterms:created xsi:type="dcterms:W3CDTF">2016-07-26T18:41:01Z</dcterms:created>
  <dcterms:modified xsi:type="dcterms:W3CDTF">2016-10-20T16:56:43Z</dcterms:modified>
</cp:coreProperties>
</file>