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codeName="ThisWorkbook" defaultThemeVersion="124226"/>
  <mc:AlternateContent xmlns:mc="http://schemas.openxmlformats.org/markup-compatibility/2006">
    <mc:Choice Requires="x15">
      <x15ac:absPath xmlns:x15ac="http://schemas.microsoft.com/office/spreadsheetml/2010/11/ac" url="P:\Land_Recycling\Remediation_Standards\Number_Please\"/>
    </mc:Choice>
  </mc:AlternateContent>
  <xr:revisionPtr revIDLastSave="0" documentId="8_{8ED446EF-2B20-485B-81B6-5D0F76BB8249}" xr6:coauthVersionLast="47" xr6:coauthVersionMax="47" xr10:uidLastSave="{00000000-0000-0000-0000-000000000000}"/>
  <bookViews>
    <workbookView xWindow="34110" yWindow="1335" windowWidth="13065" windowHeight="13995" tabRatio="845" firstSheet="2" activeTab="2" xr2:uid="{00000000-000D-0000-FFFF-FFFF00000000}"/>
  </bookViews>
  <sheets>
    <sheet name="About &quot;NUMBER PLEASE!&quot;" sheetId="1" r:id="rId1"/>
    <sheet name="NUMBER PLEASE! (Chem)" sheetId="3" r:id="rId2"/>
    <sheet name="NUMBER PLEASE! (CASRN)" sheetId="16" r:id="rId3"/>
    <sheet name="CAS-Chem Cross Ref" sheetId="8" state="hidden" r:id="rId4"/>
    <sheet name="Table 1" sheetId="4" state="hidden" r:id="rId5"/>
    <sheet name="Table 2" sheetId="5" state="hidden" r:id="rId6"/>
    <sheet name="Table 3a" sheetId="9" state="hidden" r:id="rId7"/>
    <sheet name="Table 4a" sheetId="11" state="hidden" r:id="rId8"/>
    <sheet name="Table 3b" sheetId="10" state="hidden" r:id="rId9"/>
    <sheet name="Table 4b" sheetId="12" state="hidden" r:id="rId10"/>
    <sheet name="Table 5a" sheetId="13" state="hidden" r:id="rId11"/>
    <sheet name="Table 5b" sheetId="14" state="hidden" r:id="rId12"/>
    <sheet name="Table 8" sheetId="15" state="hidden" r:id="rId13"/>
  </sheets>
  <externalReferences>
    <externalReference r:id="rId14"/>
    <externalReference r:id="rId15"/>
    <externalReference r:id="rId16"/>
  </externalReferences>
  <definedNames>
    <definedName name="GWSTD">'Table 2'!$B$5:$N$34</definedName>
    <definedName name="K">'[1]Degradation Coefficient'!$C$10:$E$387</definedName>
    <definedName name="MSC">'Table 1'!$B$5:$M$379</definedName>
    <definedName name="mscs">[2]data!$A$4:$BB$254</definedName>
    <definedName name="_xlnm.Print_Area" localSheetId="0">'About "NUMBER PLEASE!"'!$A$1:$A$24</definedName>
    <definedName name="_xlnm.Print_Area" localSheetId="2">'NUMBER PLEASE! (CASRN)'!$A$1:$D$3</definedName>
    <definedName name="_xlnm.Print_Area" localSheetId="1">'NUMBER PLEASE! (Chem)'!$A$1:$D$93</definedName>
    <definedName name="_xlnm.Print_Area" localSheetId="4">'Table 1'!$A$2:$N$378</definedName>
    <definedName name="_xlnm.Print_Area" localSheetId="5">'Table 2'!$A$2:$O$44</definedName>
    <definedName name="_xlnm.Print_Titles" localSheetId="3">'CAS-Chem Cross Ref'!$1:$1</definedName>
    <definedName name="_xlnm.Print_Titles" localSheetId="2">'NUMBER PLEASE! (CASRN)'!$1:$3</definedName>
    <definedName name="_xlnm.Print_Titles" localSheetId="1">'NUMBER PLEASE! (Chem)'!$1:$4</definedName>
    <definedName name="_xlnm.Print_Titles" localSheetId="4">'Table 1'!$2:$4</definedName>
    <definedName name="TOX">[3]PROPERTIES!$B$5:$P$381</definedName>
    <definedName name="VOC">[1]VOC!$B$5:$J$392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3" l="1"/>
  <c r="C231" i="8" a="1"/>
  <c r="C231" i="8" s="1"/>
  <c r="C232" i="8" a="1"/>
  <c r="C232" i="8" s="1"/>
  <c r="B79" i="16"/>
  <c r="B78" i="16"/>
  <c r="B77" i="16"/>
  <c r="B76" i="16"/>
  <c r="B75" i="16"/>
  <c r="B74" i="16"/>
  <c r="B73" i="16"/>
  <c r="B72" i="16"/>
  <c r="B71" i="16"/>
  <c r="B70" i="16"/>
  <c r="B69" i="16"/>
  <c r="B68" i="16"/>
  <c r="B67" i="16"/>
  <c r="B66" i="16"/>
  <c r="B65" i="16"/>
  <c r="B56" i="16"/>
  <c r="B54" i="16"/>
  <c r="B53" i="16"/>
  <c r="B51" i="16"/>
  <c r="B50" i="16"/>
  <c r="B48" i="16"/>
  <c r="B47" i="16"/>
  <c r="B44" i="16"/>
  <c r="B43" i="16"/>
  <c r="B39" i="16"/>
  <c r="B38" i="16"/>
  <c r="B36" i="16"/>
  <c r="B35" i="16"/>
  <c r="B33" i="16"/>
  <c r="B32" i="16"/>
  <c r="B29" i="16"/>
  <c r="B16" i="16"/>
  <c r="B14" i="16"/>
  <c r="B13" i="16"/>
  <c r="B12" i="16"/>
  <c r="B9" i="16"/>
  <c r="B8" i="16"/>
  <c r="B7" i="16"/>
  <c r="B3" i="3"/>
  <c r="B3" i="16" l="1"/>
  <c r="C358" i="8" l="1" a="1"/>
  <c r="C358" i="8" s="1"/>
  <c r="C241" i="8" a="1"/>
  <c r="C241" i="8" s="1"/>
  <c r="C86" i="8" a="1"/>
  <c r="C86" i="8" s="1"/>
  <c r="C21" i="8" a="1"/>
  <c r="C21" i="8" s="1"/>
  <c r="C409" i="8" a="1"/>
  <c r="C409" i="8" s="1"/>
  <c r="C403" i="8" a="1"/>
  <c r="C403" i="8" s="1"/>
  <c r="C374" i="8" a="1"/>
  <c r="C374" i="8" s="1"/>
  <c r="C371" i="8" a="1"/>
  <c r="C371" i="8" s="1"/>
  <c r="C355" i="8" a="1"/>
  <c r="C355" i="8" s="1"/>
  <c r="C353" i="8" a="1"/>
  <c r="C353" i="8" s="1"/>
  <c r="C352" i="8" a="1"/>
  <c r="C352" i="8" s="1"/>
  <c r="C318" i="8" a="1"/>
  <c r="C318" i="8" s="1"/>
  <c r="C288" i="8" a="1"/>
  <c r="C288" i="8" s="1"/>
  <c r="C287" i="8" a="1"/>
  <c r="C287" i="8" s="1"/>
  <c r="C286" i="8" a="1"/>
  <c r="C286" i="8" s="1"/>
  <c r="C280" i="8" a="1"/>
  <c r="C280" i="8" s="1"/>
  <c r="C252" i="8" a="1"/>
  <c r="C252" i="8" s="1"/>
  <c r="C251" i="8" a="1"/>
  <c r="C251" i="8" s="1"/>
  <c r="C247" i="8" a="1"/>
  <c r="C247" i="8" s="1"/>
  <c r="C246" i="8" a="1"/>
  <c r="C246" i="8" s="1"/>
  <c r="C216" i="8" a="1"/>
  <c r="C216" i="8" s="1"/>
  <c r="C125" i="8" a="1"/>
  <c r="C125" i="8" s="1"/>
  <c r="C114" i="8" a="1"/>
  <c r="C114" i="8" s="1"/>
  <c r="C113" i="8" a="1"/>
  <c r="C113" i="8" s="1"/>
  <c r="C111" i="8" a="1"/>
  <c r="C111" i="8" s="1"/>
  <c r="C109" i="8" a="1"/>
  <c r="C109" i="8" s="1"/>
  <c r="C110" i="8" a="1"/>
  <c r="C110" i="8" s="1"/>
  <c r="C76" i="8" a="1"/>
  <c r="C76" i="8" s="1"/>
  <c r="C61" i="8" a="1"/>
  <c r="C61" i="8" s="1"/>
  <c r="C49" i="8" a="1"/>
  <c r="C49" i="8" s="1"/>
  <c r="C34" i="8" a="1"/>
  <c r="C34" i="8" s="1"/>
  <c r="C31" i="8" a="1"/>
  <c r="C31" i="8" s="1"/>
  <c r="C30" i="8" a="1"/>
  <c r="C30" i="8" s="1"/>
  <c r="C29" i="8" a="1"/>
  <c r="C29" i="8" s="1"/>
  <c r="C410" i="8" a="1"/>
  <c r="C410" i="8" s="1"/>
  <c r="C408" i="8" a="1"/>
  <c r="C408" i="8" s="1"/>
  <c r="C407" i="8" a="1"/>
  <c r="C407" i="8" s="1"/>
  <c r="C406" i="8" a="1"/>
  <c r="C406" i="8" s="1"/>
  <c r="C405" i="8" a="1"/>
  <c r="C405" i="8" s="1"/>
  <c r="C404" i="8" a="1"/>
  <c r="C404" i="8" s="1"/>
  <c r="C402" i="8" a="1"/>
  <c r="C402" i="8" s="1"/>
  <c r="C401" i="8" a="1"/>
  <c r="C401" i="8" s="1"/>
  <c r="C400" i="8" a="1"/>
  <c r="C400" i="8" s="1"/>
  <c r="C399" i="8" a="1"/>
  <c r="C399" i="8" s="1"/>
  <c r="C398" i="8" a="1"/>
  <c r="C398" i="8" s="1"/>
  <c r="C397" i="8" a="1"/>
  <c r="C397" i="8" s="1"/>
  <c r="C396" i="8" a="1"/>
  <c r="C396" i="8" s="1"/>
  <c r="C395" i="8" a="1"/>
  <c r="C395" i="8" s="1"/>
  <c r="C394" i="8" a="1"/>
  <c r="C394" i="8" s="1"/>
  <c r="C393" i="8" a="1"/>
  <c r="C393" i="8" s="1"/>
  <c r="C392" i="8" a="1"/>
  <c r="C392" i="8" s="1"/>
  <c r="C391" i="8" a="1"/>
  <c r="C391" i="8" s="1"/>
  <c r="C390" i="8" a="1"/>
  <c r="C390" i="8" s="1"/>
  <c r="C389" i="8" a="1"/>
  <c r="C389" i="8" s="1"/>
  <c r="C388" i="8" a="1"/>
  <c r="C388" i="8" s="1"/>
  <c r="C387" i="8" a="1"/>
  <c r="C387" i="8" s="1"/>
  <c r="C386" i="8" a="1"/>
  <c r="C386" i="8" s="1"/>
  <c r="C385" i="8" a="1"/>
  <c r="C385" i="8" s="1"/>
  <c r="C384" i="8" a="1"/>
  <c r="C384" i="8" s="1"/>
  <c r="C383" i="8" a="1"/>
  <c r="C383" i="8" s="1"/>
  <c r="C382" i="8" a="1"/>
  <c r="C382" i="8" s="1"/>
  <c r="C381" i="8" a="1"/>
  <c r="C381" i="8" s="1"/>
  <c r="C380" i="8" a="1"/>
  <c r="C380" i="8" s="1"/>
  <c r="C379" i="8" a="1"/>
  <c r="C379" i="8" s="1"/>
  <c r="C378" i="8" a="1"/>
  <c r="C378" i="8" s="1"/>
  <c r="C377" i="8" a="1"/>
  <c r="C377" i="8" s="1"/>
  <c r="C376" i="8" a="1"/>
  <c r="C376" i="8" s="1"/>
  <c r="C375" i="8" a="1"/>
  <c r="C375" i="8" s="1"/>
  <c r="C373" i="8" a="1"/>
  <c r="C373" i="8" s="1"/>
  <c r="C372" i="8" a="1"/>
  <c r="C372" i="8" s="1"/>
  <c r="C370" i="8" a="1"/>
  <c r="C370" i="8" s="1"/>
  <c r="C369" i="8" a="1"/>
  <c r="C369" i="8" s="1"/>
  <c r="C368" i="8" a="1"/>
  <c r="C368" i="8" s="1"/>
  <c r="C367" i="8" a="1"/>
  <c r="C367" i="8" s="1"/>
  <c r="C366" i="8" a="1"/>
  <c r="C366" i="8" s="1"/>
  <c r="C365" i="8" a="1"/>
  <c r="C365" i="8" s="1"/>
  <c r="C364" i="8" a="1"/>
  <c r="C364" i="8" s="1"/>
  <c r="C363" i="8" a="1"/>
  <c r="C363" i="8" s="1"/>
  <c r="C362" i="8" a="1"/>
  <c r="C362" i="8" s="1"/>
  <c r="C361" i="8" a="1"/>
  <c r="C361" i="8" s="1"/>
  <c r="C360" i="8" a="1"/>
  <c r="C360" i="8" s="1"/>
  <c r="C359" i="8" a="1"/>
  <c r="C359" i="8" s="1"/>
  <c r="C357" i="8" a="1"/>
  <c r="C357" i="8" s="1"/>
  <c r="C356" i="8" a="1"/>
  <c r="C356" i="8" s="1"/>
  <c r="C354" i="8" a="1"/>
  <c r="C354" i="8" s="1"/>
  <c r="C351" i="8" a="1"/>
  <c r="C351" i="8" s="1"/>
  <c r="C350" i="8" a="1"/>
  <c r="C350" i="8" s="1"/>
  <c r="C349" i="8" a="1"/>
  <c r="C349" i="8" s="1"/>
  <c r="C348" i="8" a="1"/>
  <c r="C348" i="8" s="1"/>
  <c r="C347" i="8" a="1"/>
  <c r="C347" i="8" s="1"/>
  <c r="C346" i="8" a="1"/>
  <c r="C346" i="8" s="1"/>
  <c r="C345" i="8" a="1"/>
  <c r="C345" i="8" s="1"/>
  <c r="C344" i="8" a="1"/>
  <c r="C344" i="8" s="1"/>
  <c r="C343" i="8" a="1"/>
  <c r="C343" i="8" s="1"/>
  <c r="C342" i="8" a="1"/>
  <c r="C342" i="8" s="1"/>
  <c r="C341" i="8" a="1"/>
  <c r="C341" i="8" s="1"/>
  <c r="C340" i="8" a="1"/>
  <c r="C340" i="8" s="1"/>
  <c r="C339" i="8" a="1"/>
  <c r="C339" i="8" s="1"/>
  <c r="C338" i="8" a="1"/>
  <c r="C338" i="8" s="1"/>
  <c r="C337" i="8" a="1"/>
  <c r="C337" i="8" s="1"/>
  <c r="C336" i="8" a="1"/>
  <c r="C336" i="8" s="1"/>
  <c r="C335" i="8" a="1"/>
  <c r="C335" i="8" s="1"/>
  <c r="C334" i="8" a="1"/>
  <c r="C334" i="8" s="1"/>
  <c r="C333" i="8" a="1"/>
  <c r="C333" i="8" s="1"/>
  <c r="C332" i="8" a="1"/>
  <c r="C332" i="8" s="1"/>
  <c r="C331" i="8" a="1"/>
  <c r="C331" i="8" s="1"/>
  <c r="C330" i="8" a="1"/>
  <c r="C330" i="8" s="1"/>
  <c r="C329" i="8" a="1"/>
  <c r="C329" i="8" s="1"/>
  <c r="C328" i="8" a="1"/>
  <c r="C328" i="8" s="1"/>
  <c r="C327" i="8" a="1"/>
  <c r="C327" i="8" s="1"/>
  <c r="C326" i="8" a="1"/>
  <c r="C326" i="8" s="1"/>
  <c r="C325" i="8" a="1"/>
  <c r="C325" i="8" s="1"/>
  <c r="C324" i="8" a="1"/>
  <c r="C324" i="8" s="1"/>
  <c r="C323" i="8" a="1"/>
  <c r="C323" i="8" s="1"/>
  <c r="C322" i="8" a="1"/>
  <c r="C322" i="8" s="1"/>
  <c r="C319" i="8" a="1"/>
  <c r="C319" i="8" s="1"/>
  <c r="C317" i="8" a="1"/>
  <c r="C317" i="8" s="1"/>
  <c r="C316" i="8" a="1"/>
  <c r="C316" i="8" s="1"/>
  <c r="C315" i="8" a="1"/>
  <c r="C315" i="8" s="1"/>
  <c r="C314" i="8" a="1"/>
  <c r="C314" i="8" s="1"/>
  <c r="C313" i="8" a="1"/>
  <c r="C313" i="8" s="1"/>
  <c r="C312" i="8" a="1"/>
  <c r="C312" i="8" s="1"/>
  <c r="C311" i="8" a="1"/>
  <c r="C311" i="8" s="1"/>
  <c r="C310" i="8" a="1"/>
  <c r="C310" i="8" s="1"/>
  <c r="C309" i="8" a="1"/>
  <c r="C309" i="8" s="1"/>
  <c r="C308" i="8" a="1"/>
  <c r="C308" i="8" s="1"/>
  <c r="C307" i="8" a="1"/>
  <c r="C307" i="8" s="1"/>
  <c r="C306" i="8" a="1"/>
  <c r="C306" i="8" s="1"/>
  <c r="C305" i="8" a="1"/>
  <c r="C305" i="8" s="1"/>
  <c r="C304" i="8" a="1"/>
  <c r="C304" i="8" s="1"/>
  <c r="C303" i="8" a="1"/>
  <c r="C303" i="8" s="1"/>
  <c r="C302" i="8" a="1"/>
  <c r="C302" i="8" s="1"/>
  <c r="C301" i="8" a="1"/>
  <c r="C301" i="8" s="1"/>
  <c r="C300" i="8" a="1"/>
  <c r="C300" i="8" s="1"/>
  <c r="C299" i="8" a="1"/>
  <c r="C299" i="8" s="1"/>
  <c r="C298" i="8" a="1"/>
  <c r="C298" i="8" s="1"/>
  <c r="C297" i="8" a="1"/>
  <c r="C297" i="8" s="1"/>
  <c r="C296" i="8" a="1"/>
  <c r="C296" i="8" s="1"/>
  <c r="C295" i="8" a="1"/>
  <c r="C295" i="8" s="1"/>
  <c r="C294" i="8" a="1"/>
  <c r="C294" i="8" s="1"/>
  <c r="C293" i="8" a="1"/>
  <c r="C293" i="8" s="1"/>
  <c r="C292" i="8" a="1"/>
  <c r="C292" i="8" s="1"/>
  <c r="C291" i="8" a="1"/>
  <c r="C291" i="8" s="1"/>
  <c r="C290" i="8" a="1"/>
  <c r="C290" i="8" s="1"/>
  <c r="C289" i="8" a="1"/>
  <c r="C289" i="8" s="1"/>
  <c r="C285" i="8" a="1"/>
  <c r="C285" i="8" s="1"/>
  <c r="C284" i="8" a="1"/>
  <c r="C284" i="8" s="1"/>
  <c r="C283" i="8" a="1"/>
  <c r="C283" i="8" s="1"/>
  <c r="C282" i="8" a="1"/>
  <c r="C282" i="8" s="1"/>
  <c r="C281" i="8" a="1"/>
  <c r="C281" i="8" s="1"/>
  <c r="C279" i="8" a="1"/>
  <c r="C279" i="8" s="1"/>
  <c r="C278" i="8" a="1"/>
  <c r="C278" i="8" s="1"/>
  <c r="C277" i="8" a="1"/>
  <c r="C277" i="8" s="1"/>
  <c r="C276" i="8" a="1"/>
  <c r="C276" i="8" s="1"/>
  <c r="C275" i="8" a="1"/>
  <c r="C275" i="8" s="1"/>
  <c r="C274" i="8" a="1"/>
  <c r="C274" i="8" s="1"/>
  <c r="C273" i="8" a="1"/>
  <c r="C273" i="8" s="1"/>
  <c r="C272" i="8" a="1"/>
  <c r="C272" i="8" s="1"/>
  <c r="C271" i="8" a="1"/>
  <c r="C271" i="8" s="1"/>
  <c r="C270" i="8" a="1"/>
  <c r="C270" i="8" s="1"/>
  <c r="C268" i="8" a="1"/>
  <c r="C268" i="8" s="1"/>
  <c r="C267" i="8" a="1"/>
  <c r="C267" i="8" s="1"/>
  <c r="C269" i="8" a="1"/>
  <c r="C269" i="8" s="1"/>
  <c r="C266" i="8" a="1"/>
  <c r="C266" i="8" s="1"/>
  <c r="C265" i="8" a="1"/>
  <c r="C265" i="8" s="1"/>
  <c r="C264" i="8" a="1"/>
  <c r="C264" i="8" s="1"/>
  <c r="C263" i="8" a="1"/>
  <c r="C263" i="8" s="1"/>
  <c r="C262" i="8" a="1"/>
  <c r="C262" i="8" s="1"/>
  <c r="C261" i="8" a="1"/>
  <c r="C261" i="8" s="1"/>
  <c r="C260" i="8" a="1"/>
  <c r="C260" i="8" s="1"/>
  <c r="C259" i="8" a="1"/>
  <c r="C259" i="8" s="1"/>
  <c r="C258" i="8" a="1"/>
  <c r="C258" i="8" s="1"/>
  <c r="C257" i="8" a="1"/>
  <c r="C257" i="8" s="1"/>
  <c r="C256" i="8" a="1"/>
  <c r="C256" i="8" s="1"/>
  <c r="C255" i="8" a="1"/>
  <c r="C255" i="8" s="1"/>
  <c r="C254" i="8" a="1"/>
  <c r="C254" i="8" s="1"/>
  <c r="C253" i="8" a="1"/>
  <c r="C253" i="8" s="1"/>
  <c r="C250" i="8" a="1"/>
  <c r="C250" i="8" s="1"/>
  <c r="C249" i="8" a="1"/>
  <c r="C249" i="8" s="1"/>
  <c r="C248" i="8" a="1"/>
  <c r="C248" i="8" s="1"/>
  <c r="C245" i="8" a="1"/>
  <c r="C245" i="8" s="1"/>
  <c r="C244" i="8" a="1"/>
  <c r="C244" i="8" s="1"/>
  <c r="C243" i="8" a="1"/>
  <c r="C243" i="8" s="1"/>
  <c r="C242" i="8" a="1"/>
  <c r="C242" i="8" s="1"/>
  <c r="C240" i="8" a="1"/>
  <c r="C240" i="8" s="1"/>
  <c r="C239" i="8" a="1"/>
  <c r="C239" i="8" s="1"/>
  <c r="C238" i="8" a="1"/>
  <c r="C238" i="8" s="1"/>
  <c r="C237" i="8" a="1"/>
  <c r="C237" i="8" s="1"/>
  <c r="C236" i="8" a="1"/>
  <c r="C236" i="8" s="1"/>
  <c r="C235" i="8" a="1"/>
  <c r="C235" i="8" s="1"/>
  <c r="C234" i="8" a="1"/>
  <c r="C234" i="8" s="1"/>
  <c r="C233" i="8" a="1"/>
  <c r="C233" i="8" s="1"/>
  <c r="C230" i="8" a="1"/>
  <c r="C230" i="8" s="1"/>
  <c r="C229" i="8" a="1"/>
  <c r="C229" i="8" s="1"/>
  <c r="C228" i="8" a="1"/>
  <c r="C228" i="8" s="1"/>
  <c r="C227" i="8" a="1"/>
  <c r="C227" i="8" s="1"/>
  <c r="C226" i="8" a="1"/>
  <c r="C226" i="8" s="1"/>
  <c r="C225" i="8" a="1"/>
  <c r="C225" i="8" s="1"/>
  <c r="C224" i="8" a="1"/>
  <c r="C224" i="8" s="1"/>
  <c r="C223" i="8" a="1"/>
  <c r="C223" i="8" s="1"/>
  <c r="C222" i="8" a="1"/>
  <c r="C222" i="8" s="1"/>
  <c r="C221" i="8" a="1"/>
  <c r="C221" i="8" s="1"/>
  <c r="C220" i="8" a="1"/>
  <c r="C220" i="8" s="1"/>
  <c r="C219" i="8" a="1"/>
  <c r="C219" i="8" s="1"/>
  <c r="C218" i="8" a="1"/>
  <c r="C218" i="8" s="1"/>
  <c r="C217" i="8" a="1"/>
  <c r="C217" i="8" s="1"/>
  <c r="C215" i="8" a="1"/>
  <c r="C215" i="8" s="1"/>
  <c r="C214" i="8" a="1"/>
  <c r="C214" i="8" s="1"/>
  <c r="C213" i="8" a="1"/>
  <c r="C213" i="8" s="1"/>
  <c r="C212" i="8" a="1"/>
  <c r="C212" i="8" s="1"/>
  <c r="C211" i="8" a="1"/>
  <c r="C211" i="8" s="1"/>
  <c r="C210" i="8" a="1"/>
  <c r="C210" i="8" s="1"/>
  <c r="C209" i="8" a="1"/>
  <c r="C209" i="8" s="1"/>
  <c r="C208" i="8" a="1"/>
  <c r="C208" i="8" s="1"/>
  <c r="C207" i="8" a="1"/>
  <c r="C207" i="8" s="1"/>
  <c r="C206" i="8" a="1"/>
  <c r="C206" i="8" s="1"/>
  <c r="C205" i="8" a="1"/>
  <c r="C205" i="8" s="1"/>
  <c r="C204" i="8" a="1"/>
  <c r="C204" i="8" s="1"/>
  <c r="C203" i="8" a="1"/>
  <c r="C203" i="8" s="1"/>
  <c r="C202" i="8" a="1"/>
  <c r="C202" i="8" s="1"/>
  <c r="C201" i="8" a="1"/>
  <c r="C201" i="8" s="1"/>
  <c r="C200" i="8" a="1"/>
  <c r="C200" i="8" s="1"/>
  <c r="C199" i="8" a="1"/>
  <c r="C199" i="8" s="1"/>
  <c r="C198" i="8" a="1"/>
  <c r="C198" i="8" s="1"/>
  <c r="C197" i="8" a="1"/>
  <c r="C197" i="8" s="1"/>
  <c r="C196" i="8" a="1"/>
  <c r="C196" i="8" s="1"/>
  <c r="C195" i="8" a="1"/>
  <c r="C195" i="8" s="1"/>
  <c r="C194" i="8" a="1"/>
  <c r="C194" i="8" s="1"/>
  <c r="C193" i="8" a="1"/>
  <c r="C193" i="8" s="1"/>
  <c r="C192" i="8" a="1"/>
  <c r="C192" i="8" s="1"/>
  <c r="C191" i="8" a="1"/>
  <c r="C191" i="8" s="1"/>
  <c r="C190" i="8" a="1"/>
  <c r="C190" i="8" s="1"/>
  <c r="C189" i="8" a="1"/>
  <c r="C189" i="8" s="1"/>
  <c r="C188" i="8" a="1"/>
  <c r="C188" i="8" s="1"/>
  <c r="C187" i="8" a="1"/>
  <c r="C187" i="8" s="1"/>
  <c r="C186" i="8" a="1"/>
  <c r="C186" i="8" s="1"/>
  <c r="C185" i="8" a="1"/>
  <c r="C185" i="8" s="1"/>
  <c r="C184" i="8" a="1"/>
  <c r="C184" i="8" s="1"/>
  <c r="C183" i="8" a="1"/>
  <c r="C183" i="8" s="1"/>
  <c r="C182" i="8" a="1"/>
  <c r="C182" i="8" s="1"/>
  <c r="C181" i="8" a="1"/>
  <c r="C181" i="8" s="1"/>
  <c r="C180" i="8" a="1"/>
  <c r="C180" i="8" s="1"/>
  <c r="C179" i="8" a="1"/>
  <c r="C179" i="8" s="1"/>
  <c r="C178" i="8" a="1"/>
  <c r="C178" i="8" s="1"/>
  <c r="C177" i="8" a="1"/>
  <c r="C177" i="8" s="1"/>
  <c r="C173" i="8" a="1"/>
  <c r="C173" i="8" s="1"/>
  <c r="C176" i="8" a="1"/>
  <c r="C176" i="8" s="1"/>
  <c r="C175" i="8" a="1"/>
  <c r="C175" i="8" s="1"/>
  <c r="C174" i="8" a="1"/>
  <c r="C174" i="8" s="1"/>
  <c r="C172" i="8" a="1"/>
  <c r="C172" i="8" s="1"/>
  <c r="C171" i="8" a="1"/>
  <c r="C171" i="8" s="1"/>
  <c r="C170" i="8" a="1"/>
  <c r="C170" i="8" s="1"/>
  <c r="C169" i="8" a="1"/>
  <c r="C169" i="8" s="1"/>
  <c r="C168" i="8" a="1"/>
  <c r="C168" i="8" s="1"/>
  <c r="C167" i="8" a="1"/>
  <c r="C167" i="8" s="1"/>
  <c r="C166" i="8" a="1"/>
  <c r="C166" i="8" s="1"/>
  <c r="C165" i="8" a="1"/>
  <c r="C165" i="8" s="1"/>
  <c r="C164" i="8" a="1"/>
  <c r="C164" i="8" s="1"/>
  <c r="C163" i="8" a="1"/>
  <c r="C163" i="8" s="1"/>
  <c r="C162" i="8" a="1"/>
  <c r="C162" i="8" s="1"/>
  <c r="C161" i="8" a="1"/>
  <c r="C161" i="8" s="1"/>
  <c r="C160" i="8" a="1"/>
  <c r="C160" i="8" s="1"/>
  <c r="C159" i="8" a="1"/>
  <c r="C159" i="8" s="1"/>
  <c r="C158" i="8" a="1"/>
  <c r="C158" i="8" s="1"/>
  <c r="C157" i="8" a="1"/>
  <c r="C157" i="8" s="1"/>
  <c r="C156" i="8" a="1"/>
  <c r="C156" i="8" s="1"/>
  <c r="C155" i="8" a="1"/>
  <c r="C155" i="8" s="1"/>
  <c r="C154" i="8" a="1"/>
  <c r="C154" i="8" s="1"/>
  <c r="C153" i="8" a="1"/>
  <c r="C153" i="8" s="1"/>
  <c r="C152" i="8" a="1"/>
  <c r="C152" i="8" s="1"/>
  <c r="C151" i="8" a="1"/>
  <c r="C151" i="8" s="1"/>
  <c r="C150" i="8" a="1"/>
  <c r="C150" i="8" s="1"/>
  <c r="C149" i="8" a="1"/>
  <c r="C149" i="8" s="1"/>
  <c r="C148" i="8" a="1"/>
  <c r="C148" i="8" s="1"/>
  <c r="C146" i="8" a="1"/>
  <c r="C146" i="8" s="1"/>
  <c r="C145" i="8" a="1"/>
  <c r="C145" i="8" s="1"/>
  <c r="C147" i="8" a="1"/>
  <c r="C147" i="8" s="1"/>
  <c r="C144" i="8" a="1"/>
  <c r="C144" i="8" s="1"/>
  <c r="C143" i="8" a="1"/>
  <c r="C143" i="8" s="1"/>
  <c r="C142" i="8" a="1"/>
  <c r="C142" i="8" s="1"/>
  <c r="C141" i="8" a="1"/>
  <c r="C141" i="8" s="1"/>
  <c r="C140" i="8" a="1"/>
  <c r="C140" i="8" s="1"/>
  <c r="C139" i="8" a="1"/>
  <c r="C139" i="8" s="1"/>
  <c r="C138" i="8" a="1"/>
  <c r="C138" i="8" s="1"/>
  <c r="C137" i="8" a="1"/>
  <c r="C137" i="8" s="1"/>
  <c r="C136" i="8" a="1"/>
  <c r="C136" i="8" s="1"/>
  <c r="C135" i="8" a="1"/>
  <c r="C135" i="8" s="1"/>
  <c r="C134" i="8" a="1"/>
  <c r="C134" i="8" s="1"/>
  <c r="C133" i="8" a="1"/>
  <c r="C133" i="8" s="1"/>
  <c r="C132" i="8" a="1"/>
  <c r="C132" i="8" s="1"/>
  <c r="C131" i="8" a="1"/>
  <c r="C131" i="8" s="1"/>
  <c r="C130" i="8" a="1"/>
  <c r="C130" i="8" s="1"/>
  <c r="C129" i="8" a="1"/>
  <c r="C129" i="8" s="1"/>
  <c r="C128" i="8" a="1"/>
  <c r="C128" i="8" s="1"/>
  <c r="C127" i="8" a="1"/>
  <c r="C127" i="8" s="1"/>
  <c r="C126" i="8" a="1"/>
  <c r="C126" i="8" s="1"/>
  <c r="C124" i="8" a="1"/>
  <c r="C124" i="8" s="1"/>
  <c r="C123" i="8" a="1"/>
  <c r="C123" i="8" s="1"/>
  <c r="C122" i="8" a="1"/>
  <c r="C122" i="8" s="1"/>
  <c r="C121" i="8" a="1"/>
  <c r="C121" i="8" s="1"/>
  <c r="C119" i="8" a="1"/>
  <c r="C119" i="8" s="1"/>
  <c r="C118" i="8" a="1"/>
  <c r="C118" i="8" s="1"/>
  <c r="C116" i="8" a="1"/>
  <c r="C116" i="8" s="1"/>
  <c r="C117" i="8" a="1"/>
  <c r="C117" i="8" s="1"/>
  <c r="C115" i="8" a="1"/>
  <c r="C115" i="8" s="1"/>
  <c r="C120" i="8" a="1"/>
  <c r="C120" i="8" s="1"/>
  <c r="C112" i="8" a="1"/>
  <c r="C112" i="8" s="1"/>
  <c r="C108" i="8" a="1"/>
  <c r="C108" i="8" s="1"/>
  <c r="C107" i="8" a="1"/>
  <c r="C107" i="8" s="1"/>
  <c r="C106" i="8" a="1"/>
  <c r="C106" i="8" s="1"/>
  <c r="C105" i="8" a="1"/>
  <c r="C105" i="8" s="1"/>
  <c r="C104" i="8" a="1"/>
  <c r="C104" i="8" s="1"/>
  <c r="C103" i="8" a="1"/>
  <c r="C103" i="8" s="1"/>
  <c r="C102" i="8" a="1"/>
  <c r="C102" i="8" s="1"/>
  <c r="C101" i="8" a="1"/>
  <c r="C101" i="8" s="1"/>
  <c r="C100" i="8" a="1"/>
  <c r="C100" i="8" s="1"/>
  <c r="C99" i="8" a="1"/>
  <c r="C99" i="8" s="1"/>
  <c r="C98" i="8" a="1"/>
  <c r="C98" i="8" s="1"/>
  <c r="C97" i="8" a="1"/>
  <c r="C97" i="8" s="1"/>
  <c r="C96" i="8" a="1"/>
  <c r="C96" i="8" s="1"/>
  <c r="C95" i="8" a="1"/>
  <c r="C95" i="8" s="1"/>
  <c r="C94" i="8" a="1"/>
  <c r="C94" i="8" s="1"/>
  <c r="C93" i="8" a="1"/>
  <c r="C93" i="8" s="1"/>
  <c r="C92" i="8" a="1"/>
  <c r="C92" i="8" s="1"/>
  <c r="C91" i="8" a="1"/>
  <c r="C91" i="8" s="1"/>
  <c r="C90" i="8" a="1"/>
  <c r="C90" i="8" s="1"/>
  <c r="C89" i="8" a="1"/>
  <c r="C89" i="8" s="1"/>
  <c r="C88" i="8" a="1"/>
  <c r="C88" i="8" s="1"/>
  <c r="C87" i="8" a="1"/>
  <c r="C87" i="8" s="1"/>
  <c r="C85" i="8" a="1"/>
  <c r="C85" i="8" s="1"/>
  <c r="C84" i="8" a="1"/>
  <c r="C84" i="8" s="1"/>
  <c r="C83" i="8" a="1"/>
  <c r="C83" i="8" s="1"/>
  <c r="C82" i="8" a="1"/>
  <c r="C82" i="8" s="1"/>
  <c r="C81" i="8" a="1"/>
  <c r="C81" i="8" s="1"/>
  <c r="C80" i="8" a="1"/>
  <c r="C80" i="8" s="1"/>
  <c r="C79" i="8" a="1"/>
  <c r="C79" i="8" s="1"/>
  <c r="C78" i="8" a="1"/>
  <c r="C78" i="8" s="1"/>
  <c r="C77" i="8" a="1"/>
  <c r="C77" i="8" s="1"/>
  <c r="C75" i="8" a="1"/>
  <c r="C75" i="8" s="1"/>
  <c r="C74" i="8" a="1"/>
  <c r="C74" i="8" s="1"/>
  <c r="C73" i="8" a="1"/>
  <c r="C73" i="8" s="1"/>
  <c r="C72" i="8" a="1"/>
  <c r="C72" i="8" s="1"/>
  <c r="C71" i="8" a="1"/>
  <c r="C71" i="8" s="1"/>
  <c r="C70" i="8" a="1"/>
  <c r="C70" i="8" s="1"/>
  <c r="C69" i="8" a="1"/>
  <c r="C69" i="8" s="1"/>
  <c r="C68" i="8" a="1"/>
  <c r="C68" i="8" s="1"/>
  <c r="C67" i="8" a="1"/>
  <c r="C67" i="8" s="1"/>
  <c r="C66" i="8" a="1"/>
  <c r="C66" i="8" s="1"/>
  <c r="C65" i="8" a="1"/>
  <c r="C65" i="8" s="1"/>
  <c r="C64" i="8" a="1"/>
  <c r="C64" i="8" s="1"/>
  <c r="C63" i="8" a="1"/>
  <c r="C63" i="8" s="1"/>
  <c r="C62" i="8" a="1"/>
  <c r="C62" i="8" s="1"/>
  <c r="C60" i="8" a="1"/>
  <c r="C60" i="8" s="1"/>
  <c r="C59" i="8" a="1"/>
  <c r="C59" i="8" s="1"/>
  <c r="C58" i="8" a="1"/>
  <c r="C58" i="8" s="1"/>
  <c r="C57" i="8" a="1"/>
  <c r="C57" i="8" s="1"/>
  <c r="C56" i="8" a="1"/>
  <c r="C56" i="8" s="1"/>
  <c r="C55" i="8" a="1"/>
  <c r="C55" i="8" s="1"/>
  <c r="C54" i="8" a="1"/>
  <c r="C54" i="8" s="1"/>
  <c r="C53" i="8" a="1"/>
  <c r="C53" i="8" s="1"/>
  <c r="C52" i="8" a="1"/>
  <c r="C52" i="8" s="1"/>
  <c r="C51" i="8" a="1"/>
  <c r="C51" i="8" s="1"/>
  <c r="C50" i="8" a="1"/>
  <c r="C50" i="8" s="1"/>
  <c r="C48" i="8" a="1"/>
  <c r="C48" i="8" s="1"/>
  <c r="C47" i="8" a="1"/>
  <c r="C47" i="8" s="1"/>
  <c r="C46" i="8" a="1"/>
  <c r="C46" i="8" s="1"/>
  <c r="C45" i="8" a="1"/>
  <c r="C45" i="8" s="1"/>
  <c r="C44" i="8" a="1"/>
  <c r="C44" i="8" s="1"/>
  <c r="C43" i="8" a="1"/>
  <c r="C43" i="8" s="1"/>
  <c r="C42" i="8" a="1"/>
  <c r="C42" i="8" s="1"/>
  <c r="C41" i="8" a="1"/>
  <c r="C41" i="8" s="1"/>
  <c r="C40" i="8" a="1"/>
  <c r="C40" i="8" s="1"/>
  <c r="C39" i="8" a="1"/>
  <c r="C39" i="8" s="1"/>
  <c r="C38" i="8" a="1"/>
  <c r="C38" i="8" s="1"/>
  <c r="C37" i="8" a="1"/>
  <c r="C37" i="8" s="1"/>
  <c r="C36" i="8" a="1"/>
  <c r="C36" i="8" s="1"/>
  <c r="C35" i="8" a="1"/>
  <c r="C35" i="8" s="1"/>
  <c r="C33" i="8" a="1"/>
  <c r="C33" i="8" s="1"/>
  <c r="C32" i="8" a="1"/>
  <c r="C32" i="8" s="1"/>
  <c r="C28" i="8" a="1"/>
  <c r="C28" i="8" s="1"/>
  <c r="C27" i="8" a="1"/>
  <c r="C27" i="8" s="1"/>
  <c r="C26" i="8" a="1"/>
  <c r="C26" i="8" s="1"/>
  <c r="C25" i="8" a="1"/>
  <c r="C25" i="8" s="1"/>
  <c r="C24" i="8" a="1"/>
  <c r="C24" i="8" s="1"/>
  <c r="C23" i="8" a="1"/>
  <c r="C23" i="8" s="1"/>
  <c r="C22" i="8" a="1"/>
  <c r="C22" i="8" s="1"/>
  <c r="C20" i="8" a="1"/>
  <c r="C20" i="8" s="1"/>
  <c r="C19" i="8" a="1"/>
  <c r="C19" i="8" s="1"/>
  <c r="C18" i="8" a="1"/>
  <c r="C18" i="8" s="1"/>
  <c r="C17" i="8" a="1"/>
  <c r="C17" i="8" s="1"/>
  <c r="C16" i="8" a="1"/>
  <c r="C16" i="8" s="1"/>
  <c r="C15" i="8" a="1"/>
  <c r="C15" i="8" s="1"/>
  <c r="C14" i="8" a="1"/>
  <c r="C14" i="8" s="1"/>
  <c r="C13" i="8" a="1"/>
  <c r="C13" i="8" s="1"/>
  <c r="C12" i="8" a="1"/>
  <c r="C12" i="8" s="1"/>
  <c r="C11" i="8" a="1"/>
  <c r="C11" i="8" s="1"/>
  <c r="C10" i="8" a="1"/>
  <c r="C10" i="8" s="1"/>
  <c r="C9" i="8" a="1"/>
  <c r="C9" i="8" s="1"/>
  <c r="C8" i="8" a="1"/>
  <c r="C8" i="8" s="1"/>
  <c r="C7" i="8" a="1"/>
  <c r="C7" i="8" s="1"/>
  <c r="C6" i="8" a="1"/>
  <c r="C6" i="8" s="1"/>
  <c r="C5" i="8" a="1"/>
  <c r="C5" i="8" s="1"/>
  <c r="C4" i="8" a="1"/>
  <c r="C4" i="8" s="1"/>
  <c r="C3" i="8" a="1"/>
  <c r="C3" i="8" s="1"/>
  <c r="C2" i="8" a="1"/>
  <c r="C2" i="8" s="1"/>
  <c r="B71" i="3" l="1"/>
  <c r="B75" i="3"/>
  <c r="B80" i="3"/>
  <c r="B8" i="3"/>
  <c r="C15" i="3"/>
  <c r="C69" i="3"/>
  <c r="B70" i="3"/>
  <c r="B15" i="3"/>
  <c r="C68" i="3"/>
  <c r="B69" i="3"/>
  <c r="C14" i="3"/>
  <c r="C67" i="3"/>
  <c r="B68" i="3"/>
  <c r="B14" i="3"/>
  <c r="C66" i="3"/>
  <c r="B67" i="3"/>
  <c r="C13" i="3"/>
  <c r="B77" i="3"/>
  <c r="B66" i="3"/>
  <c r="B76" i="3"/>
  <c r="C9" i="3"/>
  <c r="B73" i="3"/>
  <c r="B9" i="3"/>
  <c r="C72" i="3"/>
  <c r="C8" i="3"/>
  <c r="B72" i="3"/>
  <c r="C10" i="3"/>
  <c r="B10" i="3"/>
  <c r="B74" i="3"/>
  <c r="B52" i="3"/>
  <c r="B30" i="3"/>
  <c r="B33" i="3"/>
  <c r="B34" i="3"/>
  <c r="B36" i="3"/>
  <c r="C30" i="3"/>
  <c r="C45" i="3"/>
  <c r="B48" i="3"/>
  <c r="B51" i="3"/>
  <c r="B49" i="3"/>
  <c r="B37" i="3"/>
  <c r="B54" i="3"/>
  <c r="B39" i="3"/>
  <c r="B55" i="3"/>
  <c r="B40" i="3"/>
  <c r="B57" i="3"/>
  <c r="B44" i="3"/>
  <c r="B45" i="3"/>
  <c r="C44" i="3"/>
  <c r="M52" i="13"/>
  <c r="C1" i="13"/>
  <c r="D1" i="13" s="1"/>
  <c r="E1" i="13" s="1"/>
  <c r="F1" i="13" s="1"/>
  <c r="G1" i="13" s="1"/>
  <c r="H1" i="13" s="1"/>
  <c r="I1" i="13" s="1"/>
  <c r="J1" i="13" s="1"/>
  <c r="K1" i="13" s="1"/>
  <c r="L1" i="13" s="1"/>
  <c r="M1" i="13" s="1"/>
  <c r="N1" i="13" s="1"/>
  <c r="O1" i="13" s="1"/>
  <c r="P1" i="13" s="1"/>
  <c r="Q1" i="13" s="1"/>
  <c r="R1" i="13" s="1"/>
  <c r="S1" i="13" s="1"/>
  <c r="T1" i="13" s="1"/>
  <c r="C1" i="10" l="1"/>
  <c r="D1" i="10" s="1"/>
  <c r="E1" i="10" s="1"/>
  <c r="F1" i="10" s="1"/>
  <c r="G1" i="10" s="1"/>
  <c r="H1" i="10" s="1"/>
  <c r="I1" i="10" s="1"/>
  <c r="J1" i="10" s="1"/>
  <c r="K1" i="10" s="1"/>
  <c r="L1" i="10" s="1"/>
  <c r="M1" i="10" s="1"/>
  <c r="N1" i="10" s="1"/>
  <c r="O1" i="10" s="1"/>
  <c r="P1" i="10" s="1"/>
  <c r="Q1" i="10" s="1"/>
  <c r="R1" i="10" s="1"/>
  <c r="S1" i="10" s="1"/>
  <c r="T1" i="10" s="1"/>
  <c r="U1" i="10" s="1"/>
  <c r="C1" i="9" l="1"/>
  <c r="D1" i="9" s="1"/>
  <c r="E1" i="9" s="1"/>
  <c r="F1" i="9" s="1"/>
  <c r="G1" i="9" s="1"/>
  <c r="H1" i="9" s="1"/>
  <c r="B79" i="3" l="1"/>
  <c r="B78" i="3"/>
  <c r="C55" i="3"/>
  <c r="B17" i="3"/>
  <c r="C52" i="3"/>
  <c r="C37" i="3"/>
  <c r="C40" i="3"/>
  <c r="C49" i="3"/>
  <c r="C34" i="3"/>
  <c r="C1" i="4" l="1"/>
  <c r="D1" i="4" s="1"/>
  <c r="E1" i="4" s="1"/>
  <c r="F1" i="4" s="1"/>
  <c r="G1" i="4" s="1"/>
  <c r="H1" i="4" s="1"/>
  <c r="I1" i="4" s="1"/>
  <c r="J1" i="4" s="1"/>
  <c r="K1" i="4" s="1"/>
  <c r="L1" i="4" s="1"/>
  <c r="M1" i="4" s="1"/>
  <c r="N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jshaw</author>
  </authors>
  <commentList>
    <comment ref="A60" authorId="0" shapeId="0" xr:uid="{A18524D9-EB6D-40B4-B198-1FAB8FEE8D5E}">
      <text>
        <r>
          <rPr>
            <b/>
            <sz val="8"/>
            <color indexed="81"/>
            <rFont val="Tahoma"/>
            <family val="2"/>
          </rPr>
          <t>jshaw:</t>
        </r>
        <r>
          <rPr>
            <sz val="8"/>
            <color indexed="81"/>
            <rFont val="Tahoma"/>
            <family val="2"/>
          </rPr>
          <t xml:space="preserve">
MCL for total trihaomethanes is 80 ug/L</t>
        </r>
      </text>
    </comment>
    <comment ref="A87" authorId="0" shapeId="0" xr:uid="{1E6B52F5-21A1-4F1A-92C0-361F4C9A9E45}">
      <text>
        <r>
          <rPr>
            <b/>
            <sz val="8"/>
            <color indexed="81"/>
            <rFont val="Tahoma"/>
            <family val="2"/>
          </rPr>
          <t>jshaw:</t>
        </r>
        <r>
          <rPr>
            <sz val="8"/>
            <color indexed="81"/>
            <rFont val="Tahoma"/>
            <family val="2"/>
          </rPr>
          <t xml:space="preserve">
MCL for total trihalomethanes is 80 ug/L
</t>
        </r>
      </text>
    </comment>
    <comment ref="A90" authorId="0" shapeId="0" xr:uid="{F9B0A6A3-F0A8-4079-BE4F-E2A4507DAC23}">
      <text>
        <r>
          <rPr>
            <b/>
            <sz val="8"/>
            <color indexed="81"/>
            <rFont val="Tahoma"/>
            <family val="2"/>
          </rPr>
          <t>jshaw:</t>
        </r>
        <r>
          <rPr>
            <sz val="8"/>
            <color indexed="81"/>
            <rFont val="Tahoma"/>
            <family val="2"/>
          </rPr>
          <t xml:space="preserve">
MCL for total trihalomethanes is 80 ug/L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Maddigan, Michael</author>
  </authors>
  <commentList>
    <comment ref="A257" authorId="0" shapeId="0" xr:uid="{50E52394-0223-4E7A-BC97-6712A3F89024}">
      <text>
        <r>
          <rPr>
            <b/>
            <sz val="8"/>
            <color indexed="81"/>
            <rFont val="Tahoma"/>
            <family val="2"/>
          </rPr>
          <t>Maddigan, Michael:</t>
        </r>
        <r>
          <rPr>
            <sz val="8"/>
            <color indexed="81"/>
            <rFont val="Tahoma"/>
            <family val="2"/>
          </rPr>
          <t xml:space="preserve">
Values based on risk calculations, not on taste and odor.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Build</author>
    <author>Maddigan, Michael</author>
  </authors>
  <commentList>
    <comment ref="L2" authorId="0" shapeId="0" xr:uid="{BFDCE01F-F0BC-4746-AA57-1C283097D8E9}">
      <text>
        <r>
          <rPr>
            <b/>
            <sz val="8"/>
            <color indexed="81"/>
            <rFont val="Tahoma"/>
            <family val="2"/>
          </rPr>
          <t>Build:</t>
        </r>
        <r>
          <rPr>
            <sz val="8"/>
            <color indexed="81"/>
            <rFont val="Tahoma"/>
            <family val="2"/>
          </rPr>
          <t xml:space="preserve">
voc definition changed 3/2018
</t>
        </r>
      </text>
    </comment>
    <comment ref="A248" authorId="1" shapeId="0" xr:uid="{7CAEC184-886B-499C-B437-694A92C1C663}">
      <text>
        <r>
          <rPr>
            <b/>
            <sz val="8"/>
            <color indexed="81"/>
            <rFont val="Tahoma"/>
            <family val="2"/>
          </rPr>
          <t>Maddigan, Michael:</t>
        </r>
        <r>
          <rPr>
            <sz val="8"/>
            <color indexed="81"/>
            <rFont val="Tahoma"/>
            <family val="2"/>
          </rPr>
          <t xml:space="preserve">
From Table 6.  Need physical properties data.</t>
        </r>
      </text>
    </comment>
    <comment ref="K248" authorId="1" shapeId="0" xr:uid="{0A18E4E0-A443-4F5E-B692-1326EEDD2C33}">
      <text>
        <r>
          <rPr>
            <b/>
            <sz val="8"/>
            <color indexed="81"/>
            <rFont val="Tahoma"/>
            <family val="2"/>
          </rPr>
          <t>Maddigan, Michael:</t>
        </r>
        <r>
          <rPr>
            <sz val="8"/>
            <color indexed="81"/>
            <rFont val="Tahoma"/>
            <family val="2"/>
          </rPr>
          <t xml:space="preserve">
Estimated based on high solubility, i.e. does not sorb to organic carbon, as stated in Groundwater Chemical Desk Reference.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<sst xmlns="http://schemas.openxmlformats.org/spreadsheetml/2006/main" count="13898" uniqueCount="1141">
  <si>
    <t>ABOUT "NUMBER PLEASE!"</t>
  </si>
  <si>
    <t>SELECT A REGULATED SUBSTANCE BY CHEMICAL NAME &gt;&gt;&gt;&gt;&gt;&gt;&gt;&gt;&gt;&gt;&gt;&gt;&gt;</t>
  </si>
  <si>
    <t>PCB-1254  (AROCLOR)</t>
  </si>
  <si>
    <t>CAS NUMBER FOR SELECTED CHEMICAL NAME &gt;&gt;&gt;&gt;&gt;&gt;&gt;&gt;&gt;&gt;&gt;&gt;&gt;&gt;&gt;&gt;&gt;&gt;&gt;&gt;&gt;</t>
  </si>
  <si>
    <r>
      <t xml:space="preserve">GROUNDWATER MSCs in </t>
    </r>
    <r>
      <rPr>
        <b/>
        <sz val="12"/>
        <color indexed="10"/>
        <rFont val="Arial"/>
        <family val="2"/>
      </rPr>
      <t>ug/L (except asbestos in fibers/L)</t>
    </r>
  </si>
  <si>
    <t>BASIS</t>
  </si>
  <si>
    <t>RESIDENTIAL</t>
  </si>
  <si>
    <t xml:space="preserve">  USED AQUIFER, TDS &lt;= 2500 MG/L</t>
  </si>
  <si>
    <t xml:space="preserve">  USED AQUIFER, TDS &gt; 2500 MG/L</t>
  </si>
  <si>
    <t xml:space="preserve">  NON-USE AQUIFER</t>
  </si>
  <si>
    <t>NONRESIDENTIAL</t>
  </si>
  <si>
    <t>SMCL</t>
  </si>
  <si>
    <t>BASIS CODE</t>
  </si>
  <si>
    <t>M = Maximum Contaminant Level (MCL)</t>
  </si>
  <si>
    <t>G = Ingestion</t>
  </si>
  <si>
    <t>H = Lifetime Health Advisory Level (HAL)</t>
  </si>
  <si>
    <t>N = Inhalation</t>
  </si>
  <si>
    <t>SMCL = Secondary Maximum Contaminant Level</t>
  </si>
  <si>
    <t>S = Aqueous solubility cap</t>
  </si>
  <si>
    <t>THM = The values listed for trihalomethanes (THMs) are the total for all THMs combined.</t>
  </si>
  <si>
    <t>HAA = The values listed for haloacetic acids (HAAs) are the total for all HAAs combined.</t>
  </si>
  <si>
    <t>PA State MCL adopted as MSC for Copper and Lead.</t>
  </si>
  <si>
    <r>
      <t xml:space="preserve">SOIL MSCs in </t>
    </r>
    <r>
      <rPr>
        <b/>
        <sz val="12"/>
        <color indexed="10"/>
        <rFont val="Arial"/>
        <family val="2"/>
      </rPr>
      <t>mg/kg</t>
    </r>
  </si>
  <si>
    <t xml:space="preserve">  DIRECT CONTACT numeric values (0 - 15 FEET) </t>
  </si>
  <si>
    <t xml:space="preserve">  SOIL TO GROUNDWATER numeric values </t>
  </si>
  <si>
    <t xml:space="preserve">    USED AQUIFERS, TDS &lt;= 2500 MG/L </t>
  </si>
  <si>
    <t xml:space="preserve">      100 X GROUNDWATER MSC</t>
  </si>
  <si>
    <t xml:space="preserve">      GENERIC VALUE</t>
  </si>
  <si>
    <t xml:space="preserve">    USED AQUIFERS, TDS &gt; 2500 MG/L </t>
  </si>
  <si>
    <t xml:space="preserve">    NON-USE AQUIFERS</t>
  </si>
  <si>
    <t xml:space="preserve">  DIRECT CONTACT numeric values </t>
  </si>
  <si>
    <t xml:space="preserve">    SURFACE SOIL (0 - 2 FEET)</t>
  </si>
  <si>
    <t xml:space="preserve">    SUBSURFACE SOIL (2 - 15 FEET)</t>
  </si>
  <si>
    <t xml:space="preserve">      GENERIC VALUE </t>
  </si>
  <si>
    <t>SOIL BUFFER DISTANCE (FEET)</t>
  </si>
  <si>
    <t>I = IEUBK Model</t>
  </si>
  <si>
    <t>A = ALM Model</t>
  </si>
  <si>
    <t>C = Cap</t>
  </si>
  <si>
    <t>NA = The soil buffer distance option is not available for this substance</t>
  </si>
  <si>
    <t>E = Number calculated by the soil to groundwaater equation in § 250.308</t>
  </si>
  <si>
    <t>N/A = Soil to groundwater values cannot be calculated for these compounds</t>
  </si>
  <si>
    <t>PHYSICAL &amp; TOXICOLOGICAL PROPERTIES</t>
  </si>
  <si>
    <t>SOURCE</t>
  </si>
  <si>
    <t>RfDo (mg/kg-day)</t>
  </si>
  <si>
    <r>
      <t>CSFo (mg/kg-day)</t>
    </r>
    <r>
      <rPr>
        <vertAlign val="superscript"/>
        <sz val="10"/>
        <rFont val="Arial"/>
        <family val="2"/>
      </rPr>
      <t>-1</t>
    </r>
  </si>
  <si>
    <r>
      <t>RfCi (mg/m</t>
    </r>
    <r>
      <rPr>
        <vertAlign val="superscript"/>
        <sz val="10"/>
        <rFont val="Arial"/>
        <family val="2"/>
      </rPr>
      <t>3</t>
    </r>
    <r>
      <rPr>
        <sz val="10"/>
        <rFont val="Arial"/>
        <family val="2"/>
      </rPr>
      <t>)</t>
    </r>
  </si>
  <si>
    <r>
      <t>IUR (μg/m</t>
    </r>
    <r>
      <rPr>
        <vertAlign val="superscript"/>
        <sz val="10"/>
        <rFont val="Arial"/>
        <family val="2"/>
      </rPr>
      <t>3</t>
    </r>
    <r>
      <rPr>
        <sz val="10"/>
        <rFont val="Arial"/>
        <family val="2"/>
      </rPr>
      <t>)</t>
    </r>
    <r>
      <rPr>
        <vertAlign val="superscript"/>
        <sz val="10"/>
        <rFont val="Arial"/>
        <family val="2"/>
      </rPr>
      <t>-1</t>
    </r>
  </si>
  <si>
    <t>Koc (L/kg)</t>
  </si>
  <si>
    <t>VOC?</t>
  </si>
  <si>
    <t>Aqueous Solubility (mg/L)</t>
  </si>
  <si>
    <r>
      <t>Transfer Factor (Surface Soil - m</t>
    </r>
    <r>
      <rPr>
        <vertAlign val="superscript"/>
        <sz val="10"/>
        <rFont val="Arial"/>
        <family val="2"/>
      </rPr>
      <t>3</t>
    </r>
    <r>
      <rPr>
        <sz val="10"/>
        <rFont val="Arial"/>
        <family val="2"/>
      </rPr>
      <t>/kg)</t>
    </r>
  </si>
  <si>
    <r>
      <t>Transfer Factor (Sub-Surface Soil - m</t>
    </r>
    <r>
      <rPr>
        <vertAlign val="superscript"/>
        <sz val="10"/>
        <rFont val="Arial"/>
        <family val="2"/>
      </rPr>
      <t>3</t>
    </r>
    <r>
      <rPr>
        <sz val="10"/>
        <rFont val="Arial"/>
        <family val="2"/>
      </rPr>
      <t>/kg)</t>
    </r>
  </si>
  <si>
    <t>Organic Liquid?</t>
  </si>
  <si>
    <r>
      <t>Boiling Point (</t>
    </r>
    <r>
      <rPr>
        <vertAlign val="superscript"/>
        <sz val="10"/>
        <rFont val="Arial"/>
        <family val="2"/>
      </rPr>
      <t>o</t>
    </r>
    <r>
      <rPr>
        <sz val="10"/>
        <rFont val="Arial"/>
        <family val="2"/>
      </rPr>
      <t>C)</t>
    </r>
  </si>
  <si>
    <r>
      <t>Degradation Coefficient (Attenuation Lambda, K) (yr</t>
    </r>
    <r>
      <rPr>
        <vertAlign val="superscript"/>
        <sz val="10"/>
        <rFont val="Arial"/>
        <family val="2"/>
      </rPr>
      <t>-1</t>
    </r>
    <r>
      <rPr>
        <sz val="10"/>
        <rFont val="Arial"/>
        <family val="2"/>
      </rPr>
      <t>)</t>
    </r>
  </si>
  <si>
    <t>Kd (L/kg)</t>
  </si>
  <si>
    <t>Constituent of Potential Ecological Concern (CPEC)?</t>
  </si>
  <si>
    <t>Mutagen?</t>
  </si>
  <si>
    <t>SOURCE CODE</t>
  </si>
  <si>
    <r>
      <rPr>
        <vertAlign val="superscript"/>
        <sz val="10"/>
        <rFont val="Arial"/>
        <family val="2"/>
      </rPr>
      <t>1</t>
    </r>
    <r>
      <rPr>
        <sz val="10"/>
        <rFont val="Arial"/>
        <family val="2"/>
      </rPr>
      <t xml:space="preserve"> Aqueous solubility references are keyed to the numbered list found at § 250.304(f) (relating to MSCs for groundwater). Where there are multiple sources cited. The table value is the median of the values in the individual references.</t>
    </r>
  </si>
  <si>
    <r>
      <rPr>
        <vertAlign val="superscript"/>
        <sz val="10"/>
        <rFont val="Arial"/>
        <family val="2"/>
      </rPr>
      <t>2</t>
    </r>
    <r>
      <rPr>
        <sz val="10"/>
        <rFont val="Arial"/>
        <family val="2"/>
      </rPr>
      <t xml:space="preserve"> Values recommended by USEPA Superfund program in May 2021 memo “Recommendations on the Use of Chronic or Subchronic Noncancer Values for Superfund Human Health Risk Assessments.”</t>
    </r>
  </si>
  <si>
    <t>C = California EPA</t>
  </si>
  <si>
    <t>S1 = Acenaphthene surrogate</t>
  </si>
  <si>
    <t>D = ATSDR Minimal Risk Level</t>
  </si>
  <si>
    <t>S2 = Trans-Crotonaldehyde surrogate</t>
  </si>
  <si>
    <t>H = Health Effects Assessment Summary Table (HEAST)</t>
  </si>
  <si>
    <t>S3 = Endosulfan surrogate</t>
  </si>
  <si>
    <t>I = Integrated Risk information System (IRIS)</t>
  </si>
  <si>
    <t>S4 = Naphthalene surrogate</t>
  </si>
  <si>
    <t>M = EPA Drinking Water Regulations and Health Advisories</t>
  </si>
  <si>
    <t>S5 = 2-Naphthylamine surrogate</t>
  </si>
  <si>
    <t>O = EPA Office of Pesticide Programs Human Health Benchmarks for Pesticides</t>
  </si>
  <si>
    <t>S6 = 4-Nitrophenol surrogate</t>
  </si>
  <si>
    <t>P = EPA Provisional Peer-Reviewed Toxicity Value</t>
  </si>
  <si>
    <t>S7 = Total PCBS surrogate</t>
  </si>
  <si>
    <t>TE = TERA ITER Peer-Reviewed Value</t>
  </si>
  <si>
    <t>S8 = Anthracene surrogate</t>
  </si>
  <si>
    <t>X = EPA Provisional Peer-Reviewed Toxicity Value Appendix</t>
  </si>
  <si>
    <t>S9 = O-Toluidine surrogate</t>
  </si>
  <si>
    <t>R = EPA 1993 Relative Potency Factors</t>
  </si>
  <si>
    <t>S10 = 1,2,4-Trichlorobenzene surrogate</t>
  </si>
  <si>
    <t>ADD AQUEOUS SOLUBILITY REFERENCES?</t>
  </si>
  <si>
    <t>SELECT A REGULATED SUBSTANCE BY CAS NUMBER (CASRN)&gt;&gt;&gt;&gt;&gt;&gt;&gt;&gt;&gt;&gt;</t>
  </si>
  <si>
    <t>78-83-1</t>
  </si>
  <si>
    <t>CHEMICAL NAME FOR SELECTED CASRN&gt;&gt;&gt;&gt;&gt;&gt;&gt;&gt;&gt;&gt;&gt;&gt;&gt;&gt;&gt;&gt;&gt;&gt;&gt;&gt;&gt;&gt;&gt;&gt;&gt;&gt;&gt;</t>
  </si>
  <si>
    <r>
      <rPr>
        <b/>
        <sz val="12"/>
        <color rgb="FF000000"/>
        <rFont val="Arial"/>
      </rPr>
      <t xml:space="preserve">GROUNDWATER MSCs in </t>
    </r>
    <r>
      <rPr>
        <b/>
        <sz val="12"/>
        <color rgb="FFFF0000"/>
        <rFont val="Arial"/>
      </rPr>
      <t>ug/L (except asbestos in fibers/L)</t>
    </r>
  </si>
  <si>
    <t>Sorted Chemical Names</t>
  </si>
  <si>
    <t>Sorted CAS Numbers</t>
  </si>
  <si>
    <t>Please Select a Chemical Name</t>
  </si>
  <si>
    <t>Please Select a CASRN</t>
  </si>
  <si>
    <t>ACENAPHTHENE</t>
  </si>
  <si>
    <t>83-32-9</t>
  </si>
  <si>
    <t>ACENAPHTHYLENE</t>
  </si>
  <si>
    <t>208-96-8</t>
  </si>
  <si>
    <t>ACEPHATE</t>
  </si>
  <si>
    <t>30560-19-1</t>
  </si>
  <si>
    <t>ACETALDEHYDE</t>
  </si>
  <si>
    <t>75-07-0</t>
  </si>
  <si>
    <t>ACETONE</t>
  </si>
  <si>
    <t>67-64-1</t>
  </si>
  <si>
    <t>ACETONITRILE</t>
  </si>
  <si>
    <t>75-05-8</t>
  </si>
  <si>
    <t>ACETOPHENONE</t>
  </si>
  <si>
    <t>98-86-2</t>
  </si>
  <si>
    <t>ACETYLAMINOFLUORENE, 2- (2AAF)</t>
  </si>
  <si>
    <t>53-96-3</t>
  </si>
  <si>
    <t>ACROLEIN</t>
  </si>
  <si>
    <t>107-02-8</t>
  </si>
  <si>
    <t>ACRYLAMIDE</t>
  </si>
  <si>
    <t>79-06-1</t>
  </si>
  <si>
    <t>ACRYLIC ACID</t>
  </si>
  <si>
    <t>79-10-7</t>
  </si>
  <si>
    <t>ACRYLONITRILE</t>
  </si>
  <si>
    <t>107-13-1</t>
  </si>
  <si>
    <t>ALACHLOR</t>
  </si>
  <si>
    <t>15972-60-8</t>
  </si>
  <si>
    <t>ALDICARB</t>
  </si>
  <si>
    <t>116-06-3</t>
  </si>
  <si>
    <t>ALDICARB SULFONE</t>
  </si>
  <si>
    <t>1646-88-4</t>
  </si>
  <si>
    <t>ALDICARB SULFOXIDE</t>
  </si>
  <si>
    <t>1646-87-3</t>
  </si>
  <si>
    <t>ALDRIN</t>
  </si>
  <si>
    <t>309-00-2</t>
  </si>
  <si>
    <t>ALLYL ALCOHOL</t>
  </si>
  <si>
    <t>107-18-6</t>
  </si>
  <si>
    <t>ALUMINUM</t>
  </si>
  <si>
    <t>7429-90-5</t>
  </si>
  <si>
    <t>AMETRYN</t>
  </si>
  <si>
    <t>834-12-8</t>
  </si>
  <si>
    <t>AMINOBIPHENYL, 4-</t>
  </si>
  <si>
    <t>92-67-1</t>
  </si>
  <si>
    <t>AMITROLE</t>
  </si>
  <si>
    <t>61-82-5</t>
  </si>
  <si>
    <t>AMMONIA</t>
  </si>
  <si>
    <t>7664-41-7</t>
  </si>
  <si>
    <t>AMMONIUM SULFAMATE</t>
  </si>
  <si>
    <t>7773-06-0</t>
  </si>
  <si>
    <t>ANILINE</t>
  </si>
  <si>
    <t>62-53-3</t>
  </si>
  <si>
    <t>ANTHRACENE</t>
  </si>
  <si>
    <t>120-12-7</t>
  </si>
  <si>
    <t>ANTIMONY</t>
  </si>
  <si>
    <t>7440-36-0</t>
  </si>
  <si>
    <t>ARSENIC</t>
  </si>
  <si>
    <t>7440-38-2</t>
  </si>
  <si>
    <t>ASBESTOS (fibers/L)</t>
  </si>
  <si>
    <t>12001-29-5</t>
  </si>
  <si>
    <t>ATRAZINE</t>
  </si>
  <si>
    <t>1912-24-9</t>
  </si>
  <si>
    <t>AZINPHOS-METHYL (GUTHION)</t>
  </si>
  <si>
    <t>86-50-0</t>
  </si>
  <si>
    <t>BARIUM AND COMPOUNDS</t>
  </si>
  <si>
    <t>7440-39-3</t>
  </si>
  <si>
    <t>BAYGON     (PROPOXUR)</t>
  </si>
  <si>
    <t>114-26-1</t>
  </si>
  <si>
    <t>BENOMYL</t>
  </si>
  <si>
    <t>17804-35-2</t>
  </si>
  <si>
    <t>BENTAZON</t>
  </si>
  <si>
    <t>25057-89-0</t>
  </si>
  <si>
    <t>BENZENE</t>
  </si>
  <si>
    <t>71-43-2</t>
  </si>
  <si>
    <t>BENZIDINE</t>
  </si>
  <si>
    <t>92-87-5</t>
  </si>
  <si>
    <t>BENZO[A]ANTHRACENE</t>
  </si>
  <si>
    <t>56-55-3</t>
  </si>
  <si>
    <t>BENZO[A]PYRENE</t>
  </si>
  <si>
    <t>50-32-8</t>
  </si>
  <si>
    <t>BENZO[B]FLUORANTHENE</t>
  </si>
  <si>
    <t>205-99-2</t>
  </si>
  <si>
    <t>BENZO[GHI]PERYLENE</t>
  </si>
  <si>
    <t>191-24-2</t>
  </si>
  <si>
    <t>BENZO[K]FLUORANTHENE</t>
  </si>
  <si>
    <t>207-08-9</t>
  </si>
  <si>
    <t>BENZOIC ACID</t>
  </si>
  <si>
    <t>65-85-0</t>
  </si>
  <si>
    <t>BENZOTRICHLORIDE</t>
  </si>
  <si>
    <t>98-07-7</t>
  </si>
  <si>
    <t>BENZYL ALCOHOL</t>
  </si>
  <si>
    <t>100-51-6</t>
  </si>
  <si>
    <t>BENZYL CHLORIDE</t>
  </si>
  <si>
    <t>100-44-7</t>
  </si>
  <si>
    <t>BERYLLIUM</t>
  </si>
  <si>
    <t>7440-41-7</t>
  </si>
  <si>
    <t>BETA PROPIOLACTONE</t>
  </si>
  <si>
    <t>57-57-8</t>
  </si>
  <si>
    <t>BHC, ALPHA-</t>
  </si>
  <si>
    <t>319-84-6</t>
  </si>
  <si>
    <t>BHC, BETA-</t>
  </si>
  <si>
    <t>319-85-7</t>
  </si>
  <si>
    <t>BHC, GAMMA (LINDANE)</t>
  </si>
  <si>
    <t>58-89-9</t>
  </si>
  <si>
    <t>BIPHENYL, 1,1-</t>
  </si>
  <si>
    <t>92-52-4</t>
  </si>
  <si>
    <t>BIS(2-CHLOROETHOXY)METHANE</t>
  </si>
  <si>
    <t>111-91-1</t>
  </si>
  <si>
    <t>BIS(2-CHLOROETHYL)ETHER</t>
  </si>
  <si>
    <t>111-44-4</t>
  </si>
  <si>
    <t>BIS(2-CHLORO-ISOPROPYL)ETHER</t>
  </si>
  <si>
    <t>108-60-1</t>
  </si>
  <si>
    <t>BIS(CHLOROMETHYL)ETHER</t>
  </si>
  <si>
    <t>542-88-1</t>
  </si>
  <si>
    <t>BIS[2-ETHYLHEXYL] PHTHALATE</t>
  </si>
  <si>
    <t>117-81-7</t>
  </si>
  <si>
    <t>BISPHENOL A</t>
  </si>
  <si>
    <t>80-05-7</t>
  </si>
  <si>
    <t>BORON AND COMPOUNDS</t>
  </si>
  <si>
    <t>7440-42-8</t>
  </si>
  <si>
    <t>BROMACIL</t>
  </si>
  <si>
    <t>314-40-9</t>
  </si>
  <si>
    <t>BROMOBENZENE</t>
  </si>
  <si>
    <t>108-86-1</t>
  </si>
  <si>
    <t>BROMOCHLOROMETHANE</t>
  </si>
  <si>
    <t>74-97-5</t>
  </si>
  <si>
    <t>BROMODICHLOROMETHANE</t>
  </si>
  <si>
    <t>75-27-4</t>
  </si>
  <si>
    <t>BROMOMETHANE</t>
  </si>
  <si>
    <t>74-83-9</t>
  </si>
  <si>
    <t>BROMOXYNIL</t>
  </si>
  <si>
    <t>1689-84-5</t>
  </si>
  <si>
    <t>BROMOXYNIL OCTANOATE</t>
  </si>
  <si>
    <t>1689-99-2</t>
  </si>
  <si>
    <t>BUTADIENE, 1,3-</t>
  </si>
  <si>
    <t>106-99-0</t>
  </si>
  <si>
    <t>BUTYL ALCOHOL, N-</t>
  </si>
  <si>
    <t>71-36-3</t>
  </si>
  <si>
    <t>BUTYLATE</t>
  </si>
  <si>
    <t>2008-41-5</t>
  </si>
  <si>
    <t>BUTYLBENZENE, N-</t>
  </si>
  <si>
    <t>104-51-8</t>
  </si>
  <si>
    <t>BUTYLBENZENE, SEC-</t>
  </si>
  <si>
    <t>135-98-8</t>
  </si>
  <si>
    <t>BUTYLBENZENE, TERT-</t>
  </si>
  <si>
    <t>98-06-6</t>
  </si>
  <si>
    <t>BUTYLBENZYL PHTHALATE</t>
  </si>
  <si>
    <t>85-68-7</t>
  </si>
  <si>
    <t>CADMIUM</t>
  </si>
  <si>
    <t>7440-43-9</t>
  </si>
  <si>
    <t>CAPTAN</t>
  </si>
  <si>
    <t>133-06-2</t>
  </si>
  <si>
    <t>CARBARYL</t>
  </si>
  <si>
    <t>63-25-2</t>
  </si>
  <si>
    <t>CARBAZOLE</t>
  </si>
  <si>
    <t>86-74-8</t>
  </si>
  <si>
    <t>CARBOFURAN</t>
  </si>
  <si>
    <t>1563-66-2</t>
  </si>
  <si>
    <t>CARBON DISULFIDE</t>
  </si>
  <si>
    <t>75-15-0</t>
  </si>
  <si>
    <t>CARBON TETRACHLORIDE</t>
  </si>
  <si>
    <t>56-23-5</t>
  </si>
  <si>
    <t>CARBOXIN</t>
  </si>
  <si>
    <t>5234-68-4</t>
  </si>
  <si>
    <t>CHLORAMBEN</t>
  </si>
  <si>
    <t>133-90-4</t>
  </si>
  <si>
    <t>CHLORDANE</t>
  </si>
  <si>
    <t>57-74-9</t>
  </si>
  <si>
    <t>CHLORIDE</t>
  </si>
  <si>
    <t>7647-14-5</t>
  </si>
  <si>
    <t>CHLORO-1,1-DIFLUOROETHANE, 1-</t>
  </si>
  <si>
    <t>75-68-3</t>
  </si>
  <si>
    <t>CHLORO-1-PROPENE, 3- (ALLYL CHLORIDE)</t>
  </si>
  <si>
    <t>107-05-1</t>
  </si>
  <si>
    <t>CHLOROACETALDEHYDE</t>
  </si>
  <si>
    <t>107-20-0</t>
  </si>
  <si>
    <t>CHLOROANILINE, P-</t>
  </si>
  <si>
    <t>106-47-8</t>
  </si>
  <si>
    <t>CHLOROBENZENE</t>
  </si>
  <si>
    <t>108-90-7</t>
  </si>
  <si>
    <t>CHLOROBENZILATE</t>
  </si>
  <si>
    <t>510-15-6</t>
  </si>
  <si>
    <t>CHLOROBUTANE, 1-</t>
  </si>
  <si>
    <t>109-69-3</t>
  </si>
  <si>
    <t>CHLORODIBROMOMETHANE</t>
  </si>
  <si>
    <t>124-48-1</t>
  </si>
  <si>
    <t>CHLORODIFLUOROMETHANE</t>
  </si>
  <si>
    <t>75-45-6</t>
  </si>
  <si>
    <t>CHLOROETHANE</t>
  </si>
  <si>
    <t>75-00-3</t>
  </si>
  <si>
    <t>CHLOROFORM</t>
  </si>
  <si>
    <t>67-66-3</t>
  </si>
  <si>
    <t>CHLORONAPHTHALENE, 2-</t>
  </si>
  <si>
    <t>91-58-7</t>
  </si>
  <si>
    <t>CHLORONITROBENZENE, P-</t>
  </si>
  <si>
    <t>100-00-5</t>
  </si>
  <si>
    <t>CHLOROPHENOL, 2-</t>
  </si>
  <si>
    <t>95-57-8</t>
  </si>
  <si>
    <t>CHLOROPRENE</t>
  </si>
  <si>
    <t>126-99-8</t>
  </si>
  <si>
    <t>CHLOROPROPANE, 2-</t>
  </si>
  <si>
    <t>75-29-6</t>
  </si>
  <si>
    <t>CHLOROTHALONIL</t>
  </si>
  <si>
    <t>1897-45-6</t>
  </si>
  <si>
    <t>CHLOROTOLUENE, O-</t>
  </si>
  <si>
    <t>95-49-8</t>
  </si>
  <si>
    <t>CHLOROTOLUENE, P-</t>
  </si>
  <si>
    <t>106-43-4</t>
  </si>
  <si>
    <t>CHLORPYRIFOS</t>
  </si>
  <si>
    <t>2921-88-2</t>
  </si>
  <si>
    <t>CHLORSULFURON</t>
  </si>
  <si>
    <t>64902-72-3</t>
  </si>
  <si>
    <t>CHLORTHAL-DIMETHYL     (DACTHAL)     (DCPA)</t>
  </si>
  <si>
    <t>1861-32-1</t>
  </si>
  <si>
    <t>CHROMIUM (III)</t>
  </si>
  <si>
    <t>16065-83-1</t>
  </si>
  <si>
    <t>CHROMIUM (TOTAL)</t>
  </si>
  <si>
    <t>7440-47-3</t>
  </si>
  <si>
    <t>CHROMIUM (VI)</t>
  </si>
  <si>
    <t>18540-29-9</t>
  </si>
  <si>
    <t>CHRYSENE</t>
  </si>
  <si>
    <t>218-01-9</t>
  </si>
  <si>
    <t>COBALT</t>
  </si>
  <si>
    <t>7440-48-4</t>
  </si>
  <si>
    <t>COPPER</t>
  </si>
  <si>
    <t>7440-50-8</t>
  </si>
  <si>
    <t>CRESOL, DINITRO-O-,4,6-</t>
  </si>
  <si>
    <t>534-52-1</t>
  </si>
  <si>
    <t>CRESOL, M (METHYLPHENOL, 3-)</t>
  </si>
  <si>
    <t>108-39-4</t>
  </si>
  <si>
    <t>CRESOL, O- (METHYLPHENOL, 2-)</t>
  </si>
  <si>
    <t>95-48-7</t>
  </si>
  <si>
    <t>CRESOL, P (METHYLPHENOL, 4-)</t>
  </si>
  <si>
    <t>106-44-5</t>
  </si>
  <si>
    <t>CRESOL, P-CHLORO-M-</t>
  </si>
  <si>
    <t>59-50-7</t>
  </si>
  <si>
    <t>CRESOLS</t>
  </si>
  <si>
    <t>1319-77-3</t>
  </si>
  <si>
    <t>CROTONALDEHYDE</t>
  </si>
  <si>
    <t>4170-30-3</t>
  </si>
  <si>
    <t>CROTONALDEHYDE, TRANS-</t>
  </si>
  <si>
    <t>123-73-9</t>
  </si>
  <si>
    <t>CUMENE (ISOPROPYL BENZENE)</t>
  </si>
  <si>
    <t>98-82-8</t>
  </si>
  <si>
    <t>CYANAZINE</t>
  </si>
  <si>
    <t>21725-46-2</t>
  </si>
  <si>
    <t>CYANIDE, FREE</t>
  </si>
  <si>
    <t>57-12-5</t>
  </si>
  <si>
    <t>CYCLOHEXANE</t>
  </si>
  <si>
    <t>110-82-7</t>
  </si>
  <si>
    <t>CYCLOHEXANONE</t>
  </si>
  <si>
    <t>108-94-1</t>
  </si>
  <si>
    <t>CYFLUTHRIN</t>
  </si>
  <si>
    <t>68359-37-5</t>
  </si>
  <si>
    <t>CYROMAZINE</t>
  </si>
  <si>
    <t>66215-27-8</t>
  </si>
  <si>
    <t>DDD, 4,4'-</t>
  </si>
  <si>
    <t>72-54-8</t>
  </si>
  <si>
    <t>DDE, 4,4'-</t>
  </si>
  <si>
    <t>72-55-9</t>
  </si>
  <si>
    <t>DDT, 4,4'-</t>
  </si>
  <si>
    <t>50-29-3</t>
  </si>
  <si>
    <t>DI(2-ETHYLHEXYL)ADIPATE</t>
  </si>
  <si>
    <t>103-23-1</t>
  </si>
  <si>
    <t>DIALLATE</t>
  </si>
  <si>
    <t>2303-16-4</t>
  </si>
  <si>
    <t>DIAMINOTOLUENE, 2,4-</t>
  </si>
  <si>
    <t>95-80-7</t>
  </si>
  <si>
    <t>DIAZINON</t>
  </si>
  <si>
    <t>333-41-5</t>
  </si>
  <si>
    <t>DIBENZO[A,H]ANTHRACENE</t>
  </si>
  <si>
    <t>53-70-3</t>
  </si>
  <si>
    <t>DIBENZOFURAN</t>
  </si>
  <si>
    <t>132-64-9</t>
  </si>
  <si>
    <t>DIBROMO-3-CHLOROPROPANE, 1,2-</t>
  </si>
  <si>
    <t>96-12-8</t>
  </si>
  <si>
    <t>DIBROMOBENZENE, 1,4-</t>
  </si>
  <si>
    <t>106-37-6</t>
  </si>
  <si>
    <t>DIBROMOETHANE, 1,2- (ETHYLENE DIBROMIDE)</t>
  </si>
  <si>
    <t>106-93-4</t>
  </si>
  <si>
    <t>DIBROMOMETHANE</t>
  </si>
  <si>
    <t>74-95-3</t>
  </si>
  <si>
    <t>DIBUTYL PHTHALATE, N-</t>
  </si>
  <si>
    <t>84-74-2</t>
  </si>
  <si>
    <t>DICAMBA</t>
  </si>
  <si>
    <t>1918-00-9</t>
  </si>
  <si>
    <t>DICHLORO-2-BUTENE, 1,4-</t>
  </si>
  <si>
    <t>764-41-0</t>
  </si>
  <si>
    <t>DICHLORO-2-BUTENE, TRANS-1,4-</t>
  </si>
  <si>
    <t>110-57-6</t>
  </si>
  <si>
    <t>DICHLOROACETIC ACID</t>
  </si>
  <si>
    <t>76-43-6</t>
  </si>
  <si>
    <t>DICHLOROBENZENE, 1,2-</t>
  </si>
  <si>
    <t>95-50-1</t>
  </si>
  <si>
    <t>DICHLOROBENZENE, 1,3-</t>
  </si>
  <si>
    <t>541-73-1</t>
  </si>
  <si>
    <t>DICHLOROBENZENE, P-</t>
  </si>
  <si>
    <t>106-46-7</t>
  </si>
  <si>
    <t>DICHLOROBENZIDINE, 3,3'-</t>
  </si>
  <si>
    <t>91-94-1</t>
  </si>
  <si>
    <t>DICHLORODIFLUOROMETHANE (FREON 12)</t>
  </si>
  <si>
    <t>75-71-8</t>
  </si>
  <si>
    <t>DICHLOROETHANE, 1,1-</t>
  </si>
  <si>
    <t>75-34-3</t>
  </si>
  <si>
    <t>DICHLOROETHANE, 1,2-</t>
  </si>
  <si>
    <t>107-06-2</t>
  </si>
  <si>
    <t>DICHLOROETHYLENE, 1,1-</t>
  </si>
  <si>
    <t>75-35-4</t>
  </si>
  <si>
    <t>DICHLOROETHYLENE, CIS-1,2-</t>
  </si>
  <si>
    <t>156-59-2</t>
  </si>
  <si>
    <t>DICHLOROETHYLENE, TRANS-1,2-</t>
  </si>
  <si>
    <t>156-60-5</t>
  </si>
  <si>
    <t>DICHLOROMETHANE (METHYLENE CHLORIDE)</t>
  </si>
  <si>
    <t>75-09-2</t>
  </si>
  <si>
    <t>DICHLOROPHENOL, 2,4-</t>
  </si>
  <si>
    <t>120-83-2</t>
  </si>
  <si>
    <t>DICHLOROPHENOXYACETIC ACID, 2,4- (2,4-D)</t>
  </si>
  <si>
    <t>94-75-7</t>
  </si>
  <si>
    <t>DICHLOROPROPANE, 1,2-</t>
  </si>
  <si>
    <t>78-87-5</t>
  </si>
  <si>
    <t>DICHLOROPROPENE, 1,3-</t>
  </si>
  <si>
    <t>542-75-6</t>
  </si>
  <si>
    <t>DICHLOROPROPIONIC ACID, 2,2- (DALAPON)</t>
  </si>
  <si>
    <t>75-99-0</t>
  </si>
  <si>
    <t>DICHLORVOS</t>
  </si>
  <si>
    <t>62-73-7</t>
  </si>
  <si>
    <t>DICYCLOPENTADIENE</t>
  </si>
  <si>
    <t>77-73-6</t>
  </si>
  <si>
    <t>DIELDRIN</t>
  </si>
  <si>
    <t>60-57-1</t>
  </si>
  <si>
    <t>DIETHYL PHTHALATE</t>
  </si>
  <si>
    <t>84-66-2</t>
  </si>
  <si>
    <t>DIFLUBENZURON</t>
  </si>
  <si>
    <t>35367-38-5</t>
  </si>
  <si>
    <t>DIISOPROPYL METHYLPHOSPHONATE</t>
  </si>
  <si>
    <t>1445-75-6</t>
  </si>
  <si>
    <t>DIMETHOATE</t>
  </si>
  <si>
    <t>60-51-5</t>
  </si>
  <si>
    <t>DIMETHOXYBENZIDINE, 3,3-</t>
  </si>
  <si>
    <t>119-90-4</t>
  </si>
  <si>
    <t>DIMETHRIN</t>
  </si>
  <si>
    <t>70-38-2</t>
  </si>
  <si>
    <t>DIMETHYL METHYLPHOSPHONATE</t>
  </si>
  <si>
    <t>756-79-6</t>
  </si>
  <si>
    <t>DIMETHYLAMINOAZOBENZENE, P-</t>
  </si>
  <si>
    <t>60-11-7</t>
  </si>
  <si>
    <t>DIMETHYLANILINE, N,N-</t>
  </si>
  <si>
    <t>121-69-7</t>
  </si>
  <si>
    <t>DIMETHYLBENZIDINE, 3,3-</t>
  </si>
  <si>
    <t>119-93-7</t>
  </si>
  <si>
    <t>DIMETHYLPHENOL, 2,4-</t>
  </si>
  <si>
    <t>105-67-9</t>
  </si>
  <si>
    <t>DINITROBENZENE, 1,3-</t>
  </si>
  <si>
    <t>99-65-0</t>
  </si>
  <si>
    <t>DINITROPHENOL, 2,4-</t>
  </si>
  <si>
    <t>51-28-5</t>
  </si>
  <si>
    <t>DINITROTOLUENE, 2,4-</t>
  </si>
  <si>
    <t>121-14-2</t>
  </si>
  <si>
    <t>DINITROTOLUENE, 2,6- (2,6-DNT)</t>
  </si>
  <si>
    <t>606-20-2</t>
  </si>
  <si>
    <t>DINOSEB</t>
  </si>
  <si>
    <t>88-85-7</t>
  </si>
  <si>
    <t>DIOXANE, 1,4-</t>
  </si>
  <si>
    <t>123-91-1</t>
  </si>
  <si>
    <t>DIPHENAMID</t>
  </si>
  <si>
    <t>957-51-7</t>
  </si>
  <si>
    <t>DIPHENYLAMINE</t>
  </si>
  <si>
    <t>122-39-4</t>
  </si>
  <si>
    <t>DIPHENYLHYDRAZINE, 1,2-</t>
  </si>
  <si>
    <t>122-66-7</t>
  </si>
  <si>
    <t>DIQUAT</t>
  </si>
  <si>
    <t>2764-72-9</t>
  </si>
  <si>
    <t>DISULFOTON</t>
  </si>
  <si>
    <t>298-04-4</t>
  </si>
  <si>
    <t>DITHIANE, 1,4-</t>
  </si>
  <si>
    <t>505-29-3</t>
  </si>
  <si>
    <t>DIURON</t>
  </si>
  <si>
    <t>330-54-1</t>
  </si>
  <si>
    <t>ENDOSULFAN</t>
  </si>
  <si>
    <t>115-29-7</t>
  </si>
  <si>
    <t>ENDOSULFAN I (APLHA)</t>
  </si>
  <si>
    <t>959-98-8</t>
  </si>
  <si>
    <t>ENDOSULFAN II (BETA)</t>
  </si>
  <si>
    <t>33213-65-9</t>
  </si>
  <si>
    <t>ENDOSULFAN SULFATE</t>
  </si>
  <si>
    <t>1031-07-8</t>
  </si>
  <si>
    <t>ENDOTHALL</t>
  </si>
  <si>
    <t>145-73-3</t>
  </si>
  <si>
    <t>ENDRIN</t>
  </si>
  <si>
    <t>72-20-8</t>
  </si>
  <si>
    <t>EPICHLOROHYDRIN</t>
  </si>
  <si>
    <t>106-89-8</t>
  </si>
  <si>
    <t>ETHEPHON</t>
  </si>
  <si>
    <t>16672-87-0</t>
  </si>
  <si>
    <t>ETHION</t>
  </si>
  <si>
    <t>563-12-2</t>
  </si>
  <si>
    <t>ETHOXYETHANOL, 2- (EGEE)</t>
  </si>
  <si>
    <t>110-80-5</t>
  </si>
  <si>
    <t>ETHYL ACETATE</t>
  </si>
  <si>
    <t>141-78-6</t>
  </si>
  <si>
    <t>ETHYL ACRYLATE</t>
  </si>
  <si>
    <t>140-88-5</t>
  </si>
  <si>
    <t>ETHYL BENZENE</t>
  </si>
  <si>
    <t>100-41-4</t>
  </si>
  <si>
    <t>ETHYL DIPROPYLTHIOCARBAMATE, S-     (EPTC)</t>
  </si>
  <si>
    <t>759-94-4</t>
  </si>
  <si>
    <t>ETHYL ETHER</t>
  </si>
  <si>
    <t>60-29-7</t>
  </si>
  <si>
    <t>ETHYL METHACRYLATE</t>
  </si>
  <si>
    <t>97-63-2</t>
  </si>
  <si>
    <t>ETHYLENE CHLORHYDRIN</t>
  </si>
  <si>
    <t>107-07-3</t>
  </si>
  <si>
    <t>ETHYLENE GLYCOL</t>
  </si>
  <si>
    <t>107-21-1</t>
  </si>
  <si>
    <t>ETHYLENE THIOUREA     (ETU)</t>
  </si>
  <si>
    <t>96-45-7</t>
  </si>
  <si>
    <t>ETHYLP-NITROPHENYL PHENYLPHOSPHOROTHIOATE</t>
  </si>
  <si>
    <t>2104-64-5</t>
  </si>
  <si>
    <t>FENAMIPHOS</t>
  </si>
  <si>
    <t>22224-92-6</t>
  </si>
  <si>
    <t>FENVALERATE     (PYDRIN)</t>
  </si>
  <si>
    <t>51630-58-1</t>
  </si>
  <si>
    <t>FLUOMETURON (FLUOMETRON IN EPA FEB 96)</t>
  </si>
  <si>
    <t>2164-17-2</t>
  </si>
  <si>
    <t>FLUORANTHENE</t>
  </si>
  <si>
    <t>206-44-0</t>
  </si>
  <si>
    <t>FLUORENE</t>
  </si>
  <si>
    <t>86-73-7</t>
  </si>
  <si>
    <t>FLUORIDE</t>
  </si>
  <si>
    <t>16984-48-8</t>
  </si>
  <si>
    <t>FLUOROTRICHLOROMETHANE (FREON 11)</t>
  </si>
  <si>
    <t>75-69-4</t>
  </si>
  <si>
    <t>FONOFOS</t>
  </si>
  <si>
    <t>944-22-9</t>
  </si>
  <si>
    <t>FORMALDEHYDE</t>
  </si>
  <si>
    <t>50-00-0</t>
  </si>
  <si>
    <t>FORMIC ACID</t>
  </si>
  <si>
    <t>64-18-6</t>
  </si>
  <si>
    <t>FOSETYL-AL</t>
  </si>
  <si>
    <t>39148-24-8</t>
  </si>
  <si>
    <t>FURAN</t>
  </si>
  <si>
    <t>110-00-9</t>
  </si>
  <si>
    <t>FURFURAL</t>
  </si>
  <si>
    <t>98-01-1</t>
  </si>
  <si>
    <t>GLYPHOSATE</t>
  </si>
  <si>
    <t>1071-83-6</t>
  </si>
  <si>
    <t>HEPTACHLOR</t>
  </si>
  <si>
    <t>76-44-8</t>
  </si>
  <si>
    <t>HEPTACHLOR EPOXIDE</t>
  </si>
  <si>
    <t>1024-57-3</t>
  </si>
  <si>
    <t>HEXACHLOROBENZENE</t>
  </si>
  <si>
    <t>118-74-1</t>
  </si>
  <si>
    <t>HEXACHLOROBUTADIENE</t>
  </si>
  <si>
    <t>87-68-3</t>
  </si>
  <si>
    <t>HEXACHLOROCYCLOPENTADIENE</t>
  </si>
  <si>
    <t>77-47-4</t>
  </si>
  <si>
    <t>HEXACHLOROETHANE</t>
  </si>
  <si>
    <t>67-72-1</t>
  </si>
  <si>
    <t>HEXAFLUOROPROPYLENE OXIDE (HFPO) DIMER ACID (GEN-X) (HI)</t>
  </si>
  <si>
    <t>13252-13-6</t>
  </si>
  <si>
    <t>HEXAFLUOROPROPYLENE OXIDE (HFPO) DIMER ACID AMMONIUM SALT</t>
  </si>
  <si>
    <t>62037-80-3</t>
  </si>
  <si>
    <t>HEXANE</t>
  </si>
  <si>
    <t>110-54-3</t>
  </si>
  <si>
    <t>HEXAZINONE</t>
  </si>
  <si>
    <t>51235-04-2</t>
  </si>
  <si>
    <t>HEXYTHIAZOX     (SAVEY)</t>
  </si>
  <si>
    <t>78587-05-0</t>
  </si>
  <si>
    <t>HMX</t>
  </si>
  <si>
    <t>2691-41-0</t>
  </si>
  <si>
    <t>HYDRAZINE/HYDRAZINE SULFATE</t>
  </si>
  <si>
    <t>302-01-2</t>
  </si>
  <si>
    <t>HYDROQUINONE</t>
  </si>
  <si>
    <t>123-31-9</t>
  </si>
  <si>
    <t>INDENO[1,2,3-CD]PYRENE</t>
  </si>
  <si>
    <t>193-39-5</t>
  </si>
  <si>
    <t>IPRODIONE</t>
  </si>
  <si>
    <t>36734-19-7</t>
  </si>
  <si>
    <t xml:space="preserve">IRON </t>
  </si>
  <si>
    <t>7439-89-6</t>
  </si>
  <si>
    <t>ISOBUTYL ALCOHOL</t>
  </si>
  <si>
    <t>ISOPHORONE</t>
  </si>
  <si>
    <t>78-59-1</t>
  </si>
  <si>
    <t>ISOPROPYL METHYLPHOSPHONATE</t>
  </si>
  <si>
    <t>1832-54-8</t>
  </si>
  <si>
    <t>KEPONE</t>
  </si>
  <si>
    <t>143-50-0</t>
  </si>
  <si>
    <t>LEAD</t>
  </si>
  <si>
    <t>7439-92-1</t>
  </si>
  <si>
    <t>LITHIUM</t>
  </si>
  <si>
    <t>7439-93-2</t>
  </si>
  <si>
    <t>MALATHION</t>
  </si>
  <si>
    <t>121-75-5</t>
  </si>
  <si>
    <t>MALEIC HYDRAZIDE</t>
  </si>
  <si>
    <t>123-33-1</t>
  </si>
  <si>
    <t>MANEB</t>
  </si>
  <si>
    <t>12427-38-2</t>
  </si>
  <si>
    <t>MANGANESE</t>
  </si>
  <si>
    <t>7439-96-5</t>
  </si>
  <si>
    <t>MERCURY</t>
  </si>
  <si>
    <t>7439-97-6</t>
  </si>
  <si>
    <t>MERPHOS OXIDE</t>
  </si>
  <si>
    <t>78-48-8</t>
  </si>
  <si>
    <t>METHACRYLONITRILE</t>
  </si>
  <si>
    <t>126-98-7</t>
  </si>
  <si>
    <t>METHAMIDOPHOS</t>
  </si>
  <si>
    <t>10265-92-6</t>
  </si>
  <si>
    <t>METHANOL</t>
  </si>
  <si>
    <t>67-56-1</t>
  </si>
  <si>
    <t>METHOMYL</t>
  </si>
  <si>
    <t>16752-77-5</t>
  </si>
  <si>
    <t>METHOXYCHLOR</t>
  </si>
  <si>
    <t>72-43-5</t>
  </si>
  <si>
    <t>METHOXYETHANOL, 2-</t>
  </si>
  <si>
    <t>109-86-4</t>
  </si>
  <si>
    <t>METHYL ACETATE</t>
  </si>
  <si>
    <t>79-20-9</t>
  </si>
  <si>
    <t>METHYL ACRYLATE</t>
  </si>
  <si>
    <t>96-33-3</t>
  </si>
  <si>
    <t>METHYL CHLORIDE</t>
  </si>
  <si>
    <t>74-87-3</t>
  </si>
  <si>
    <t>METHYL ETHYL KETONE</t>
  </si>
  <si>
    <t>78-93-3</t>
  </si>
  <si>
    <t>METHYL HYDRAZINE</t>
  </si>
  <si>
    <t>60-34-4</t>
  </si>
  <si>
    <t>METHYL ISOBUTYL KETONE</t>
  </si>
  <si>
    <t>108-10-1</t>
  </si>
  <si>
    <t>METHYL ISOCYANATE</t>
  </si>
  <si>
    <t>624-83-9</t>
  </si>
  <si>
    <t>METHYL METHACRYLATE</t>
  </si>
  <si>
    <t>80-62-6</t>
  </si>
  <si>
    <t>METHYL METHANESULFONATE</t>
  </si>
  <si>
    <t>66-27-3</t>
  </si>
  <si>
    <t>METHYL N-BUTYL KETONE</t>
  </si>
  <si>
    <t>591-78-6</t>
  </si>
  <si>
    <t>METHYL PARATHION</t>
  </si>
  <si>
    <t>298-00-0</t>
  </si>
  <si>
    <t>METHYL STYRENE (MIXED ISOMERS)</t>
  </si>
  <si>
    <t>25013-15-4</t>
  </si>
  <si>
    <t>METHYL TERT-BUTYL ETHER (MTBE)</t>
  </si>
  <si>
    <t>1634-04-4</t>
  </si>
  <si>
    <t>METHYLCHLOROPHENOXYACETIC ACID (MCPA)</t>
  </si>
  <si>
    <t>94-74-6</t>
  </si>
  <si>
    <t>METHYLENE BIS(2-CHLOROANILINE), 4,4'-</t>
  </si>
  <si>
    <t>101-14-4</t>
  </si>
  <si>
    <t>METHYLNAPHTHALENE, 2-</t>
  </si>
  <si>
    <t>91-57-6</t>
  </si>
  <si>
    <t>METHYLSTYRENE, ALPHA</t>
  </si>
  <si>
    <t>98-83-9</t>
  </si>
  <si>
    <t>METOLACHLOR</t>
  </si>
  <si>
    <t>51218-45-2</t>
  </si>
  <si>
    <t>METRIBUZIN</t>
  </si>
  <si>
    <t>21087-64-9</t>
  </si>
  <si>
    <t>MEVINPHOS</t>
  </si>
  <si>
    <t>7786-34-7</t>
  </si>
  <si>
    <t>MOLYBDENUM</t>
  </si>
  <si>
    <t>7439-98-7</t>
  </si>
  <si>
    <t>MONOCHLOROACETIC ACID</t>
  </si>
  <si>
    <t>79-11-8</t>
  </si>
  <si>
    <t>NAPHTHALENE</t>
  </si>
  <si>
    <t>91-20-3</t>
  </si>
  <si>
    <t>NAPHTHYLAMINE, 1-</t>
  </si>
  <si>
    <t>134-32-7</t>
  </si>
  <si>
    <t>NAPHTHYLAMINE, 2-</t>
  </si>
  <si>
    <t>91-59-8</t>
  </si>
  <si>
    <t>NAPROPAMIDE</t>
  </si>
  <si>
    <t>15299-99-7</t>
  </si>
  <si>
    <t>NICKEL</t>
  </si>
  <si>
    <t>7440-02-0</t>
  </si>
  <si>
    <t>NITRATE NITROGEN</t>
  </si>
  <si>
    <t>14797-55-8</t>
  </si>
  <si>
    <t>NITRITE NITROGEN</t>
  </si>
  <si>
    <t>14797-65-0</t>
  </si>
  <si>
    <t>NITROANILINE, O-</t>
  </si>
  <si>
    <t>88-74-4</t>
  </si>
  <si>
    <t>NITROANILINE, P-</t>
  </si>
  <si>
    <t>100-01-6</t>
  </si>
  <si>
    <t>NITROBENZENE</t>
  </si>
  <si>
    <t>98-95-3</t>
  </si>
  <si>
    <t>NITROGUANIDINE</t>
  </si>
  <si>
    <t>556-88-7</t>
  </si>
  <si>
    <t>NITROPHENOL, 2-</t>
  </si>
  <si>
    <t>88-75-5</t>
  </si>
  <si>
    <t>NITROPHENOL, 4-</t>
  </si>
  <si>
    <t>100-02-7</t>
  </si>
  <si>
    <t>NITROPROPANE, 2-</t>
  </si>
  <si>
    <t>79-46-9</t>
  </si>
  <si>
    <t>NITROSODIETHYLAMINE, N-</t>
  </si>
  <si>
    <t>55-18-5</t>
  </si>
  <si>
    <t>NITROSODIMETHYLAMINE, N-</t>
  </si>
  <si>
    <t>62-75-9</t>
  </si>
  <si>
    <t>NITROSO-DI-N-BUTYLAMINE, N-</t>
  </si>
  <si>
    <t>924-16-3</t>
  </si>
  <si>
    <t>NITROSODI-N-PROPYLAMINE, N-</t>
  </si>
  <si>
    <t>621-64-7</t>
  </si>
  <si>
    <t>NITROSODIPHENYLAMINE, N-</t>
  </si>
  <si>
    <t>86-30-6</t>
  </si>
  <si>
    <t>NITROSO-N-ETHYLUREA, N-</t>
  </si>
  <si>
    <t>759-73-9</t>
  </si>
  <si>
    <t>OCTYL PHTHALATE, DI-N-</t>
  </si>
  <si>
    <t>117-84-0</t>
  </si>
  <si>
    <t>OXAMYL (VYDATE)</t>
  </si>
  <si>
    <t>23135-22-0</t>
  </si>
  <si>
    <t>PARAQUAT</t>
  </si>
  <si>
    <t>1910-42-5</t>
  </si>
  <si>
    <t>PARATHION</t>
  </si>
  <si>
    <t>56-38-2</t>
  </si>
  <si>
    <t>PCB-1016  (AROCLOR)</t>
  </si>
  <si>
    <t>12674-11-2</t>
  </si>
  <si>
    <t>PCB-1221  (AROCLOR)</t>
  </si>
  <si>
    <t>11104-28-2</t>
  </si>
  <si>
    <t>PCB-1232  (AROCLOR)</t>
  </si>
  <si>
    <t>11141-16-5</t>
  </si>
  <si>
    <t>PCB-1242  (AROCLOR)</t>
  </si>
  <si>
    <t>53469-21-9</t>
  </si>
  <si>
    <t>PCB-1248  (AROCLOR)</t>
  </si>
  <si>
    <t>12672-29-6</t>
  </si>
  <si>
    <t>11097-69-1</t>
  </si>
  <si>
    <t>PCB-1260  (AROCLOR)</t>
  </si>
  <si>
    <t>11096-82-5</t>
  </si>
  <si>
    <t>PEBULATE</t>
  </si>
  <si>
    <t>1114-71-2</t>
  </si>
  <si>
    <t>PENTACHLOROBENZENE</t>
  </si>
  <si>
    <t>608-93-5</t>
  </si>
  <si>
    <t>PENTACHLOROETHANE</t>
  </si>
  <si>
    <t>76-01-7</t>
  </si>
  <si>
    <t>PENTACHLORONITROBENZENE</t>
  </si>
  <si>
    <t>82-68-8</t>
  </si>
  <si>
    <t>PENTACHLOROPHENOL</t>
  </si>
  <si>
    <t>87-86-5</t>
  </si>
  <si>
    <t>PERCHLORATE</t>
  </si>
  <si>
    <t>7790-98-9</t>
  </si>
  <si>
    <t>PERFLUOROBUTANE SULFONIC ACID (PFBS) (HI)</t>
  </si>
  <si>
    <t>375-73-5</t>
  </si>
  <si>
    <t>PERFLUOROHEXANE SULFONATE (PFHxS) (HI)</t>
  </si>
  <si>
    <t>355-46-4</t>
  </si>
  <si>
    <t>PERFLUORONONANOIC ACID (PFNA) (HI)</t>
  </si>
  <si>
    <t>375-95-1</t>
  </si>
  <si>
    <t>PERFLUOROOCTANE SULFONATE (PFOS)</t>
  </si>
  <si>
    <t>1763-23-1</t>
  </si>
  <si>
    <t>PERFLUOROOCTANOIC ACID (PFOA)</t>
  </si>
  <si>
    <t>335-67-1</t>
  </si>
  <si>
    <t>PHENACETIN</t>
  </si>
  <si>
    <t>62-44-2</t>
  </si>
  <si>
    <t>PHENANTHRENE</t>
  </si>
  <si>
    <t>85-01-8</t>
  </si>
  <si>
    <t>PHENOL</t>
  </si>
  <si>
    <t>108-95-2</t>
  </si>
  <si>
    <t>PHENYL MERCAPTAN</t>
  </si>
  <si>
    <t>108-98-5</t>
  </si>
  <si>
    <t>PHENYLENEDIAMINE, M-</t>
  </si>
  <si>
    <t>108-45-2</t>
  </si>
  <si>
    <t>PHENYLPHENOL, 2-</t>
  </si>
  <si>
    <t>90-43-7</t>
  </si>
  <si>
    <t>PHORATE</t>
  </si>
  <si>
    <t>298-02-2</t>
  </si>
  <si>
    <t>PHTHALIC ANHYDRIDE</t>
  </si>
  <si>
    <t>85-44-9</t>
  </si>
  <si>
    <t>PICLORAM</t>
  </si>
  <si>
    <t xml:space="preserve"> 1918-02-1</t>
  </si>
  <si>
    <t>POLYCHLORINATED BIPHENYLS (PCBS)</t>
  </si>
  <si>
    <t>1336-36-3</t>
  </si>
  <si>
    <t>POTASSIUM PERFLUOROBUTANE SLUFONATE</t>
  </si>
  <si>
    <t>29420-49-3</t>
  </si>
  <si>
    <t>PROMETON</t>
  </si>
  <si>
    <t>1610-18-0</t>
  </si>
  <si>
    <t>PRONAMIDE</t>
  </si>
  <si>
    <t>23950-58-5</t>
  </si>
  <si>
    <t>PROPACHLOR</t>
  </si>
  <si>
    <t>1918-16-7</t>
  </si>
  <si>
    <t>PROPANIL</t>
  </si>
  <si>
    <t>709-98-8</t>
  </si>
  <si>
    <t>PROPANOL, 2- (ISOPROPYL ALCOHOL)</t>
  </si>
  <si>
    <t>67-63-0</t>
  </si>
  <si>
    <t>PROPAZINE</t>
  </si>
  <si>
    <t>139-40-2</t>
  </si>
  <si>
    <t>PROPHAM</t>
  </si>
  <si>
    <t>122-42-9</t>
  </si>
  <si>
    <t>PROPYLBENZENE, N-</t>
  </si>
  <si>
    <t>103-65-1</t>
  </si>
  <si>
    <t>PROPYLENE OXIDE</t>
  </si>
  <si>
    <t>75-56-9</t>
  </si>
  <si>
    <t>PYRENE</t>
  </si>
  <si>
    <t>129-00-0</t>
  </si>
  <si>
    <t>PYRETHRUM</t>
  </si>
  <si>
    <t>8003-34-7</t>
  </si>
  <si>
    <t>PYRIDINE</t>
  </si>
  <si>
    <t>110-86-1</t>
  </si>
  <si>
    <t>QUINOLINE</t>
  </si>
  <si>
    <t>91-22-5</t>
  </si>
  <si>
    <t>QUIZALOFOP     (ASSURE)</t>
  </si>
  <si>
    <t>76578-14-8</t>
  </si>
  <si>
    <t>RDX</t>
  </si>
  <si>
    <t>121-82-4</t>
  </si>
  <si>
    <t>RESORCINOL</t>
  </si>
  <si>
    <t>108-46-3</t>
  </si>
  <si>
    <t>RONNEL</t>
  </si>
  <si>
    <t>299-84-3</t>
  </si>
  <si>
    <t>SELENIUM</t>
  </si>
  <si>
    <t>7782-49-2</t>
  </si>
  <si>
    <t>SILVER</t>
  </si>
  <si>
    <t>7440-22-4</t>
  </si>
  <si>
    <t>SIMAZINE</t>
  </si>
  <si>
    <t>122-34-9</t>
  </si>
  <si>
    <t>STRONTIUM</t>
  </si>
  <si>
    <t>7440-24-6</t>
  </si>
  <si>
    <t>STRYCHNINE</t>
  </si>
  <si>
    <t>57-24-9</t>
  </si>
  <si>
    <t>STYRENE</t>
  </si>
  <si>
    <t>100-42-5</t>
  </si>
  <si>
    <t>SULFATE</t>
  </si>
  <si>
    <t>7757-82-6</t>
  </si>
  <si>
    <t>TEBUTHIURON</t>
  </si>
  <si>
    <t>34014-18-1</t>
  </si>
  <si>
    <t>TERBACIL</t>
  </si>
  <si>
    <t>5902-51-2</t>
  </si>
  <si>
    <t>TERBUFOS</t>
  </si>
  <si>
    <t>13071-79-9</t>
  </si>
  <si>
    <t>TETRACHLOROBENZENE, 1,2,4,5-</t>
  </si>
  <si>
    <t>95-94-3</t>
  </si>
  <si>
    <t>TETRACHLORODIBENZO-P-DIOXIN, 2,3,7,8-  (TCDD)</t>
  </si>
  <si>
    <t>1746-01-6</t>
  </si>
  <si>
    <t>TETRACHLOROETHANE, 1,1,1,2-</t>
  </si>
  <si>
    <t>630-20-6</t>
  </si>
  <si>
    <t>TETRACHLOROETHANE, 1,1,2,2-</t>
  </si>
  <si>
    <t>79-34-5</t>
  </si>
  <si>
    <t>TETRACHLOROETHYLENE (PCE)</t>
  </si>
  <si>
    <t>127-18-4</t>
  </si>
  <si>
    <t>TETRACHLOROPHENOL, 2,3,4,6-</t>
  </si>
  <si>
    <t>58-90-2</t>
  </si>
  <si>
    <t>TETRAETHYL LEAD</t>
  </si>
  <si>
    <t>78-00-2</t>
  </si>
  <si>
    <t>TETRAETHYLDITHIOPYROPHOSPHATE</t>
  </si>
  <si>
    <t>3689-24-5</t>
  </si>
  <si>
    <t>TETRAHYDROFURAN</t>
  </si>
  <si>
    <t>109-99-9</t>
  </si>
  <si>
    <t>THALLIUM</t>
  </si>
  <si>
    <t>7440-28-0</t>
  </si>
  <si>
    <t>THIOFANOX</t>
  </si>
  <si>
    <t>39196-18-4</t>
  </si>
  <si>
    <t>THIRAM</t>
  </si>
  <si>
    <t>137-26-8</t>
  </si>
  <si>
    <t>TIN</t>
  </si>
  <si>
    <t>7440-31-5</t>
  </si>
  <si>
    <t>TOLUENE</t>
  </si>
  <si>
    <t>108-88-3</t>
  </si>
  <si>
    <t>TOLUIDINE, M-</t>
  </si>
  <si>
    <t>108-44-1</t>
  </si>
  <si>
    <t>TOLUIDINE, O</t>
  </si>
  <si>
    <t>95-53-4</t>
  </si>
  <si>
    <t>TOLUIDINE, P-</t>
  </si>
  <si>
    <t>106-49-0</t>
  </si>
  <si>
    <t>TOXAPHENE</t>
  </si>
  <si>
    <t>8001-35-2</t>
  </si>
  <si>
    <t>TRIALLATE</t>
  </si>
  <si>
    <t>2303-17-5</t>
  </si>
  <si>
    <t>TRIBROMOMETHANE (BROMOFORM)</t>
  </si>
  <si>
    <t>75-25-2</t>
  </si>
  <si>
    <t>TRICHLORO-1,2,2-TRIFLUOROETHANE, 1,1,2-</t>
  </si>
  <si>
    <t>76-13-1</t>
  </si>
  <si>
    <t>TRICHLOROACETIC ACID</t>
  </si>
  <si>
    <t>76-03-9</t>
  </si>
  <si>
    <t>TRICHLOROBENZENE, 1,2,4-</t>
  </si>
  <si>
    <t>120-82-1</t>
  </si>
  <si>
    <t>TRICHLOROBENZENE, 1,3,5-</t>
  </si>
  <si>
    <t>108-70-3</t>
  </si>
  <si>
    <t>TRICHLOROETHANE, 1,1,1-</t>
  </si>
  <si>
    <t>71-55-6</t>
  </si>
  <si>
    <t>TRICHLOROETHANE, 1,1,2-</t>
  </si>
  <si>
    <t>79-00-5</t>
  </si>
  <si>
    <t>TRICHLOROETHYLENE (TCE)</t>
  </si>
  <si>
    <t>79-01-6</t>
  </si>
  <si>
    <t>TRICHLOROPHENOL, 2,4,5-</t>
  </si>
  <si>
    <t>95-95-4</t>
  </si>
  <si>
    <t>TRICHLOROPHENOL, 2,4,6-</t>
  </si>
  <si>
    <t>88-06-2</t>
  </si>
  <si>
    <t>TRICHLOROPHENOXYACETIC ACID, 2,4,5- (2,4,5-T)</t>
  </si>
  <si>
    <t>93-76-5</t>
  </si>
  <si>
    <t>TRICHLOROPHENOXYPROPIONIC ACID, 2,4,5- (2,4,5-TP)</t>
  </si>
  <si>
    <t>93-72-1</t>
  </si>
  <si>
    <t>TRICHLOROPROPANE, 1,1,2-</t>
  </si>
  <si>
    <t>598-77-6</t>
  </si>
  <si>
    <t>TRICHLOROPROPANE, 1,2,3-</t>
  </si>
  <si>
    <t>96-18-4</t>
  </si>
  <si>
    <t>TRICHLOROPROPENE, 1,2,3-</t>
  </si>
  <si>
    <t>96-19-5</t>
  </si>
  <si>
    <t>TRIETHYLAMINE</t>
  </si>
  <si>
    <t>121-44-8</t>
  </si>
  <si>
    <t>TRIETHYLENE GLYCOL</t>
  </si>
  <si>
    <t>112-27-6</t>
  </si>
  <si>
    <t>TRIFLURALIN</t>
  </si>
  <si>
    <t>1582-09-8</t>
  </si>
  <si>
    <t>TRIMETHYLBENZENE, 1,3,4-     (TRIMETHYLBENZENE, 1,2,4-)</t>
  </si>
  <si>
    <t>95-63-6</t>
  </si>
  <si>
    <t>TRIMETHYLBENZENE, 1,3,5-</t>
  </si>
  <si>
    <t>108-67-8</t>
  </si>
  <si>
    <t>TRINITROGLYCEROL (NITROGLYCERIN)</t>
  </si>
  <si>
    <t>55-63-0</t>
  </si>
  <si>
    <t>TRINITROTOLUENE, 2,4,6-</t>
  </si>
  <si>
    <t>118-96-7</t>
  </si>
  <si>
    <t>VANADIUM</t>
  </si>
  <si>
    <t>7440-62-2</t>
  </si>
  <si>
    <t>VINYL ACETATE</t>
  </si>
  <si>
    <t>108-05-4</t>
  </si>
  <si>
    <t>VINYL BROMIDE     (BROMOETHENE)</t>
  </si>
  <si>
    <t>593-60-2</t>
  </si>
  <si>
    <t>VINYL CHLORIDE</t>
  </si>
  <si>
    <t>75-01-4</t>
  </si>
  <si>
    <t>WARFARIN</t>
  </si>
  <si>
    <t>81-81-2</t>
  </si>
  <si>
    <t>XYLENES (TOTAL)</t>
  </si>
  <si>
    <t>1330-20-7</t>
  </si>
  <si>
    <t>ZINC AND COMPOUNDS</t>
  </si>
  <si>
    <t>7440-66-6</t>
  </si>
  <si>
    <t>ZINEB</t>
  </si>
  <si>
    <t>12122-67-7</t>
  </si>
  <si>
    <t>GROUNDWATER - ORGANICS</t>
  </si>
  <si>
    <t>Regulated Substance</t>
  </si>
  <si>
    <t>CASRN</t>
  </si>
  <si>
    <t>Used Aquifers</t>
  </si>
  <si>
    <t>Nonuse Aquifers</t>
  </si>
  <si>
    <t>TDS ≤ 2500</t>
  </si>
  <si>
    <t>TDS &gt; 2500</t>
  </si>
  <si>
    <t>R</t>
  </si>
  <si>
    <t>NR</t>
  </si>
  <si>
    <t>G</t>
  </si>
  <si>
    <t>S</t>
  </si>
  <si>
    <t>N</t>
  </si>
  <si>
    <t>M</t>
  </si>
  <si>
    <t>H</t>
  </si>
  <si>
    <t>HEXAFLUOROPROPYLENE OXIDE (HFPO) DIMER ACID (HI)</t>
  </si>
  <si>
    <t>Table 2 - Medium-Specific Concentrations (MSCs) for Inorganic Regulated Substances in Groundwater</t>
  </si>
  <si>
    <r>
      <t xml:space="preserve">TDS </t>
    </r>
    <r>
      <rPr>
        <b/>
        <sz val="9"/>
        <rFont val="Courier New"/>
        <family val="3"/>
      </rPr>
      <t>≤</t>
    </r>
    <r>
      <rPr>
        <b/>
        <sz val="9"/>
        <rFont val="Arial"/>
        <family val="2"/>
      </rPr>
      <t xml:space="preserve"> 2500</t>
    </r>
  </si>
  <si>
    <t>SECONDARY CONTAMINANTS</t>
  </si>
  <si>
    <t>All concentrations in ug/L (except asbestos)</t>
  </si>
  <si>
    <t>REGULATED SUBSTANCE</t>
  </si>
  <si>
    <t>UNITS</t>
  </si>
  <si>
    <t>M = Maximum Contaminant Level</t>
  </si>
  <si>
    <t xml:space="preserve">H = Lifetime Health Advisory Level     </t>
  </si>
  <si>
    <t>µg/L</t>
  </si>
  <si>
    <t xml:space="preserve">N = Inhalation </t>
  </si>
  <si>
    <t>SOIL DIRECT CONTACT - ORGANICS</t>
  </si>
  <si>
    <t xml:space="preserve">Residential MSC </t>
  </si>
  <si>
    <t>Nonresidential MSCs</t>
  </si>
  <si>
    <t>Surface Soil</t>
  </si>
  <si>
    <t>Subsurface Soil</t>
  </si>
  <si>
    <t>0-15 feet</t>
  </si>
  <si>
    <t>0-2 feet</t>
  </si>
  <si>
    <t>2-15 feet</t>
  </si>
  <si>
    <t>C</t>
  </si>
  <si>
    <t>BHC, ALPHA</t>
  </si>
  <si>
    <t>BHC, GAMMA  (LINDANE)</t>
  </si>
  <si>
    <t>CHLOROACETOPHENONE, 2-</t>
  </si>
  <si>
    <t>532-27-4</t>
  </si>
  <si>
    <t>CRESOL(S)</t>
  </si>
  <si>
    <t>CRESOL, 4,6-DINITRO-O-</t>
  </si>
  <si>
    <t>CRESOL, O- (2-METHYLPHENOL)</t>
  </si>
  <si>
    <t>CRESOL, M- (3-METHYLPHENOL)</t>
  </si>
  <si>
    <t>CRESOL, P- (4-METHYLPHENOL)</t>
  </si>
  <si>
    <t>DIETHANOLAMINE</t>
  </si>
  <si>
    <t>111-42-2</t>
  </si>
  <si>
    <t>ENDOSULFAN I (ALPHA)</t>
  </si>
  <si>
    <t xml:space="preserve">FLUOMETURON </t>
  </si>
  <si>
    <t>HEXAFLUOROPROPYLENE OXIDE (HFPO) DIMER ACID</t>
  </si>
  <si>
    <t>METHYL N-BUTYL KETONE (2-HEXANONE)</t>
  </si>
  <si>
    <t>METHYLCHLOROPHENOXYACETIC ACD (MCPA)</t>
  </si>
  <si>
    <t>PFBA</t>
  </si>
  <si>
    <t>375-22-4</t>
  </si>
  <si>
    <t>PERFLUOROBUTANE SULFONIC ACID (PFBS)</t>
  </si>
  <si>
    <t>PERFLUOROHEXANOIC ACID (PFHxA)</t>
  </si>
  <si>
    <t>307-24-4</t>
  </si>
  <si>
    <t>POLYCHLORINATED BIPHENYLS (AROCHLORS) (PCBS)</t>
  </si>
  <si>
    <t>TOLUIDINE, O-</t>
  </si>
  <si>
    <t>TRICHLOROPHENOXYPROPIONIC ACID, 2,4,5- (2,4,5-TP)(SILVEX)</t>
  </si>
  <si>
    <t>TRIMETHYLBENZENE, 1,3,4-   (TRIMETHYLBENZENE, 1,2,4-)</t>
  </si>
  <si>
    <t>Table 4 - Medium-Specific Concentrations (MSCs) for Inorganic Regulated Substances in Soil</t>
  </si>
  <si>
    <t xml:space="preserve">A. Direct Contact Numeric Values </t>
  </si>
  <si>
    <t>CHROMIUM III</t>
  </si>
  <si>
    <t>CHROMIUM VI</t>
  </si>
  <si>
    <t>IRON</t>
  </si>
  <si>
    <t>U</t>
  </si>
  <si>
    <t>ZINC</t>
  </si>
  <si>
    <t xml:space="preserve">All concentrations in mg/kg </t>
  </si>
  <si>
    <t>G - Ingestion</t>
  </si>
  <si>
    <t>N - Inhalation</t>
  </si>
  <si>
    <t>C - Cap</t>
  </si>
  <si>
    <t>U - UBK Model</t>
  </si>
  <si>
    <t>S - SEGH Model</t>
  </si>
  <si>
    <t>SOIL TO GROUNDWATER - ORGANICS</t>
  </si>
  <si>
    <t>Soil Buffer Distance (feet)</t>
  </si>
  <si>
    <r>
      <t xml:space="preserve">TDS </t>
    </r>
    <r>
      <rPr>
        <b/>
        <sz val="10"/>
        <rFont val="Courier New"/>
        <family val="3"/>
      </rPr>
      <t>≤</t>
    </r>
    <r>
      <rPr>
        <b/>
        <sz val="10"/>
        <rFont val="Arial"/>
        <family val="2"/>
      </rPr>
      <t xml:space="preserve"> 2500</t>
    </r>
  </si>
  <si>
    <t>Residential</t>
  </si>
  <si>
    <t>Nonresidential</t>
  </si>
  <si>
    <t>100 X</t>
  </si>
  <si>
    <t>Generic</t>
  </si>
  <si>
    <t>GW MSC</t>
  </si>
  <si>
    <t>Value</t>
  </si>
  <si>
    <t>E</t>
  </si>
  <si>
    <t>NA</t>
  </si>
  <si>
    <t>N/A</t>
  </si>
  <si>
    <r>
      <t>B. Soil to Groundwater Numeric Values</t>
    </r>
    <r>
      <rPr>
        <b/>
        <vertAlign val="superscript"/>
        <sz val="10"/>
        <rFont val="Arial"/>
        <family val="2"/>
      </rPr>
      <t>1</t>
    </r>
  </si>
  <si>
    <t>Soil</t>
  </si>
  <si>
    <r>
      <t>TDS &lt;</t>
    </r>
    <r>
      <rPr>
        <b/>
        <sz val="10"/>
        <rFont val="Courier New"/>
        <family val="3"/>
      </rPr>
      <t xml:space="preserve"> = </t>
    </r>
    <r>
      <rPr>
        <b/>
        <sz val="10"/>
        <rFont val="Arial"/>
        <family val="2"/>
      </rPr>
      <t>2500</t>
    </r>
  </si>
  <si>
    <r>
      <t xml:space="preserve">TDS </t>
    </r>
    <r>
      <rPr>
        <b/>
        <sz val="10"/>
        <rFont val="Courier New"/>
        <family val="3"/>
      </rPr>
      <t>&gt;</t>
    </r>
    <r>
      <rPr>
        <b/>
        <sz val="10"/>
        <rFont val="Arial"/>
        <family val="2"/>
      </rPr>
      <t xml:space="preserve"> 2500</t>
    </r>
  </si>
  <si>
    <t>Buffer</t>
  </si>
  <si>
    <t xml:space="preserve">NR </t>
  </si>
  <si>
    <t>Distance</t>
  </si>
  <si>
    <t>(feet)</t>
  </si>
  <si>
    <r>
      <t>1</t>
    </r>
    <r>
      <rPr>
        <sz val="10"/>
        <rFont val="Arial"/>
        <family val="2"/>
      </rPr>
      <t xml:space="preserve"> For other options see Section 250.308</t>
    </r>
  </si>
  <si>
    <t>All concentrations in mg/kg</t>
  </si>
  <si>
    <t>R - Residential</t>
  </si>
  <si>
    <t>NR - Non-Residential</t>
  </si>
  <si>
    <t>NA - Not Applicable</t>
  </si>
  <si>
    <t>PHYS/TOX PROPERTIES - ORGANICS</t>
  </si>
  <si>
    <t>RfDo
(mg/kg-d)</t>
  </si>
  <si>
    <r>
      <t>CSFo
(mg/kg-d)</t>
    </r>
    <r>
      <rPr>
        <b/>
        <vertAlign val="superscript"/>
        <sz val="10"/>
        <rFont val="Arial"/>
        <family val="2"/>
      </rPr>
      <t>-1</t>
    </r>
  </si>
  <si>
    <r>
      <t>RfCi
(mg/m</t>
    </r>
    <r>
      <rPr>
        <b/>
        <vertAlign val="superscript"/>
        <sz val="10"/>
        <rFont val="Arial"/>
        <family val="2"/>
      </rPr>
      <t>3</t>
    </r>
    <r>
      <rPr>
        <b/>
        <sz val="10"/>
        <rFont val="Arial"/>
        <family val="2"/>
      </rPr>
      <t>)</t>
    </r>
  </si>
  <si>
    <r>
      <t>IUR
(μg/m</t>
    </r>
    <r>
      <rPr>
        <b/>
        <vertAlign val="superscript"/>
        <sz val="10"/>
        <rFont val="Arial"/>
        <family val="2"/>
      </rPr>
      <t>3</t>
    </r>
    <r>
      <rPr>
        <b/>
        <sz val="10"/>
        <rFont val="Arial"/>
        <family val="2"/>
      </rPr>
      <t>)</t>
    </r>
    <r>
      <rPr>
        <b/>
        <vertAlign val="superscript"/>
        <sz val="10"/>
        <rFont val="Arial"/>
        <family val="2"/>
      </rPr>
      <t>-1</t>
    </r>
  </si>
  <si>
    <t>Koc</t>
  </si>
  <si>
    <t>Aqueous Solubility
(mg/L)</t>
  </si>
  <si>
    <r>
      <t>Aqueous Solubility Reference</t>
    </r>
    <r>
      <rPr>
        <b/>
        <vertAlign val="superscript"/>
        <sz val="10"/>
        <rFont val="Arial"/>
        <family val="2"/>
      </rPr>
      <t>1</t>
    </r>
  </si>
  <si>
    <t>TF
Vol from
Surface
Soil</t>
  </si>
  <si>
    <t>TF
Vol from
Subsurface
Soil</t>
  </si>
  <si>
    <t>Organic
Liquid</t>
  </si>
  <si>
    <t>Boiling Point (degrees C)</t>
  </si>
  <si>
    <r>
      <t>Degradation Coefficient (K)
(yr</t>
    </r>
    <r>
      <rPr>
        <b/>
        <vertAlign val="superscript"/>
        <sz val="10"/>
        <rFont val="Arial"/>
        <family val="2"/>
      </rPr>
      <t>-1</t>
    </r>
    <r>
      <rPr>
        <b/>
        <sz val="10"/>
        <rFont val="Arial"/>
        <family val="2"/>
      </rPr>
      <t>)</t>
    </r>
  </si>
  <si>
    <t>I</t>
  </si>
  <si>
    <t/>
  </si>
  <si>
    <t>X</t>
  </si>
  <si>
    <t>1,5,6</t>
  </si>
  <si>
    <t>5,6,7</t>
  </si>
  <si>
    <t>O</t>
  </si>
  <si>
    <t>D</t>
  </si>
  <si>
    <t>1,2,4</t>
  </si>
  <si>
    <t>4,5,6</t>
  </si>
  <si>
    <t>P</t>
  </si>
  <si>
    <t>2,5,7</t>
  </si>
  <si>
    <t>1,5,6,7,8,9</t>
  </si>
  <si>
    <t>2,4,5</t>
  </si>
  <si>
    <t>1, 2</t>
  </si>
  <si>
    <t>decomp.</t>
  </si>
  <si>
    <t xml:space="preserve">I </t>
  </si>
  <si>
    <t>1,2,3,4</t>
  </si>
  <si>
    <t xml:space="preserve">S </t>
  </si>
  <si>
    <t>2,3,4,5</t>
  </si>
  <si>
    <t>1,5,13</t>
  </si>
  <si>
    <t xml:space="preserve"> 1,2,3</t>
  </si>
  <si>
    <t>4,5,6,7</t>
  </si>
  <si>
    <t xml:space="preserve"> 4,5,6</t>
  </si>
  <si>
    <t>4,6,7,9,10,11</t>
  </si>
  <si>
    <t xml:space="preserve"> 1,4,5</t>
  </si>
  <si>
    <t>1,2</t>
  </si>
  <si>
    <t>1,6,7</t>
  </si>
  <si>
    <t xml:space="preserve"> 2,4,5</t>
  </si>
  <si>
    <t>5,6,8</t>
  </si>
  <si>
    <t xml:space="preserve"> 4,5,7</t>
  </si>
  <si>
    <t xml:space="preserve"> 1,3,5,7,10</t>
  </si>
  <si>
    <t xml:space="preserve"> 4,6,7,9</t>
  </si>
  <si>
    <t xml:space="preserve"> 1,3,4</t>
  </si>
  <si>
    <t>1,3,5</t>
  </si>
  <si>
    <t>1,4,5</t>
  </si>
  <si>
    <t xml:space="preserve"> 2,4,6,7</t>
  </si>
  <si>
    <t>2,5,6,8,9</t>
  </si>
  <si>
    <t>CRESOL, DINITRO-O-, 4,6-</t>
  </si>
  <si>
    <t>3,5,6</t>
  </si>
  <si>
    <t>2,5</t>
  </si>
  <si>
    <t>1,2,4,5,6</t>
  </si>
  <si>
    <t xml:space="preserve"> 1,2,4,5</t>
  </si>
  <si>
    <t xml:space="preserve"> 2,4,6,8</t>
  </si>
  <si>
    <t>1,6,7,9</t>
  </si>
  <si>
    <t xml:space="preserve"> 1,2,3,5</t>
  </si>
  <si>
    <t>4,5,6,8,10</t>
  </si>
  <si>
    <t xml:space="preserve"> 1,4,5,6,7</t>
  </si>
  <si>
    <t xml:space="preserve"> 1,2,3,4</t>
  </si>
  <si>
    <t xml:space="preserve"> 4,5,6,7,10</t>
  </si>
  <si>
    <t>2,3,9</t>
  </si>
  <si>
    <t>5,6,7,9</t>
  </si>
  <si>
    <t xml:space="preserve"> 1,4,6,7</t>
  </si>
  <si>
    <t>3,5,6,7</t>
  </si>
  <si>
    <t xml:space="preserve"> 2,4,5,6,7</t>
  </si>
  <si>
    <t xml:space="preserve"> 7,9</t>
  </si>
  <si>
    <t>0.001</t>
  </si>
  <si>
    <t xml:space="preserve"> 4,6,9,10</t>
  </si>
  <si>
    <t>1,2,3,4,5,6</t>
  </si>
  <si>
    <t xml:space="preserve"> 1,2,6</t>
  </si>
  <si>
    <t>9,10</t>
  </si>
  <si>
    <t>ETHYL P-NITROPHENYL PHENYLPHOSPHOROTHIOATE</t>
  </si>
  <si>
    <t>2,5,6,8</t>
  </si>
  <si>
    <t>1,4,5,6</t>
  </si>
  <si>
    <t xml:space="preserve"> 5,6,8</t>
  </si>
  <si>
    <t>1,2,3</t>
  </si>
  <si>
    <t xml:space="preserve"> 1,5,6</t>
  </si>
  <si>
    <t xml:space="preserve"> 4,6,7</t>
  </si>
  <si>
    <t xml:space="preserve"> 4,5,6,7</t>
  </si>
  <si>
    <t xml:space="preserve"> 5,6,7</t>
  </si>
  <si>
    <t>2,3,5</t>
  </si>
  <si>
    <t>1,2,3,4,5</t>
  </si>
  <si>
    <t>9,13</t>
  </si>
  <si>
    <t>8,10,12</t>
  </si>
  <si>
    <t>1,2,5</t>
  </si>
  <si>
    <t xml:space="preserve"> 1,2,3,4,5</t>
  </si>
  <si>
    <t xml:space="preserve"> 1,2,4,6</t>
  </si>
  <si>
    <t>5,6,8,9</t>
  </si>
  <si>
    <t>1,5</t>
  </si>
  <si>
    <t xml:space="preserve"> 1,2,3,4,5,6</t>
  </si>
  <si>
    <t xml:space="preserve"> 1,3,4,5</t>
  </si>
  <si>
    <t>9,10,11</t>
  </si>
  <si>
    <t>6,8</t>
  </si>
  <si>
    <t xml:space="preserve"> 7,9,11</t>
  </si>
  <si>
    <t xml:space="preserve"> 1,5,6,7</t>
  </si>
  <si>
    <t>1,3</t>
  </si>
  <si>
    <t xml:space="preserve"> 4,6,8</t>
  </si>
  <si>
    <t>PERFLUOROBUTANOIC ACID (PFBA)</t>
  </si>
  <si>
    <t>PFHxS</t>
  </si>
  <si>
    <t>PFNA</t>
  </si>
  <si>
    <t>19,20,21,22,23</t>
  </si>
  <si>
    <t xml:space="preserve"> 2,3,9</t>
  </si>
  <si>
    <t>5,9</t>
  </si>
  <si>
    <t>POLYCHLORINATED BIPHENYLS     (AROCLORS)     (PCBS)</t>
  </si>
  <si>
    <t>10,13</t>
  </si>
  <si>
    <t>1,9</t>
  </si>
  <si>
    <t>TE</t>
  </si>
  <si>
    <t>1,5,6,7</t>
  </si>
  <si>
    <t xml:space="preserve"> 1,3,5</t>
  </si>
  <si>
    <t>2,3,5,9</t>
  </si>
  <si>
    <t xml:space="preserve"> 1,4,5,6</t>
  </si>
  <si>
    <t xml:space="preserve"> 1,2,4</t>
  </si>
  <si>
    <t xml:space="preserve"> </t>
  </si>
  <si>
    <t xml:space="preserve"> 1,4,6</t>
  </si>
  <si>
    <t>1,4</t>
  </si>
  <si>
    <t>2,5,6,7</t>
  </si>
  <si>
    <t>V</t>
  </si>
  <si>
    <t>Table 5 - Physical and Toxicological Properties</t>
  </si>
  <si>
    <t>B. Inorganic Regulated Substances</t>
  </si>
  <si>
    <t>CAS</t>
  </si>
  <si>
    <t>RfDo         (mg/kg-d)</t>
  </si>
  <si>
    <r>
      <t>CSFo               (mg/kg-d)</t>
    </r>
    <r>
      <rPr>
        <b/>
        <vertAlign val="superscript"/>
        <sz val="10"/>
        <rFont val="Arial"/>
        <family val="2"/>
      </rPr>
      <t>-1</t>
    </r>
  </si>
  <si>
    <r>
      <t>RfC         (mg/m</t>
    </r>
    <r>
      <rPr>
        <b/>
        <vertAlign val="superscript"/>
        <sz val="10"/>
        <rFont val="Arial"/>
        <family val="2"/>
      </rPr>
      <t>3</t>
    </r>
    <r>
      <rPr>
        <b/>
        <sz val="10"/>
        <rFont val="Arial"/>
        <family val="2"/>
      </rPr>
      <t>)</t>
    </r>
  </si>
  <si>
    <r>
      <t>IUR        (ug/m</t>
    </r>
    <r>
      <rPr>
        <b/>
        <vertAlign val="superscript"/>
        <sz val="10"/>
        <rFont val="Arial"/>
        <family val="2"/>
      </rPr>
      <t>3</t>
    </r>
    <r>
      <rPr>
        <b/>
        <sz val="10"/>
        <rFont val="Arial"/>
        <family val="2"/>
      </rPr>
      <t>)</t>
    </r>
    <r>
      <rPr>
        <b/>
        <vertAlign val="superscript"/>
        <sz val="10"/>
        <rFont val="Arial"/>
        <family val="2"/>
      </rPr>
      <t>-1</t>
    </r>
  </si>
  <si>
    <t>Kd</t>
  </si>
  <si>
    <t>Is</t>
  </si>
  <si>
    <t>Id</t>
  </si>
  <si>
    <t>Toxicity Value Sources:</t>
  </si>
  <si>
    <t>I = Integrated Risk Information System (IRIS)</t>
  </si>
  <si>
    <t>Id = Value drived from IRIS oral RfD for Vanadium Pentoxide (0.009 mg/kg-day).  Vanadium constitutes 56% of the molecular weight of</t>
  </si>
  <si>
    <t>the Vanadium</t>
  </si>
  <si>
    <t>Pentoxide molecule. 0.009 mg/kg-day × 0.56 = 0.005 mg/kg-day.</t>
  </si>
  <si>
    <t>CONSTITUENTS OF POTENTIAL ECOLOGICAL CONCERN</t>
  </si>
  <si>
    <t>CPEC</t>
  </si>
  <si>
    <t>YES</t>
  </si>
  <si>
    <t>NO</t>
  </si>
  <si>
    <t>NITROANILINE, M-</t>
  </si>
  <si>
    <t>99-09-2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</si>
</sst>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E+00"/>
    <numFmt numFmtId="165" formatCode="0.0"/>
    <numFmt numFmtId="166" formatCode="#,##0.0"/>
    <numFmt numFmtId="167" formatCode="#,##0.0000"/>
    <numFmt numFmtId="168" formatCode="#,##0.000"/>
  </numFmts>
  <fonts count="39" x14ac:knownFonts="1">
    <font>
      <sz val="10"/>
      <name val="Arial"/>
    </font>
    <font>
      <sz val="12"/>
      <name val="Arial"/>
      <family val="2"/>
    </font>
    <font>
      <b/>
      <i/>
      <sz val="12"/>
      <color indexed="10"/>
      <name val="Arial"/>
      <family val="2"/>
    </font>
    <font>
      <b/>
      <sz val="10"/>
      <name val="Arial"/>
      <family val="2"/>
    </font>
    <font>
      <b/>
      <sz val="12"/>
      <name val="Arial"/>
      <family val="2"/>
    </font>
    <font>
      <b/>
      <sz val="11"/>
      <name val="Arial"/>
      <family val="2"/>
    </font>
    <font>
      <sz val="10"/>
      <name val="Arial"/>
      <family val="2"/>
    </font>
    <font>
      <b/>
      <i/>
      <sz val="10"/>
      <name val="Arial"/>
      <family val="2"/>
    </font>
    <font>
      <vertAlign val="superscript"/>
      <sz val="10"/>
      <name val="Arial"/>
      <family val="2"/>
    </font>
    <font>
      <sz val="11.5"/>
      <name val="Arial"/>
      <family val="2"/>
    </font>
    <font>
      <b/>
      <sz val="14"/>
      <color indexed="10"/>
      <name val="Arial"/>
      <family val="2"/>
    </font>
    <font>
      <sz val="9"/>
      <name val="Arial"/>
      <family val="2"/>
    </font>
    <font>
      <sz val="9"/>
      <color indexed="8"/>
      <name val="Arial"/>
      <family val="2"/>
    </font>
    <font>
      <sz val="10"/>
      <color indexed="8"/>
      <name val="MS Sans Serif"/>
      <family val="2"/>
    </font>
    <font>
      <b/>
      <sz val="12"/>
      <color indexed="10"/>
      <name val="Arial"/>
      <family val="2"/>
    </font>
    <font>
      <sz val="8"/>
      <name val="Helv"/>
    </font>
    <font>
      <b/>
      <sz val="9"/>
      <name val="Arial"/>
      <family val="2"/>
    </font>
    <font>
      <b/>
      <sz val="8"/>
      <color indexed="81"/>
      <name val="Tahoma"/>
      <family val="2"/>
    </font>
    <font>
      <sz val="8"/>
      <color indexed="81"/>
      <name val="Tahoma"/>
      <family val="2"/>
    </font>
    <font>
      <b/>
      <sz val="8"/>
      <name val="Helv"/>
    </font>
    <font>
      <b/>
      <sz val="9"/>
      <color rgb="FFFF0000"/>
      <name val="Arial"/>
      <family val="2"/>
    </font>
    <font>
      <sz val="9"/>
      <name val="Helv"/>
    </font>
    <font>
      <b/>
      <sz val="10"/>
      <name val="Courier New"/>
      <family val="3"/>
    </font>
    <font>
      <sz val="10"/>
      <color rgb="FFFF0000"/>
      <name val="Arial"/>
      <family val="2"/>
    </font>
    <font>
      <b/>
      <vertAlign val="superscript"/>
      <sz val="10"/>
      <name val="Arial"/>
      <family val="2"/>
    </font>
    <font>
      <sz val="10"/>
      <color indexed="8"/>
      <name val="Arial"/>
      <family val="2"/>
    </font>
    <font>
      <sz val="9"/>
      <color rgb="FF212121"/>
      <name val="Arial"/>
      <family val="2"/>
    </font>
    <font>
      <b/>
      <sz val="10"/>
      <color theme="0"/>
      <name val="Arial"/>
      <family val="2"/>
    </font>
    <font>
      <sz val="10"/>
      <color rgb="FF00B050"/>
      <name val="Arial"/>
      <family val="2"/>
    </font>
    <font>
      <u/>
      <sz val="10"/>
      <color theme="10"/>
      <name val="Arial"/>
      <family val="2"/>
    </font>
    <font>
      <b/>
      <sz val="12"/>
      <color theme="0"/>
      <name val="Arial"/>
      <family val="2"/>
    </font>
    <font>
      <b/>
      <sz val="12"/>
      <color rgb="FFFF0000"/>
      <name val="Arial"/>
      <family val="2"/>
    </font>
    <font>
      <u/>
      <sz val="12"/>
      <color theme="10"/>
      <name val="Arial"/>
      <family val="2"/>
    </font>
    <font>
      <sz val="12"/>
      <color rgb="FFFF0000"/>
      <name val="Arial"/>
      <family val="2"/>
    </font>
    <font>
      <b/>
      <sz val="9"/>
      <name val="Courier New"/>
      <family val="3"/>
    </font>
    <font>
      <b/>
      <sz val="12"/>
      <color rgb="FF000000"/>
      <name val="Arial"/>
    </font>
    <font>
      <b/>
      <sz val="12"/>
      <color rgb="FFFF0000"/>
      <name val="Arial"/>
    </font>
    <font>
      <b/>
      <sz val="12"/>
      <name val="Arial"/>
    </font>
    <font>
      <sz val="9"/>
      <color rgb="FF000000"/>
      <name val="Arial"/>
      <family val="2"/>
    </font>
  </fonts>
  <fills count="18">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51"/>
        <bgColor indexed="64"/>
      </patternFill>
    </fill>
    <fill>
      <patternFill patternType="mediumGray">
        <bgColor indexed="51"/>
      </patternFill>
    </fill>
    <fill>
      <patternFill patternType="solid">
        <fgColor indexed="43"/>
        <bgColor indexed="64"/>
      </patternFill>
    </fill>
    <fill>
      <patternFill patternType="solid">
        <fgColor indexed="22"/>
        <bgColor indexed="64"/>
      </patternFill>
    </fill>
    <fill>
      <patternFill patternType="mediumGray">
        <bgColor indexed="41"/>
      </patternFill>
    </fill>
    <fill>
      <patternFill patternType="gray0625">
        <bgColor indexed="41"/>
      </patternFill>
    </fill>
    <fill>
      <patternFill patternType="gray0625">
        <bgColor indexed="27"/>
      </patternFill>
    </fill>
    <fill>
      <patternFill patternType="gray0625">
        <bgColor indexed="51"/>
      </patternFill>
    </fill>
    <fill>
      <patternFill patternType="solid">
        <fgColor rgb="FFFFFF00"/>
        <bgColor indexed="64"/>
      </patternFill>
    </fill>
    <fill>
      <patternFill patternType="solid">
        <fgColor rgb="FFC0C0C0"/>
        <bgColor indexed="64"/>
      </patternFill>
    </fill>
    <fill>
      <patternFill patternType="solid">
        <fgColor rgb="FF92D050"/>
        <bgColor indexed="64"/>
      </patternFill>
    </fill>
    <fill>
      <patternFill patternType="solid">
        <fgColor theme="7" tint="0.79998168889431442"/>
        <bgColor indexed="64"/>
      </patternFill>
    </fill>
    <fill>
      <patternFill patternType="gray0625">
        <bgColor theme="7" tint="0.79998168889431442"/>
      </patternFill>
    </fill>
    <fill>
      <patternFill patternType="solid">
        <fgColor rgb="FFFF0000"/>
        <bgColor indexed="64"/>
      </patternFill>
    </fill>
  </fills>
  <borders count="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ck">
        <color indexed="12"/>
      </left>
      <right style="medium">
        <color indexed="64"/>
      </right>
      <top style="medium">
        <color indexed="64"/>
      </top>
      <bottom style="medium">
        <color indexed="64"/>
      </bottom>
      <diagonal/>
    </border>
    <border>
      <left style="medium">
        <color indexed="64"/>
      </left>
      <right style="thick">
        <color indexed="12"/>
      </right>
      <top style="medium">
        <color indexed="64"/>
      </top>
      <bottom style="medium">
        <color indexed="64"/>
      </bottom>
      <diagonal/>
    </border>
    <border>
      <left style="medium">
        <color indexed="64"/>
      </left>
      <right style="thick">
        <color indexed="12"/>
      </right>
      <top style="medium">
        <color indexed="64"/>
      </top>
      <bottom/>
      <diagonal/>
    </border>
    <border>
      <left style="thick">
        <color indexed="12"/>
      </left>
      <right/>
      <top style="medium">
        <color indexed="64"/>
      </top>
      <bottom style="medium">
        <color indexed="64"/>
      </bottom>
      <diagonal/>
    </border>
    <border>
      <left/>
      <right style="thick">
        <color indexed="12"/>
      </right>
      <top/>
      <bottom/>
      <diagonal/>
    </border>
    <border>
      <left/>
      <right style="thick">
        <color indexed="12"/>
      </right>
      <top/>
      <bottom style="thick">
        <color indexed="12"/>
      </bottom>
      <diagonal/>
    </border>
    <border>
      <left style="thick">
        <color indexed="12"/>
      </left>
      <right/>
      <top/>
      <bottom/>
      <diagonal/>
    </border>
    <border>
      <left style="thick">
        <color indexed="12"/>
      </left>
      <right/>
      <top style="medium">
        <color indexed="64"/>
      </top>
      <bottom/>
      <diagonal/>
    </border>
    <border>
      <left style="thick">
        <color indexed="12"/>
      </left>
      <right/>
      <top/>
      <bottom style="medium">
        <color indexed="64"/>
      </bottom>
      <diagonal/>
    </border>
    <border>
      <left/>
      <right style="thick">
        <color indexed="12"/>
      </right>
      <top/>
      <bottom style="medium">
        <color indexed="64"/>
      </bottom>
      <diagonal/>
    </border>
    <border>
      <left style="medium">
        <color indexed="64"/>
      </left>
      <right style="thick">
        <color indexed="12"/>
      </right>
      <top/>
      <bottom/>
      <diagonal/>
    </border>
    <border>
      <left/>
      <right style="thick">
        <color indexed="12"/>
      </right>
      <top style="medium">
        <color indexed="64"/>
      </top>
      <bottom style="medium">
        <color indexed="64"/>
      </bottom>
      <diagonal/>
    </border>
    <border>
      <left style="thick">
        <color indexed="12"/>
      </left>
      <right style="medium">
        <color indexed="64"/>
      </right>
      <top style="medium">
        <color indexed="64"/>
      </top>
      <bottom/>
      <diagonal/>
    </border>
    <border>
      <left/>
      <right style="thick">
        <color indexed="12"/>
      </right>
      <top style="medium">
        <color indexed="64"/>
      </top>
      <bottom/>
      <diagonal/>
    </border>
    <border>
      <left style="thick">
        <color indexed="12"/>
      </left>
      <right style="medium">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ck">
        <color indexed="12"/>
      </left>
      <right/>
      <top style="thick">
        <color indexed="12"/>
      </top>
      <bottom style="thin">
        <color indexed="64"/>
      </bottom>
      <diagonal/>
    </border>
    <border>
      <left/>
      <right style="thick">
        <color indexed="12"/>
      </right>
      <top style="thick">
        <color indexed="12"/>
      </top>
      <bottom/>
      <diagonal/>
    </border>
    <border>
      <left style="medium">
        <color indexed="64"/>
      </left>
      <right style="medium">
        <color auto="1"/>
      </right>
      <top style="thick">
        <color indexed="12"/>
      </top>
      <bottom style="thin">
        <color indexed="64"/>
      </bottom>
      <diagonal/>
    </border>
    <border>
      <left style="medium">
        <color indexed="64"/>
      </left>
      <right style="medium">
        <color auto="1"/>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ck">
        <color indexed="12"/>
      </right>
      <top/>
      <bottom style="medium">
        <color indexed="64"/>
      </bottom>
      <diagonal/>
    </border>
    <border>
      <left style="thick">
        <color indexed="12"/>
      </left>
      <right/>
      <top/>
      <bottom style="thick">
        <color indexed="12"/>
      </bottom>
      <diagonal/>
    </border>
    <border>
      <left/>
      <right/>
      <top/>
      <bottom style="thick">
        <color indexed="12"/>
      </bottom>
      <diagonal/>
    </border>
    <border>
      <left/>
      <right style="dashed">
        <color indexed="64"/>
      </right>
      <top style="dashed">
        <color indexed="64"/>
      </top>
      <bottom style="dashed">
        <color indexed="64"/>
      </bottom>
      <diagonal/>
    </border>
    <border>
      <left style="medium">
        <color indexed="64"/>
      </left>
      <right style="medium">
        <color indexed="64"/>
      </right>
      <top style="thin">
        <color indexed="64"/>
      </top>
      <bottom/>
      <diagonal/>
    </border>
    <border>
      <left style="thick">
        <color indexed="12"/>
      </left>
      <right style="medium">
        <color indexed="64"/>
      </right>
      <top style="medium">
        <color indexed="64"/>
      </top>
      <bottom style="thick">
        <color indexed="12"/>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rgb="FF0070C0"/>
      </right>
      <top style="medium">
        <color indexed="64"/>
      </top>
      <bottom style="thick">
        <color indexed="12"/>
      </bottom>
      <diagonal/>
    </border>
    <border>
      <left style="thick">
        <color indexed="12"/>
      </left>
      <right/>
      <top style="medium">
        <color indexed="64"/>
      </top>
      <bottom style="thick">
        <color indexed="12"/>
      </bottom>
      <diagonal/>
    </border>
    <border>
      <left style="medium">
        <color indexed="64"/>
      </left>
      <right style="medium">
        <color indexed="64"/>
      </right>
      <top style="medium">
        <color indexed="64"/>
      </top>
      <bottom style="thick">
        <color indexed="12"/>
      </bottom>
      <diagonal/>
    </border>
  </borders>
  <cellStyleXfs count="7">
    <xf numFmtId="0" fontId="0" fillId="0" borderId="0"/>
    <xf numFmtId="0" fontId="13" fillId="0" borderId="0"/>
    <xf numFmtId="0" fontId="15" fillId="0" borderId="0" applyNumberFormat="0" applyFont="0" applyFill="0" applyBorder="0" applyAlignment="0" applyProtection="0"/>
    <xf numFmtId="0" fontId="6" fillId="0" borderId="0"/>
    <xf numFmtId="0" fontId="25" fillId="0" borderId="0"/>
    <xf numFmtId="0" fontId="25" fillId="0" borderId="0"/>
    <xf numFmtId="0" fontId="29" fillId="0" borderId="0" applyNumberFormat="0" applyFill="0" applyBorder="0" applyAlignment="0" applyProtection="0"/>
  </cellStyleXfs>
  <cellXfs count="471">
    <xf numFmtId="0" fontId="0" fillId="0" borderId="0" xfId="0"/>
    <xf numFmtId="0" fontId="0" fillId="2" borderId="0" xfId="0" applyFill="1"/>
    <xf numFmtId="0" fontId="1" fillId="2" borderId="0" xfId="0" applyFont="1" applyFill="1"/>
    <xf numFmtId="0" fontId="0" fillId="3" borderId="1" xfId="0" applyFill="1" applyBorder="1" applyAlignment="1">
      <alignment horizontal="center"/>
    </xf>
    <xf numFmtId="0" fontId="0" fillId="4" borderId="2" xfId="0" applyFill="1" applyBorder="1" applyAlignment="1">
      <alignment horizontal="center"/>
    </xf>
    <xf numFmtId="0" fontId="0" fillId="5" borderId="3" xfId="0" applyFill="1" applyBorder="1"/>
    <xf numFmtId="0" fontId="9" fillId="2" borderId="0" xfId="0" applyFont="1" applyFill="1"/>
    <xf numFmtId="0" fontId="2" fillId="2" borderId="0" xfId="0" applyFont="1" applyFill="1" applyBorder="1" applyAlignment="1">
      <alignment horizontal="center"/>
    </xf>
    <xf numFmtId="0" fontId="10" fillId="2" borderId="0" xfId="0" applyFont="1" applyFill="1" applyAlignment="1">
      <alignment horizontal="center"/>
    </xf>
    <xf numFmtId="0" fontId="0" fillId="0" borderId="0" xfId="0" applyAlignment="1">
      <alignment horizontal="left" vertical="center"/>
    </xf>
    <xf numFmtId="0" fontId="3" fillId="3" borderId="16" xfId="0" applyFont="1" applyFill="1" applyBorder="1" applyAlignment="1">
      <alignment horizontal="center"/>
    </xf>
    <xf numFmtId="0" fontId="0" fillId="3" borderId="16" xfId="0" applyFill="1" applyBorder="1" applyAlignment="1">
      <alignment horizontal="center"/>
    </xf>
    <xf numFmtId="0" fontId="3" fillId="4" borderId="16" xfId="0" applyFont="1" applyFill="1" applyBorder="1" applyAlignment="1">
      <alignment horizontal="center"/>
    </xf>
    <xf numFmtId="0" fontId="0" fillId="4" borderId="17" xfId="0" applyFill="1" applyBorder="1" applyAlignment="1">
      <alignment horizontal="center"/>
    </xf>
    <xf numFmtId="0" fontId="0" fillId="5" borderId="18" xfId="0" applyFill="1" applyBorder="1"/>
    <xf numFmtId="0" fontId="0" fillId="7" borderId="19" xfId="0" applyFill="1" applyBorder="1" applyAlignment="1">
      <alignment horizontal="left" vertical="center"/>
    </xf>
    <xf numFmtId="0" fontId="0" fillId="7" borderId="0" xfId="0" applyFill="1" applyBorder="1" applyAlignment="1">
      <alignment horizontal="left" vertical="center"/>
    </xf>
    <xf numFmtId="0" fontId="0" fillId="7" borderId="21" xfId="0" applyFill="1" applyBorder="1" applyAlignment="1">
      <alignment horizontal="left" vertical="center"/>
    </xf>
    <xf numFmtId="0" fontId="0" fillId="8" borderId="18" xfId="0" applyFill="1" applyBorder="1" applyAlignment="1">
      <alignment horizontal="left"/>
    </xf>
    <xf numFmtId="0" fontId="0" fillId="8" borderId="3" xfId="0" applyFill="1" applyBorder="1" applyAlignment="1">
      <alignment horizontal="center"/>
    </xf>
    <xf numFmtId="0" fontId="7" fillId="5" borderId="18" xfId="0" applyFont="1" applyFill="1" applyBorder="1" applyAlignment="1">
      <alignment horizontal="left"/>
    </xf>
    <xf numFmtId="0" fontId="0" fillId="3" borderId="22" xfId="0" applyFill="1" applyBorder="1"/>
    <xf numFmtId="0" fontId="0" fillId="3" borderId="21" xfId="0" applyFill="1" applyBorder="1"/>
    <xf numFmtId="0" fontId="0" fillId="4" borderId="22" xfId="0" applyFill="1" applyBorder="1"/>
    <xf numFmtId="0" fontId="0" fillId="4" borderId="21" xfId="0" applyFill="1" applyBorder="1"/>
    <xf numFmtId="0" fontId="3" fillId="4" borderId="15" xfId="0" applyFont="1" applyFill="1" applyBorder="1" applyAlignment="1">
      <alignment horizontal="left"/>
    </xf>
    <xf numFmtId="0" fontId="0" fillId="9" borderId="9" xfId="0" applyFill="1" applyBorder="1"/>
    <xf numFmtId="0" fontId="3" fillId="9" borderId="24" xfId="0" applyFont="1" applyFill="1" applyBorder="1" applyAlignment="1">
      <alignment horizontal="center"/>
    </xf>
    <xf numFmtId="0" fontId="0" fillId="9" borderId="24" xfId="0" applyFill="1" applyBorder="1"/>
    <xf numFmtId="0" fontId="0" fillId="10" borderId="25" xfId="0" applyFill="1" applyBorder="1" applyAlignment="1">
      <alignment horizontal="left" vertical="center"/>
    </xf>
    <xf numFmtId="0" fontId="0" fillId="5" borderId="26" xfId="0" applyFill="1" applyBorder="1"/>
    <xf numFmtId="0" fontId="5" fillId="3" borderId="15" xfId="0" applyFont="1" applyFill="1" applyBorder="1" applyAlignment="1">
      <alignment horizontal="left"/>
    </xf>
    <xf numFmtId="0" fontId="5" fillId="3" borderId="15" xfId="0" applyFont="1" applyFill="1" applyBorder="1"/>
    <xf numFmtId="0" fontId="5" fillId="4" borderId="15" xfId="0" applyFont="1" applyFill="1" applyBorder="1" applyAlignment="1">
      <alignment horizontal="left"/>
    </xf>
    <xf numFmtId="0" fontId="5" fillId="4" borderId="18" xfId="0" applyFont="1" applyFill="1" applyBorder="1" applyAlignment="1">
      <alignment horizontal="left"/>
    </xf>
    <xf numFmtId="0" fontId="3" fillId="4" borderId="18" xfId="0" applyFont="1" applyFill="1" applyBorder="1" applyAlignment="1">
      <alignment horizontal="left"/>
    </xf>
    <xf numFmtId="0" fontId="7" fillId="4" borderId="18" xfId="0" applyFont="1" applyFill="1" applyBorder="1" applyAlignment="1">
      <alignment horizontal="left"/>
    </xf>
    <xf numFmtId="0" fontId="7" fillId="4" borderId="15" xfId="0" applyFont="1" applyFill="1" applyBorder="1" applyAlignment="1">
      <alignment horizontal="left"/>
    </xf>
    <xf numFmtId="0" fontId="0" fillId="11" borderId="28" xfId="0" applyFill="1" applyBorder="1"/>
    <xf numFmtId="0" fontId="0" fillId="11" borderId="9" xfId="0" applyFill="1" applyBorder="1"/>
    <xf numFmtId="0" fontId="0" fillId="11" borderId="24" xfId="0" applyFill="1" applyBorder="1"/>
    <xf numFmtId="0" fontId="0" fillId="11" borderId="4" xfId="0" applyFill="1" applyBorder="1"/>
    <xf numFmtId="0" fontId="0" fillId="11" borderId="19" xfId="0" applyFill="1" applyBorder="1"/>
    <xf numFmtId="0" fontId="0" fillId="11" borderId="10" xfId="0" applyFill="1" applyBorder="1"/>
    <xf numFmtId="0" fontId="0" fillId="11" borderId="7" xfId="0" applyFill="1" applyBorder="1"/>
    <xf numFmtId="0" fontId="5" fillId="3" borderId="29" xfId="0" applyFont="1" applyFill="1" applyBorder="1" applyAlignment="1">
      <alignment horizontal="left"/>
    </xf>
    <xf numFmtId="0" fontId="0" fillId="8" borderId="26" xfId="0" applyFill="1" applyBorder="1" applyAlignment="1">
      <alignment horizontal="center"/>
    </xf>
    <xf numFmtId="0" fontId="0" fillId="0" borderId="13" xfId="0" applyBorder="1"/>
    <xf numFmtId="2" fontId="0" fillId="0" borderId="0" xfId="0" applyNumberFormat="1"/>
    <xf numFmtId="1" fontId="0" fillId="0" borderId="0" xfId="0" applyNumberFormat="1"/>
    <xf numFmtId="0" fontId="6" fillId="0" borderId="13" xfId="0" applyFont="1" applyBorder="1"/>
    <xf numFmtId="0" fontId="15" fillId="0" borderId="0" xfId="2" applyNumberFormat="1" applyFill="1"/>
    <xf numFmtId="0" fontId="11" fillId="0" borderId="0" xfId="2" applyNumberFormat="1" applyFont="1" applyFill="1"/>
    <xf numFmtId="0" fontId="15" fillId="0" borderId="0" xfId="2" applyNumberFormat="1" applyFill="1" applyAlignment="1">
      <alignment horizontal="right"/>
    </xf>
    <xf numFmtId="0" fontId="15" fillId="0" borderId="0" xfId="2" applyNumberFormat="1" applyFill="1" applyAlignment="1">
      <alignment horizontal="center"/>
    </xf>
    <xf numFmtId="0" fontId="0" fillId="3" borderId="1" xfId="0" quotePrefix="1" applyFill="1" applyBorder="1" applyAlignment="1">
      <alignment horizontal="center"/>
    </xf>
    <xf numFmtId="49" fontId="0" fillId="0" borderId="13" xfId="0" applyNumberFormat="1" applyBorder="1"/>
    <xf numFmtId="0" fontId="3" fillId="0" borderId="0" xfId="0" applyFont="1"/>
    <xf numFmtId="0" fontId="6" fillId="7" borderId="21" xfId="0" applyFont="1" applyFill="1" applyBorder="1" applyAlignment="1">
      <alignment horizontal="left" vertical="center"/>
    </xf>
    <xf numFmtId="0" fontId="6" fillId="7" borderId="0" xfId="0" applyFont="1" applyFill="1" applyBorder="1" applyAlignment="1">
      <alignment horizontal="left" vertical="center"/>
    </xf>
    <xf numFmtId="0" fontId="6" fillId="0" borderId="0" xfId="0" applyFont="1" applyAlignment="1">
      <alignment horizontal="left" vertical="center"/>
    </xf>
    <xf numFmtId="0" fontId="6" fillId="0" borderId="0" xfId="0" applyFont="1"/>
    <xf numFmtId="1" fontId="6" fillId="0" borderId="0" xfId="0" applyNumberFormat="1" applyFont="1"/>
    <xf numFmtId="2" fontId="6" fillId="0" borderId="0" xfId="0" applyNumberFormat="1" applyFont="1"/>
    <xf numFmtId="0" fontId="11" fillId="0" borderId="0" xfId="0" applyFont="1"/>
    <xf numFmtId="0" fontId="0" fillId="0" borderId="0" xfId="0" applyAlignment="1">
      <alignment horizontal="center"/>
    </xf>
    <xf numFmtId="0" fontId="16" fillId="0" borderId="0" xfId="0" applyFont="1" applyAlignment="1">
      <alignment horizontal="center"/>
    </xf>
    <xf numFmtId="0" fontId="16" fillId="0" borderId="0" xfId="0" applyFont="1" applyAlignment="1">
      <alignment horizontal="centerContinuous"/>
    </xf>
    <xf numFmtId="0" fontId="11" fillId="0" borderId="0" xfId="0" applyFont="1" applyAlignment="1">
      <alignment horizontal="centerContinuous"/>
    </xf>
    <xf numFmtId="0" fontId="19" fillId="0" borderId="0" xfId="0" applyFont="1" applyAlignment="1">
      <alignment horizontal="centerContinuous"/>
    </xf>
    <xf numFmtId="0" fontId="0" fillId="0" borderId="31" xfId="0" applyBorder="1"/>
    <xf numFmtId="0" fontId="21" fillId="0" borderId="0" xfId="2" applyNumberFormat="1" applyFont="1" applyFill="1" applyAlignment="1">
      <alignment horizontal="right"/>
    </xf>
    <xf numFmtId="0" fontId="21" fillId="0" borderId="0" xfId="2" applyNumberFormat="1" applyFont="1" applyFill="1"/>
    <xf numFmtId="0" fontId="11" fillId="0" borderId="0" xfId="0" applyFont="1" applyAlignment="1">
      <alignment horizontal="center" vertical="center"/>
    </xf>
    <xf numFmtId="0" fontId="11" fillId="0" borderId="7" xfId="0" applyFont="1" applyBorder="1" applyAlignment="1">
      <alignment horizontal="center" vertical="center"/>
    </xf>
    <xf numFmtId="0" fontId="11" fillId="0" borderId="30" xfId="0" applyFont="1" applyBorder="1" applyAlignment="1">
      <alignment horizontal="center" vertical="center"/>
    </xf>
    <xf numFmtId="0" fontId="0" fillId="0" borderId="0" xfId="0" applyAlignment="1">
      <alignment horizontal="center" vertical="center"/>
    </xf>
    <xf numFmtId="0" fontId="3" fillId="0" borderId="5" xfId="0" applyFont="1" applyBorder="1" applyAlignment="1">
      <alignment horizontal="centerContinuous" vertical="center"/>
    </xf>
    <xf numFmtId="0" fontId="0" fillId="0" borderId="7" xfId="0" applyBorder="1" applyAlignment="1">
      <alignment horizontal="center" vertical="center"/>
    </xf>
    <xf numFmtId="0" fontId="3" fillId="0" borderId="12" xfId="0" applyFont="1" applyBorder="1" applyAlignment="1">
      <alignment horizontal="center" vertical="center"/>
    </xf>
    <xf numFmtId="0" fontId="0" fillId="12" borderId="0" xfId="0" applyFill="1"/>
    <xf numFmtId="0" fontId="16" fillId="0" borderId="0" xfId="2" applyNumberFormat="1" applyFont="1" applyFill="1"/>
    <xf numFmtId="0" fontId="16" fillId="0" borderId="0" xfId="0" applyFont="1"/>
    <xf numFmtId="0" fontId="3" fillId="0" borderId="5" xfId="0" applyFont="1" applyBorder="1" applyAlignment="1">
      <alignment horizontal="center"/>
    </xf>
    <xf numFmtId="0" fontId="11" fillId="0" borderId="42" xfId="0" applyFont="1" applyBorder="1" applyAlignment="1">
      <alignment horizontal="right"/>
    </xf>
    <xf numFmtId="0" fontId="11" fillId="0" borderId="42" xfId="0" applyFont="1" applyBorder="1"/>
    <xf numFmtId="0" fontId="11" fillId="0" borderId="43" xfId="0" applyFont="1" applyBorder="1" applyAlignment="1">
      <alignment horizontal="right"/>
    </xf>
    <xf numFmtId="0" fontId="11" fillId="0" borderId="44" xfId="0" applyFont="1" applyBorder="1"/>
    <xf numFmtId="0" fontId="11" fillId="0" borderId="35" xfId="0" applyFont="1" applyBorder="1"/>
    <xf numFmtId="0" fontId="11" fillId="0" borderId="45" xfId="0" applyFont="1" applyBorder="1" applyAlignment="1">
      <alignment horizontal="right"/>
    </xf>
    <xf numFmtId="0" fontId="0" fillId="0" borderId="43" xfId="0" applyBorder="1" applyAlignment="1">
      <alignment horizontal="center"/>
    </xf>
    <xf numFmtId="0" fontId="0" fillId="0" borderId="44" xfId="0" applyBorder="1" applyAlignment="1">
      <alignment horizontal="center"/>
    </xf>
    <xf numFmtId="0" fontId="0" fillId="0" borderId="46" xfId="0" applyBorder="1"/>
    <xf numFmtId="0" fontId="0" fillId="0" borderId="35" xfId="0" applyBorder="1" applyAlignment="1">
      <alignment horizontal="right"/>
    </xf>
    <xf numFmtId="0" fontId="0" fillId="0" borderId="45" xfId="0" applyBorder="1" applyAlignment="1">
      <alignment horizontal="center"/>
    </xf>
    <xf numFmtId="0" fontId="0" fillId="0" borderId="47" xfId="0" applyBorder="1"/>
    <xf numFmtId="0" fontId="0" fillId="0" borderId="46" xfId="0" applyBorder="1" applyAlignment="1">
      <alignment horizontal="center"/>
    </xf>
    <xf numFmtId="0" fontId="3" fillId="0" borderId="9" xfId="0" quotePrefix="1" applyFont="1" applyBorder="1" applyAlignment="1">
      <alignment horizontal="centerContinuous" vertical="center"/>
    </xf>
    <xf numFmtId="0" fontId="3" fillId="0" borderId="14" xfId="0" applyFont="1" applyBorder="1" applyAlignment="1">
      <alignment horizontal="centerContinuous" vertical="center"/>
    </xf>
    <xf numFmtId="0" fontId="6" fillId="4" borderId="23" xfId="0" applyFont="1" applyFill="1" applyBorder="1"/>
    <xf numFmtId="0" fontId="6" fillId="3" borderId="21" xfId="0" applyFont="1" applyFill="1" applyBorder="1"/>
    <xf numFmtId="0" fontId="6" fillId="3" borderId="19" xfId="0" applyFont="1" applyFill="1" applyBorder="1"/>
    <xf numFmtId="0" fontId="3" fillId="15" borderId="16" xfId="0" applyFont="1" applyFill="1" applyBorder="1" applyAlignment="1">
      <alignment horizontal="center"/>
    </xf>
    <xf numFmtId="0" fontId="0" fillId="15" borderId="15" xfId="0" applyFill="1" applyBorder="1"/>
    <xf numFmtId="0" fontId="0" fillId="15" borderId="2" xfId="0" applyFill="1" applyBorder="1" applyAlignment="1">
      <alignment horizontal="center"/>
    </xf>
    <xf numFmtId="0" fontId="0" fillId="15" borderId="17" xfId="0" applyFill="1" applyBorder="1" applyAlignment="1">
      <alignment horizontal="center"/>
    </xf>
    <xf numFmtId="0" fontId="0" fillId="15" borderId="16" xfId="0" applyFill="1" applyBorder="1" applyAlignment="1">
      <alignment horizontal="center"/>
    </xf>
    <xf numFmtId="0" fontId="0" fillId="16" borderId="17" xfId="0" applyFill="1" applyBorder="1"/>
    <xf numFmtId="0" fontId="0" fillId="15" borderId="1" xfId="0" applyFill="1" applyBorder="1" applyAlignment="1">
      <alignment horizontal="center"/>
    </xf>
    <xf numFmtId="0" fontId="0" fillId="16" borderId="48" xfId="0" applyFill="1" applyBorder="1"/>
    <xf numFmtId="0" fontId="0" fillId="16" borderId="25" xfId="0" applyFill="1" applyBorder="1"/>
    <xf numFmtId="0" fontId="0" fillId="15" borderId="21" xfId="0" applyFill="1" applyBorder="1"/>
    <xf numFmtId="0" fontId="0" fillId="15" borderId="0" xfId="0" applyFill="1"/>
    <xf numFmtId="0" fontId="0" fillId="15" borderId="19" xfId="0" applyFill="1" applyBorder="1"/>
    <xf numFmtId="0" fontId="6" fillId="15" borderId="21" xfId="0" applyFont="1" applyFill="1" applyBorder="1"/>
    <xf numFmtId="0" fontId="23" fillId="15" borderId="49" xfId="0" applyFont="1" applyFill="1" applyBorder="1"/>
    <xf numFmtId="0" fontId="0" fillId="15" borderId="20" xfId="0" applyFill="1" applyBorder="1"/>
    <xf numFmtId="0" fontId="11" fillId="0" borderId="0" xfId="0" applyFont="1" applyAlignment="1">
      <alignment horizontal="right"/>
    </xf>
    <xf numFmtId="0" fontId="11" fillId="0" borderId="31" xfId="0" applyFont="1" applyBorder="1" applyAlignment="1">
      <alignment horizontal="right" vertical="top" wrapText="1"/>
    </xf>
    <xf numFmtId="0" fontId="11" fillId="0" borderId="0" xfId="0" applyFont="1" applyAlignment="1">
      <alignment vertical="top" wrapText="1"/>
    </xf>
    <xf numFmtId="0" fontId="11" fillId="0" borderId="0" xfId="0" applyFont="1" applyAlignment="1">
      <alignment horizontal="center"/>
    </xf>
    <xf numFmtId="164" fontId="11" fillId="0" borderId="0" xfId="0" applyNumberFormat="1" applyFont="1" applyAlignment="1">
      <alignment horizontal="center"/>
    </xf>
    <xf numFmtId="0" fontId="6" fillId="0" borderId="0" xfId="0" applyFont="1" applyAlignment="1">
      <alignment horizontal="centerContinuous"/>
    </xf>
    <xf numFmtId="0" fontId="3" fillId="0" borderId="0" xfId="0" applyFont="1" applyAlignment="1">
      <alignment horizontal="centerContinuous"/>
    </xf>
    <xf numFmtId="0" fontId="3" fillId="0" borderId="0" xfId="0" quotePrefix="1" applyFont="1" applyAlignment="1">
      <alignment horizontal="centerContinuous"/>
    </xf>
    <xf numFmtId="0" fontId="11" fillId="0" borderId="37" xfId="0" applyFont="1" applyBorder="1" applyAlignment="1">
      <alignment horizontal="center" vertical="top"/>
    </xf>
    <xf numFmtId="0" fontId="11" fillId="0" borderId="42" xfId="0" applyFont="1" applyBorder="1" applyAlignment="1">
      <alignment horizontal="center" vertical="top"/>
    </xf>
    <xf numFmtId="0" fontId="11" fillId="12" borderId="42" xfId="0" applyFont="1" applyFill="1" applyBorder="1" applyAlignment="1">
      <alignment horizontal="center" vertical="top"/>
    </xf>
    <xf numFmtId="49" fontId="6" fillId="0" borderId="37" xfId="3" applyNumberFormat="1" applyBorder="1" applyAlignment="1">
      <alignment horizontal="right" vertical="top"/>
    </xf>
    <xf numFmtId="49" fontId="6" fillId="0" borderId="42" xfId="3" applyNumberFormat="1" applyBorder="1" applyAlignment="1">
      <alignment horizontal="right" vertical="top"/>
    </xf>
    <xf numFmtId="49" fontId="6" fillId="12" borderId="42" xfId="3" applyNumberFormat="1" applyFill="1" applyBorder="1" applyAlignment="1">
      <alignment horizontal="right" vertical="top"/>
    </xf>
    <xf numFmtId="49" fontId="6" fillId="0" borderId="35" xfId="3" applyNumberFormat="1" applyBorder="1" applyAlignment="1">
      <alignment horizontal="right" vertical="top"/>
    </xf>
    <xf numFmtId="0" fontId="0" fillId="0" borderId="35" xfId="0" applyBorder="1" applyAlignment="1">
      <alignment horizontal="center" vertical="top"/>
    </xf>
    <xf numFmtId="0" fontId="6" fillId="0" borderId="37" xfId="3" applyBorder="1" applyAlignment="1">
      <alignment vertical="top" wrapText="1"/>
    </xf>
    <xf numFmtId="0" fontId="6" fillId="0" borderId="42" xfId="3" applyBorder="1" applyAlignment="1">
      <alignment vertical="top" wrapText="1"/>
    </xf>
    <xf numFmtId="0" fontId="6" fillId="12" borderId="42" xfId="3" applyFill="1" applyBorder="1" applyAlignment="1">
      <alignment vertical="top" wrapText="1"/>
    </xf>
    <xf numFmtId="0" fontId="6" fillId="0" borderId="35" xfId="3" applyBorder="1" applyAlignment="1">
      <alignment vertical="top" wrapText="1"/>
    </xf>
    <xf numFmtId="0" fontId="27" fillId="17" borderId="32" xfId="0" applyFont="1" applyFill="1" applyBorder="1"/>
    <xf numFmtId="0" fontId="6" fillId="15" borderId="50" xfId="0" applyFont="1" applyFill="1" applyBorder="1"/>
    <xf numFmtId="0" fontId="6" fillId="15" borderId="22" xfId="0" applyFont="1" applyFill="1" applyBorder="1" applyAlignment="1">
      <alignment wrapText="1"/>
    </xf>
    <xf numFmtId="0" fontId="20" fillId="13" borderId="33" xfId="0" quotePrefix="1" applyFont="1" applyFill="1" applyBorder="1" applyAlignment="1" applyProtection="1">
      <alignment vertical="top" wrapText="1"/>
      <protection locked="0"/>
    </xf>
    <xf numFmtId="0" fontId="20" fillId="13" borderId="24" xfId="0" applyFont="1" applyFill="1" applyBorder="1" applyAlignment="1" applyProtection="1">
      <alignment vertical="top" wrapText="1"/>
      <protection locked="0"/>
    </xf>
    <xf numFmtId="0" fontId="3" fillId="14" borderId="18" xfId="0" applyFont="1" applyFill="1" applyBorder="1" applyAlignment="1">
      <alignment vertical="center"/>
    </xf>
    <xf numFmtId="0" fontId="3" fillId="14" borderId="1" xfId="0" applyFont="1" applyFill="1" applyBorder="1" applyAlignment="1">
      <alignment horizontal="center" vertical="center"/>
    </xf>
    <xf numFmtId="0" fontId="0" fillId="9" borderId="0" xfId="0" applyFill="1" applyBorder="1"/>
    <xf numFmtId="0" fontId="6" fillId="15" borderId="53" xfId="0" applyFont="1" applyFill="1" applyBorder="1"/>
    <xf numFmtId="0" fontId="0" fillId="0" borderId="21" xfId="0" applyBorder="1" applyAlignment="1">
      <alignment horizontal="left" vertical="center"/>
    </xf>
    <xf numFmtId="0" fontId="6" fillId="0" borderId="21" xfId="0" applyFont="1" applyBorder="1" applyAlignment="1">
      <alignment horizontal="left" vertical="center"/>
    </xf>
    <xf numFmtId="0" fontId="3" fillId="6" borderId="34" xfId="0" applyFont="1" applyFill="1" applyBorder="1" applyAlignment="1" applyProtection="1">
      <alignment horizontal="center"/>
      <protection locked="0"/>
    </xf>
    <xf numFmtId="0" fontId="23" fillId="0" borderId="0" xfId="0" applyFont="1" applyAlignment="1">
      <alignment horizontal="left" vertical="center"/>
    </xf>
    <xf numFmtId="0" fontId="6" fillId="4" borderId="15" xfId="0" applyFont="1" applyFill="1" applyBorder="1" applyAlignment="1">
      <alignment horizontal="right"/>
    </xf>
    <xf numFmtId="0" fontId="6" fillId="4" borderId="27" xfId="0" applyFont="1" applyFill="1" applyBorder="1" applyAlignment="1">
      <alignment horizontal="right"/>
    </xf>
    <xf numFmtId="0" fontId="6" fillId="3" borderId="15" xfId="0" applyFont="1" applyFill="1" applyBorder="1" applyAlignment="1">
      <alignment horizontal="right"/>
    </xf>
    <xf numFmtId="0" fontId="28" fillId="0" borderId="0" xfId="0" applyFont="1"/>
    <xf numFmtId="0" fontId="29" fillId="0" borderId="0" xfId="6"/>
    <xf numFmtId="49" fontId="4" fillId="6" borderId="35" xfId="0" applyNumberFormat="1" applyFont="1" applyFill="1" applyBorder="1" applyAlignment="1" applyProtection="1">
      <alignment horizontal="left"/>
      <protection locked="0"/>
    </xf>
    <xf numFmtId="0" fontId="1" fillId="7" borderId="21" xfId="0" applyFont="1" applyFill="1" applyBorder="1" applyAlignment="1">
      <alignment horizontal="left" vertical="center"/>
    </xf>
    <xf numFmtId="0" fontId="1" fillId="7" borderId="0" xfId="0" applyFont="1" applyFill="1" applyBorder="1" applyAlignment="1">
      <alignment horizontal="left" vertical="center"/>
    </xf>
    <xf numFmtId="0" fontId="31" fillId="13" borderId="33" xfId="0" quotePrefix="1" applyFont="1" applyFill="1" applyBorder="1" applyAlignment="1" applyProtection="1">
      <alignment vertical="top" wrapText="1"/>
      <protection locked="0"/>
    </xf>
    <xf numFmtId="0" fontId="1" fillId="0" borderId="21" xfId="0" applyFont="1" applyBorder="1" applyAlignment="1">
      <alignment horizontal="left" vertical="center"/>
    </xf>
    <xf numFmtId="0" fontId="1" fillId="0" borderId="0" xfId="0" applyFont="1" applyAlignment="1">
      <alignment horizontal="left" vertical="center"/>
    </xf>
    <xf numFmtId="0" fontId="1" fillId="0" borderId="0" xfId="0" applyFont="1"/>
    <xf numFmtId="0" fontId="32" fillId="0" borderId="0" xfId="6" applyFont="1"/>
    <xf numFmtId="1" fontId="1" fillId="0" borderId="0" xfId="0" applyNumberFormat="1" applyFont="1"/>
    <xf numFmtId="2" fontId="1" fillId="0" borderId="0" xfId="0" applyNumberFormat="1" applyFont="1"/>
    <xf numFmtId="0" fontId="31" fillId="13" borderId="24" xfId="0" applyFont="1" applyFill="1" applyBorder="1" applyAlignment="1" applyProtection="1">
      <alignment vertical="top" wrapText="1"/>
      <protection locked="0"/>
    </xf>
    <xf numFmtId="0" fontId="33" fillId="0" borderId="0" xfId="0" applyFont="1" applyAlignment="1">
      <alignment horizontal="left" vertical="center"/>
    </xf>
    <xf numFmtId="0" fontId="11" fillId="0" borderId="54" xfId="0" applyFont="1" applyBorder="1"/>
    <xf numFmtId="0" fontId="11" fillId="0" borderId="55" xfId="0" applyFont="1" applyBorder="1" applyAlignment="1">
      <alignment horizontal="right"/>
    </xf>
    <xf numFmtId="0" fontId="11" fillId="0" borderId="56" xfId="0" applyFont="1" applyBorder="1"/>
    <xf numFmtId="0" fontId="11" fillId="0" borderId="55" xfId="0" applyFont="1" applyBorder="1"/>
    <xf numFmtId="0" fontId="11" fillId="0" borderId="56" xfId="0" applyFont="1" applyBorder="1" applyAlignment="1">
      <alignment horizontal="center"/>
    </xf>
    <xf numFmtId="0" fontId="11" fillId="0" borderId="13" xfId="0" applyFont="1" applyBorder="1"/>
    <xf numFmtId="0" fontId="11" fillId="0" borderId="31" xfId="0" applyFont="1" applyBorder="1" applyAlignment="1">
      <alignment horizontal="right"/>
    </xf>
    <xf numFmtId="0" fontId="11" fillId="0" borderId="57" xfId="0" applyFont="1" applyBorder="1"/>
    <xf numFmtId="0" fontId="11" fillId="0" borderId="57" xfId="0" applyFont="1" applyBorder="1" applyAlignment="1">
      <alignment horizontal="center"/>
    </xf>
    <xf numFmtId="0" fontId="11" fillId="0" borderId="13" xfId="0" applyFont="1" applyBorder="1" applyAlignment="1">
      <alignment horizontal="left" vertical="top" wrapText="1"/>
    </xf>
    <xf numFmtId="0" fontId="11" fillId="0" borderId="57" xfId="0" applyFont="1" applyBorder="1" applyAlignment="1">
      <alignment horizontal="center" vertical="top" wrapText="1"/>
    </xf>
    <xf numFmtId="0" fontId="11" fillId="0" borderId="58" xfId="0" applyFont="1" applyBorder="1" applyAlignment="1">
      <alignment horizontal="right"/>
    </xf>
    <xf numFmtId="0" fontId="11" fillId="0" borderId="13" xfId="0" applyFont="1" applyBorder="1" applyAlignment="1">
      <alignment horizontal="left"/>
    </xf>
    <xf numFmtId="0" fontId="11" fillId="0" borderId="58" xfId="0" applyFont="1" applyBorder="1"/>
    <xf numFmtId="0" fontId="11" fillId="0" borderId="59" xfId="0" applyFont="1" applyBorder="1" applyAlignment="1">
      <alignment horizontal="right"/>
    </xf>
    <xf numFmtId="0" fontId="11" fillId="0" borderId="60" xfId="0" applyFont="1" applyBorder="1"/>
    <xf numFmtId="0" fontId="11" fillId="0" borderId="61" xfId="0" applyFont="1" applyBorder="1"/>
    <xf numFmtId="0" fontId="11" fillId="0" borderId="60" xfId="0" applyFont="1" applyBorder="1" applyAlignment="1">
      <alignment horizontal="center"/>
    </xf>
    <xf numFmtId="0" fontId="11" fillId="0" borderId="31" xfId="0" applyFont="1" applyBorder="1" applyAlignment="1">
      <alignment horizontal="center"/>
    </xf>
    <xf numFmtId="0" fontId="11" fillId="0" borderId="62" xfId="0" applyFont="1" applyBorder="1" applyAlignment="1">
      <alignment horizontal="right"/>
    </xf>
    <xf numFmtId="0" fontId="11" fillId="0" borderId="62" xfId="0" applyFont="1" applyBorder="1"/>
    <xf numFmtId="0" fontId="11" fillId="0" borderId="55" xfId="0" applyFont="1" applyBorder="1" applyAlignment="1">
      <alignment horizontal="center"/>
    </xf>
    <xf numFmtId="0" fontId="11" fillId="0" borderId="57" xfId="0" applyFont="1" applyBorder="1" applyAlignment="1">
      <alignment horizontal="right"/>
    </xf>
    <xf numFmtId="0" fontId="11" fillId="0" borderId="58" xfId="0" applyFont="1" applyBorder="1" applyAlignment="1">
      <alignment horizontal="center"/>
    </xf>
    <xf numFmtId="3" fontId="11" fillId="0" borderId="57" xfId="0" applyNumberFormat="1" applyFont="1" applyBorder="1" applyAlignment="1">
      <alignment horizontal="right"/>
    </xf>
    <xf numFmtId="3" fontId="11" fillId="0" borderId="13" xfId="0" applyNumberFormat="1" applyFont="1" applyBorder="1" applyAlignment="1">
      <alignment horizontal="right"/>
    </xf>
    <xf numFmtId="0" fontId="0" fillId="0" borderId="13" xfId="0" applyBorder="1" applyAlignment="1">
      <alignment horizontal="right"/>
    </xf>
    <xf numFmtId="0" fontId="0" fillId="0" borderId="2" xfId="0" applyBorder="1"/>
    <xf numFmtId="0" fontId="0" fillId="0" borderId="13" xfId="0" applyBorder="1" applyAlignment="1">
      <alignment vertical="top" wrapText="1"/>
    </xf>
    <xf numFmtId="0" fontId="0" fillId="0" borderId="13" xfId="0" applyBorder="1" applyAlignment="1">
      <alignment horizontal="center"/>
    </xf>
    <xf numFmtId="0" fontId="11" fillId="0" borderId="13" xfId="0" applyFont="1" applyBorder="1" applyAlignment="1">
      <alignment vertical="top" wrapText="1"/>
    </xf>
    <xf numFmtId="0" fontId="11" fillId="0" borderId="13" xfId="0" applyFont="1" applyBorder="1" applyAlignment="1">
      <alignment horizontal="center"/>
    </xf>
    <xf numFmtId="0" fontId="8" fillId="0" borderId="0" xfId="0" applyFont="1"/>
    <xf numFmtId="0" fontId="11" fillId="0" borderId="54" xfId="0" applyFont="1" applyBorder="1" applyAlignment="1">
      <alignment vertical="top"/>
    </xf>
    <xf numFmtId="0" fontId="11" fillId="0" borderId="54" xfId="0" applyFont="1" applyBorder="1" applyAlignment="1">
      <alignment horizontal="right"/>
    </xf>
    <xf numFmtId="0" fontId="11" fillId="0" borderId="66" xfId="0" applyFont="1" applyBorder="1" applyAlignment="1">
      <alignment horizontal="right" vertical="top" wrapText="1"/>
    </xf>
    <xf numFmtId="0" fontId="11" fillId="0" borderId="67" xfId="0" applyFont="1" applyBorder="1" applyAlignment="1">
      <alignment horizontal="center" vertical="top" wrapText="1"/>
    </xf>
    <xf numFmtId="0" fontId="11" fillId="0" borderId="68" xfId="0" applyFont="1" applyBorder="1" applyAlignment="1">
      <alignment horizontal="right" vertical="top"/>
    </xf>
    <xf numFmtId="0" fontId="11" fillId="0" borderId="13" xfId="0" applyFont="1" applyBorder="1" applyAlignment="1">
      <alignment vertical="top"/>
    </xf>
    <xf numFmtId="0" fontId="11" fillId="0" borderId="13" xfId="0" applyFont="1" applyBorder="1" applyAlignment="1">
      <alignment horizontal="right"/>
    </xf>
    <xf numFmtId="0" fontId="11" fillId="0" borderId="58" xfId="0" applyFont="1" applyBorder="1" applyAlignment="1">
      <alignment horizontal="right" vertical="top" wrapText="1"/>
    </xf>
    <xf numFmtId="0" fontId="11" fillId="0" borderId="13" xfId="0" applyFont="1" applyBorder="1" applyAlignment="1">
      <alignment horizontal="right" vertical="top"/>
    </xf>
    <xf numFmtId="0" fontId="11" fillId="0" borderId="13" xfId="0" applyFont="1" applyBorder="1" applyAlignment="1">
      <alignment horizontal="left" vertical="top"/>
    </xf>
    <xf numFmtId="3" fontId="11" fillId="0" borderId="13" xfId="0" applyNumberFormat="1" applyFont="1" applyBorder="1" applyAlignment="1">
      <alignment horizontal="right" vertical="top"/>
    </xf>
    <xf numFmtId="0" fontId="11" fillId="0" borderId="0" xfId="0" applyFont="1" applyAlignment="1">
      <alignment vertical="center"/>
    </xf>
    <xf numFmtId="0" fontId="16" fillId="0" borderId="0" xfId="0" applyFont="1" applyBorder="1" applyAlignment="1">
      <alignment horizontal="center" vertical="top" wrapText="1"/>
    </xf>
    <xf numFmtId="0" fontId="11" fillId="0" borderId="0" xfId="0" applyFont="1" applyBorder="1" applyAlignment="1">
      <alignment horizontal="center" vertical="top" wrapText="1"/>
    </xf>
    <xf numFmtId="0" fontId="6" fillId="0" borderId="0" xfId="0" applyFont="1" applyBorder="1"/>
    <xf numFmtId="0" fontId="0" fillId="16" borderId="20" xfId="0" applyFill="1" applyBorder="1"/>
    <xf numFmtId="0" fontId="23" fillId="15" borderId="72" xfId="0" applyFont="1" applyFill="1" applyBorder="1" applyAlignment="1">
      <alignment horizontal="center"/>
    </xf>
    <xf numFmtId="0" fontId="4" fillId="14" borderId="73" xfId="0" applyFont="1" applyFill="1" applyBorder="1" applyAlignment="1">
      <alignment vertical="center"/>
    </xf>
    <xf numFmtId="0" fontId="4" fillId="14" borderId="74" xfId="0" applyFont="1" applyFill="1" applyBorder="1" applyAlignment="1">
      <alignment horizontal="center" vertical="center"/>
    </xf>
    <xf numFmtId="0" fontId="30" fillId="17" borderId="32" xfId="0" applyFont="1" applyFill="1" applyBorder="1" applyAlignment="1">
      <alignment wrapText="1"/>
    </xf>
    <xf numFmtId="0" fontId="0" fillId="3" borderId="0" xfId="0" applyFill="1" applyBorder="1"/>
    <xf numFmtId="0" fontId="11" fillId="0" borderId="31" xfId="0" applyFont="1" applyBorder="1"/>
    <xf numFmtId="0" fontId="0" fillId="0" borderId="0" xfId="0"/>
    <xf numFmtId="0" fontId="6" fillId="0" borderId="0" xfId="0" applyFont="1"/>
    <xf numFmtId="0" fontId="11" fillId="0" borderId="37" xfId="0" applyFont="1" applyFill="1" applyBorder="1" applyAlignment="1">
      <alignment vertical="top"/>
    </xf>
    <xf numFmtId="0" fontId="11" fillId="0" borderId="37" xfId="0" applyFont="1" applyFill="1" applyBorder="1" applyAlignment="1">
      <alignment horizontal="right" vertical="top"/>
    </xf>
    <xf numFmtId="0" fontId="11" fillId="0" borderId="38" xfId="0" applyFont="1" applyFill="1" applyBorder="1" applyAlignment="1">
      <alignment vertical="top"/>
    </xf>
    <xf numFmtId="0" fontId="11" fillId="0" borderId="39" xfId="0" applyFont="1" applyFill="1" applyBorder="1" applyAlignment="1">
      <alignment horizontal="center" vertical="top"/>
    </xf>
    <xf numFmtId="0" fontId="11" fillId="0" borderId="40" xfId="0" applyFont="1" applyFill="1" applyBorder="1" applyAlignment="1">
      <alignment vertical="top"/>
    </xf>
    <xf numFmtId="0" fontId="11" fillId="0" borderId="41" xfId="0" applyFont="1" applyFill="1" applyBorder="1" applyAlignment="1">
      <alignment vertical="top"/>
    </xf>
    <xf numFmtId="0" fontId="11" fillId="0" borderId="42" xfId="0" applyFont="1" applyFill="1" applyBorder="1" applyAlignment="1">
      <alignment horizontal="right" vertical="top"/>
    </xf>
    <xf numFmtId="0" fontId="11" fillId="0" borderId="43" xfId="0" applyFont="1" applyFill="1" applyBorder="1" applyAlignment="1">
      <alignment vertical="top"/>
    </xf>
    <xf numFmtId="0" fontId="11" fillId="0" borderId="44" xfId="0" applyFont="1" applyFill="1" applyBorder="1" applyAlignment="1">
      <alignment horizontal="center" vertical="top"/>
    </xf>
    <xf numFmtId="0" fontId="11" fillId="0" borderId="31" xfId="0" applyFont="1" applyFill="1" applyBorder="1" applyAlignment="1">
      <alignment vertical="top"/>
    </xf>
    <xf numFmtId="0" fontId="12" fillId="0" borderId="41" xfId="0" applyFont="1" applyFill="1" applyBorder="1" applyAlignment="1">
      <alignment vertical="top" wrapText="1"/>
    </xf>
    <xf numFmtId="0" fontId="12" fillId="0" borderId="42" xfId="1" applyFont="1" applyFill="1" applyBorder="1" applyAlignment="1">
      <alignment horizontal="right" vertical="top" wrapText="1"/>
    </xf>
    <xf numFmtId="0" fontId="11" fillId="0" borderId="42" xfId="0" applyFont="1" applyFill="1" applyBorder="1" applyAlignment="1">
      <alignment vertical="top"/>
    </xf>
    <xf numFmtId="0" fontId="11" fillId="0" borderId="42" xfId="0" applyFont="1" applyFill="1" applyBorder="1" applyAlignment="1">
      <alignment horizontal="left" vertical="top" wrapText="1"/>
    </xf>
    <xf numFmtId="0" fontId="11" fillId="0" borderId="42" xfId="0" applyFont="1" applyFill="1" applyBorder="1" applyAlignment="1">
      <alignment horizontal="right" vertical="top" wrapText="1"/>
    </xf>
    <xf numFmtId="0" fontId="12" fillId="0" borderId="42" xfId="1" applyFont="1" applyFill="1" applyBorder="1" applyAlignment="1">
      <alignment horizontal="left" vertical="top" wrapText="1"/>
    </xf>
    <xf numFmtId="0" fontId="11" fillId="0" borderId="42" xfId="0" applyFont="1" applyFill="1" applyBorder="1" applyAlignment="1">
      <alignment horizontal="left" vertical="top"/>
    </xf>
    <xf numFmtId="0" fontId="12" fillId="0" borderId="8" xfId="1" applyFont="1" applyFill="1" applyBorder="1" applyAlignment="1">
      <alignment horizontal="right" vertical="top" wrapText="1"/>
    </xf>
    <xf numFmtId="0" fontId="12" fillId="0" borderId="12" xfId="0" applyFont="1" applyFill="1" applyBorder="1" applyAlignment="1">
      <alignment vertical="top" wrapText="1"/>
    </xf>
    <xf numFmtId="0" fontId="12" fillId="0" borderId="35" xfId="1" applyFont="1" applyFill="1" applyBorder="1" applyAlignment="1">
      <alignment horizontal="right" vertical="top" wrapText="1"/>
    </xf>
    <xf numFmtId="0" fontId="11" fillId="0" borderId="45" xfId="0" applyFont="1" applyFill="1" applyBorder="1" applyAlignment="1">
      <alignment vertical="top"/>
    </xf>
    <xf numFmtId="0" fontId="11" fillId="0" borderId="46" xfId="0" applyFont="1" applyFill="1" applyBorder="1" applyAlignment="1">
      <alignment horizontal="center" vertical="top"/>
    </xf>
    <xf numFmtId="0" fontId="11" fillId="0" borderId="47" xfId="0" applyFont="1" applyFill="1" applyBorder="1" applyAlignment="1">
      <alignment vertical="top"/>
    </xf>
    <xf numFmtId="0" fontId="11" fillId="0" borderId="38" xfId="0" applyFont="1" applyFill="1" applyBorder="1" applyAlignment="1">
      <alignment horizontal="right" vertical="top"/>
    </xf>
    <xf numFmtId="0" fontId="11" fillId="0" borderId="43" xfId="0" applyFont="1" applyFill="1" applyBorder="1" applyAlignment="1">
      <alignment horizontal="right" vertical="top"/>
    </xf>
    <xf numFmtId="0" fontId="12" fillId="0" borderId="42" xfId="0" applyFont="1" applyFill="1" applyBorder="1" applyAlignment="1">
      <alignment vertical="top" wrapText="1"/>
    </xf>
    <xf numFmtId="0" fontId="12" fillId="0" borderId="42" xfId="1" applyFont="1" applyFill="1" applyBorder="1" applyAlignment="1">
      <alignment horizontal="right" vertical="top"/>
    </xf>
    <xf numFmtId="0" fontId="11" fillId="0" borderId="42" xfId="0" quotePrefix="1" applyFont="1" applyFill="1" applyBorder="1" applyAlignment="1">
      <alignment horizontal="left" vertical="top"/>
    </xf>
    <xf numFmtId="0" fontId="11" fillId="0" borderId="41" xfId="0" quotePrefix="1" applyFont="1" applyFill="1" applyBorder="1" applyAlignment="1">
      <alignment horizontal="left" vertical="top"/>
    </xf>
    <xf numFmtId="0" fontId="11" fillId="0" borderId="41" xfId="0" applyFont="1" applyFill="1" applyBorder="1" applyAlignment="1">
      <alignment horizontal="left" vertical="top"/>
    </xf>
    <xf numFmtId="0" fontId="11" fillId="0" borderId="41" xfId="0" applyFont="1" applyFill="1" applyBorder="1" applyAlignment="1">
      <alignment vertical="top" wrapText="1"/>
    </xf>
    <xf numFmtId="0" fontId="12" fillId="0" borderId="35" xfId="1" applyFont="1" applyFill="1" applyBorder="1" applyAlignment="1">
      <alignment horizontal="right" vertical="top"/>
    </xf>
    <xf numFmtId="0" fontId="11" fillId="0" borderId="45" xfId="0" applyFont="1" applyFill="1" applyBorder="1" applyAlignment="1">
      <alignment horizontal="right" vertical="top"/>
    </xf>
    <xf numFmtId="0" fontId="11" fillId="0" borderId="37" xfId="0" applyFont="1" applyFill="1" applyBorder="1" applyAlignment="1">
      <alignment horizontal="center" vertical="top"/>
    </xf>
    <xf numFmtId="0" fontId="0" fillId="0" borderId="0" xfId="0" applyFill="1"/>
    <xf numFmtId="0" fontId="11" fillId="0" borderId="42" xfId="0" applyFont="1" applyFill="1" applyBorder="1" applyAlignment="1">
      <alignment horizontal="center" vertical="top"/>
    </xf>
    <xf numFmtId="0" fontId="11" fillId="0" borderId="35" xfId="0" applyFont="1" applyFill="1" applyBorder="1" applyAlignment="1">
      <alignment horizontal="right" vertical="top"/>
    </xf>
    <xf numFmtId="0" fontId="11" fillId="0" borderId="35" xfId="0" applyFont="1" applyFill="1" applyBorder="1" applyAlignment="1">
      <alignment horizontal="center" vertical="top"/>
    </xf>
    <xf numFmtId="0" fontId="11" fillId="0" borderId="37" xfId="0" applyFont="1" applyFill="1" applyBorder="1" applyAlignment="1">
      <alignment horizontal="left" vertical="top" wrapText="1"/>
    </xf>
    <xf numFmtId="0" fontId="11" fillId="0" borderId="38" xfId="0" applyFont="1" applyFill="1" applyBorder="1" applyAlignment="1">
      <alignment horizontal="right" vertical="top" wrapText="1"/>
    </xf>
    <xf numFmtId="0" fontId="12" fillId="0" borderId="38" xfId="1" applyFont="1" applyFill="1" applyBorder="1" applyAlignment="1">
      <alignment horizontal="right" vertical="top" wrapText="1"/>
    </xf>
    <xf numFmtId="0" fontId="12" fillId="0" borderId="39" xfId="1" applyFont="1" applyFill="1" applyBorder="1" applyAlignment="1">
      <alignment vertical="top" wrapText="1"/>
    </xf>
    <xf numFmtId="0" fontId="11" fillId="0" borderId="31" xfId="0" applyFont="1" applyFill="1" applyBorder="1" applyAlignment="1">
      <alignment horizontal="right" vertical="top" wrapText="1"/>
    </xf>
    <xf numFmtId="0" fontId="16" fillId="0" borderId="38" xfId="0" applyFont="1" applyFill="1" applyBorder="1" applyAlignment="1">
      <alignment horizontal="center" vertical="top" wrapText="1"/>
    </xf>
    <xf numFmtId="0" fontId="11" fillId="0" borderId="37" xfId="0" applyFont="1" applyFill="1" applyBorder="1" applyAlignment="1" applyProtection="1">
      <alignment horizontal="right" vertical="top" wrapText="1"/>
      <protection locked="0"/>
    </xf>
    <xf numFmtId="0" fontId="16" fillId="0" borderId="37" xfId="0" applyFont="1" applyFill="1" applyBorder="1" applyAlignment="1" applyProtection="1">
      <alignment horizontal="center" vertical="top" wrapText="1"/>
      <protection locked="0"/>
    </xf>
    <xf numFmtId="2" fontId="11" fillId="0" borderId="37" xfId="0" applyNumberFormat="1" applyFont="1" applyFill="1" applyBorder="1" applyAlignment="1" applyProtection="1">
      <alignment horizontal="right" vertical="top" wrapText="1"/>
      <protection locked="0"/>
    </xf>
    <xf numFmtId="0" fontId="16" fillId="0" borderId="51" xfId="0" applyFont="1" applyFill="1" applyBorder="1" applyAlignment="1">
      <alignment horizontal="center" vertical="top" wrapText="1"/>
    </xf>
    <xf numFmtId="0" fontId="11" fillId="0" borderId="43" xfId="0" applyFont="1" applyFill="1" applyBorder="1" applyAlignment="1">
      <alignment horizontal="right" vertical="top" wrapText="1"/>
    </xf>
    <xf numFmtId="0" fontId="12" fillId="0" borderId="43" xfId="1" applyFont="1" applyFill="1" applyBorder="1" applyAlignment="1">
      <alignment horizontal="right" vertical="top" wrapText="1"/>
    </xf>
    <xf numFmtId="0" fontId="12" fillId="0" borderId="44" xfId="1" applyFont="1" applyFill="1" applyBorder="1" applyAlignment="1">
      <alignment vertical="top" wrapText="1"/>
    </xf>
    <xf numFmtId="0" fontId="16" fillId="0" borderId="43" xfId="0" applyFont="1" applyFill="1" applyBorder="1" applyAlignment="1">
      <alignment horizontal="center" vertical="top" wrapText="1"/>
    </xf>
    <xf numFmtId="0" fontId="11" fillId="0" borderId="42" xfId="0" applyFont="1" applyFill="1" applyBorder="1" applyAlignment="1" applyProtection="1">
      <alignment horizontal="right" vertical="top" wrapText="1"/>
      <protection locked="0"/>
    </xf>
    <xf numFmtId="0" fontId="16" fillId="0" borderId="42" xfId="0" applyFont="1" applyFill="1" applyBorder="1" applyAlignment="1" applyProtection="1">
      <alignment horizontal="center" vertical="top" wrapText="1"/>
      <protection locked="0"/>
    </xf>
    <xf numFmtId="2" fontId="11" fillId="0" borderId="42" xfId="0" applyNumberFormat="1" applyFont="1" applyFill="1" applyBorder="1" applyAlignment="1" applyProtection="1">
      <alignment horizontal="right" vertical="top" wrapText="1"/>
      <protection locked="0"/>
    </xf>
    <xf numFmtId="3" fontId="11" fillId="0" borderId="31" xfId="0" applyNumberFormat="1" applyFont="1" applyFill="1" applyBorder="1" applyAlignment="1">
      <alignment horizontal="right" vertical="top" wrapText="1"/>
    </xf>
    <xf numFmtId="1" fontId="11" fillId="0" borderId="42" xfId="0" applyNumberFormat="1" applyFont="1" applyFill="1" applyBorder="1" applyAlignment="1" applyProtection="1">
      <alignment horizontal="right" vertical="top" wrapText="1"/>
      <protection locked="0"/>
    </xf>
    <xf numFmtId="0" fontId="11" fillId="0" borderId="42" xfId="0" quotePrefix="1" applyFont="1" applyFill="1" applyBorder="1" applyAlignment="1">
      <alignment horizontal="left" vertical="top" wrapText="1"/>
    </xf>
    <xf numFmtId="0" fontId="11" fillId="0" borderId="51" xfId="0" applyFont="1" applyFill="1" applyBorder="1" applyAlignment="1">
      <alignment horizontal="center" vertical="top" wrapText="1"/>
    </xf>
    <xf numFmtId="11" fontId="12" fillId="0" borderId="43" xfId="1" applyNumberFormat="1" applyFont="1" applyFill="1" applyBorder="1" applyAlignment="1">
      <alignment horizontal="right" vertical="top" wrapText="1"/>
    </xf>
    <xf numFmtId="165" fontId="11" fillId="0" borderId="42" xfId="0" applyNumberFormat="1" applyFont="1" applyFill="1" applyBorder="1" applyAlignment="1" applyProtection="1">
      <alignment horizontal="right" vertical="top" wrapText="1"/>
      <protection locked="0"/>
    </xf>
    <xf numFmtId="166" fontId="11" fillId="0" borderId="31" xfId="0" applyNumberFormat="1" applyFont="1" applyFill="1" applyBorder="1" applyAlignment="1">
      <alignment horizontal="right" vertical="top" wrapText="1"/>
    </xf>
    <xf numFmtId="0" fontId="11" fillId="0" borderId="0" xfId="0" applyFont="1" applyFill="1" applyAlignment="1">
      <alignment vertical="top" wrapText="1"/>
    </xf>
    <xf numFmtId="0" fontId="12" fillId="0" borderId="42" xfId="1" applyFont="1" applyFill="1" applyBorder="1" applyAlignment="1" applyProtection="1">
      <alignment horizontal="right" vertical="top" wrapText="1"/>
      <protection locked="0"/>
    </xf>
    <xf numFmtId="4" fontId="11" fillId="0" borderId="31" xfId="0" applyNumberFormat="1" applyFont="1" applyFill="1" applyBorder="1" applyAlignment="1">
      <alignment horizontal="right" vertical="top" wrapText="1"/>
    </xf>
    <xf numFmtId="167" fontId="11" fillId="0" borderId="31" xfId="0" applyNumberFormat="1" applyFont="1" applyFill="1" applyBorder="1" applyAlignment="1">
      <alignment horizontal="right" vertical="top" wrapText="1"/>
    </xf>
    <xf numFmtId="0" fontId="11" fillId="0" borderId="52" xfId="0" applyFont="1" applyFill="1" applyBorder="1" applyAlignment="1" applyProtection="1">
      <alignment horizontal="right" vertical="top" wrapText="1"/>
      <protection locked="0"/>
    </xf>
    <xf numFmtId="0" fontId="12" fillId="0" borderId="7" xfId="1" applyFont="1" applyFill="1" applyBorder="1" applyAlignment="1">
      <alignment horizontal="right" vertical="top" wrapText="1"/>
    </xf>
    <xf numFmtId="3" fontId="11" fillId="0" borderId="0" xfId="0" applyNumberFormat="1" applyFont="1" applyFill="1" applyAlignment="1">
      <alignment horizontal="right" vertical="top" wrapText="1"/>
    </xf>
    <xf numFmtId="0" fontId="11" fillId="0" borderId="41" xfId="0" applyFont="1" applyFill="1" applyBorder="1" applyAlignment="1" applyProtection="1">
      <alignment horizontal="right" vertical="top" wrapText="1"/>
      <protection locked="0"/>
    </xf>
    <xf numFmtId="0" fontId="12" fillId="0" borderId="43" xfId="4" applyFont="1" applyFill="1" applyBorder="1" applyAlignment="1">
      <alignment horizontal="right" vertical="top" wrapText="1"/>
    </xf>
    <xf numFmtId="0" fontId="12" fillId="0" borderId="44" xfId="4" applyFont="1" applyFill="1" applyBorder="1" applyAlignment="1">
      <alignment vertical="top" wrapText="1"/>
    </xf>
    <xf numFmtId="0" fontId="12" fillId="0" borderId="43" xfId="4" applyFont="1" applyFill="1" applyBorder="1" applyAlignment="1">
      <alignment vertical="top" wrapText="1"/>
    </xf>
    <xf numFmtId="0" fontId="16" fillId="0" borderId="42" xfId="0" applyFont="1" applyFill="1" applyBorder="1" applyAlignment="1">
      <alignment horizontal="center" vertical="top" wrapText="1"/>
    </xf>
    <xf numFmtId="0" fontId="26" fillId="0" borderId="7" xfId="0" applyFont="1" applyFill="1" applyBorder="1" applyAlignment="1">
      <alignment vertical="top" wrapText="1"/>
    </xf>
    <xf numFmtId="0" fontId="12" fillId="0" borderId="42" xfId="5" applyFont="1" applyFill="1" applyBorder="1" applyAlignment="1">
      <alignment vertical="top" wrapText="1"/>
    </xf>
    <xf numFmtId="0" fontId="11" fillId="0" borderId="8" xfId="0" applyFont="1" applyFill="1" applyBorder="1" applyAlignment="1">
      <alignment vertical="top" wrapText="1"/>
    </xf>
    <xf numFmtId="14" fontId="12" fillId="0" borderId="43" xfId="1" applyNumberFormat="1" applyFont="1" applyFill="1" applyBorder="1" applyAlignment="1">
      <alignment horizontal="right" vertical="top" wrapText="1"/>
    </xf>
    <xf numFmtId="168" fontId="11" fillId="0" borderId="31" xfId="0" applyNumberFormat="1" applyFont="1" applyFill="1" applyBorder="1" applyAlignment="1">
      <alignment horizontal="right" vertical="top" wrapText="1"/>
    </xf>
    <xf numFmtId="0" fontId="12" fillId="0" borderId="35" xfId="1" applyFont="1" applyFill="1" applyBorder="1" applyAlignment="1">
      <alignment horizontal="left" vertical="top" wrapText="1"/>
    </xf>
    <xf numFmtId="0" fontId="12" fillId="0" borderId="45" xfId="1" applyFont="1" applyFill="1" applyBorder="1" applyAlignment="1">
      <alignment horizontal="right" vertical="top" wrapText="1"/>
    </xf>
    <xf numFmtId="0" fontId="12" fillId="0" borderId="46" xfId="1" applyFont="1" applyFill="1" applyBorder="1" applyAlignment="1">
      <alignment vertical="top" wrapText="1"/>
    </xf>
    <xf numFmtId="3" fontId="11" fillId="0" borderId="47" xfId="0" applyNumberFormat="1" applyFont="1" applyFill="1" applyBorder="1" applyAlignment="1">
      <alignment horizontal="right" vertical="top" wrapText="1"/>
    </xf>
    <xf numFmtId="0" fontId="16" fillId="0" borderId="35" xfId="0" applyFont="1" applyFill="1" applyBorder="1" applyAlignment="1">
      <alignment horizontal="center" vertical="top" wrapText="1"/>
    </xf>
    <xf numFmtId="0" fontId="11" fillId="0" borderId="35" xfId="0" applyFont="1" applyFill="1" applyBorder="1" applyAlignment="1" applyProtection="1">
      <alignment horizontal="right" vertical="top" wrapText="1"/>
      <protection locked="0"/>
    </xf>
    <xf numFmtId="0" fontId="16" fillId="0" borderId="35" xfId="0" applyFont="1" applyFill="1" applyBorder="1" applyAlignment="1" applyProtection="1">
      <alignment horizontal="center" vertical="top" wrapText="1"/>
      <protection locked="0"/>
    </xf>
    <xf numFmtId="2" fontId="11" fillId="0" borderId="35" xfId="0" applyNumberFormat="1" applyFont="1" applyFill="1" applyBorder="1" applyAlignment="1" applyProtection="1">
      <alignment horizontal="right" vertical="top" wrapText="1"/>
      <protection locked="0"/>
    </xf>
    <xf numFmtId="0" fontId="6" fillId="0" borderId="42" xfId="0" applyFont="1" applyFill="1" applyBorder="1" applyAlignment="1">
      <alignment vertical="top" wrapText="1"/>
    </xf>
    <xf numFmtId="0" fontId="6" fillId="0" borderId="42" xfId="0" applyFont="1" applyFill="1" applyBorder="1" applyAlignment="1">
      <alignment vertical="top"/>
    </xf>
    <xf numFmtId="0" fontId="6" fillId="0" borderId="42" xfId="0" applyFont="1" applyFill="1" applyBorder="1" applyAlignment="1">
      <alignment horizontal="left" vertical="top" wrapText="1"/>
    </xf>
    <xf numFmtId="0" fontId="12" fillId="0" borderId="43" xfId="1" applyNumberFormat="1" applyFont="1" applyFill="1" applyBorder="1" applyAlignment="1">
      <alignment horizontal="right" vertical="top" wrapText="1"/>
    </xf>
    <xf numFmtId="0" fontId="38" fillId="0" borderId="0" xfId="0" applyFont="1"/>
    <xf numFmtId="0" fontId="6" fillId="4" borderId="0" xfId="0" applyFont="1" applyFill="1" applyBorder="1" applyAlignment="1"/>
    <xf numFmtId="0" fontId="6" fillId="4" borderId="30" xfId="0" applyFont="1" applyFill="1" applyBorder="1" applyAlignment="1"/>
    <xf numFmtId="0" fontId="6" fillId="4" borderId="6" xfId="0" applyFont="1" applyFill="1" applyBorder="1" applyAlignment="1"/>
    <xf numFmtId="0" fontId="6" fillId="3" borderId="6" xfId="0" applyFont="1" applyFill="1" applyBorder="1" applyAlignment="1"/>
    <xf numFmtId="0" fontId="0" fillId="3" borderId="0" xfId="0" applyFill="1" applyBorder="1" applyAlignment="1"/>
    <xf numFmtId="0" fontId="16" fillId="0" borderId="0" xfId="0" applyFont="1" applyAlignment="1">
      <alignment horizontal="center"/>
    </xf>
    <xf numFmtId="0" fontId="3" fillId="0" borderId="0" xfId="0" applyFont="1" applyAlignment="1">
      <alignment horizont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9" xfId="0" applyFont="1" applyBorder="1" applyAlignment="1">
      <alignment horizontal="center" vertical="center"/>
    </xf>
    <xf numFmtId="0" fontId="3" fillId="0" borderId="14" xfId="0" applyFont="1" applyBorder="1" applyAlignment="1">
      <alignment horizontal="center" vertical="center"/>
    </xf>
    <xf numFmtId="0" fontId="3" fillId="0" borderId="36" xfId="0" applyFont="1" applyBorder="1" applyAlignment="1">
      <alignment horizontal="center"/>
    </xf>
    <xf numFmtId="0" fontId="11" fillId="0" borderId="0" xfId="0" applyFont="1" applyAlignment="1">
      <alignment horizontal="left"/>
    </xf>
    <xf numFmtId="0" fontId="6" fillId="15" borderId="6" xfId="0" applyFont="1" applyFill="1" applyBorder="1" applyAlignment="1">
      <alignment wrapText="1"/>
    </xf>
    <xf numFmtId="0" fontId="6" fillId="15" borderId="28" xfId="0" applyFont="1" applyFill="1" applyBorder="1" applyAlignment="1">
      <alignment wrapText="1"/>
    </xf>
    <xf numFmtId="0" fontId="3" fillId="15" borderId="23" xfId="0" applyFont="1" applyFill="1" applyBorder="1" applyAlignment="1">
      <alignment horizontal="center"/>
    </xf>
    <xf numFmtId="0" fontId="0" fillId="15" borderId="30" xfId="0" applyFill="1" applyBorder="1" applyAlignment="1"/>
    <xf numFmtId="0" fontId="0" fillId="15" borderId="24" xfId="0" applyFill="1" applyBorder="1" applyAlignment="1"/>
    <xf numFmtId="0" fontId="4" fillId="3" borderId="18" xfId="0" applyFont="1" applyFill="1" applyBorder="1" applyAlignment="1">
      <alignment horizontal="center"/>
    </xf>
    <xf numFmtId="0" fontId="0" fillId="0" borderId="11" xfId="0" applyBorder="1" applyAlignment="1"/>
    <xf numFmtId="0" fontId="4" fillId="4" borderId="18" xfId="0" applyFont="1" applyFill="1" applyBorder="1" applyAlignment="1">
      <alignment horizontal="center"/>
    </xf>
    <xf numFmtId="0" fontId="4" fillId="15" borderId="18" xfId="0" applyFont="1" applyFill="1" applyBorder="1" applyAlignment="1">
      <alignment horizontal="center"/>
    </xf>
    <xf numFmtId="0" fontId="0" fillId="15" borderId="11" xfId="0" applyFill="1" applyBorder="1" applyAlignment="1"/>
    <xf numFmtId="0" fontId="6" fillId="4" borderId="0" xfId="0" applyFont="1" applyFill="1" applyBorder="1" applyAlignment="1"/>
    <xf numFmtId="0" fontId="0" fillId="0" borderId="19" xfId="0" applyBorder="1" applyAlignment="1"/>
    <xf numFmtId="0" fontId="6" fillId="4" borderId="30" xfId="0" applyFont="1" applyFill="1" applyBorder="1" applyAlignment="1"/>
    <xf numFmtId="0" fontId="0" fillId="0" borderId="24" xfId="0" applyBorder="1" applyAlignment="1"/>
    <xf numFmtId="0" fontId="3" fillId="3" borderId="18" xfId="0" applyFont="1" applyFill="1" applyBorder="1" applyAlignment="1">
      <alignment horizontal="center"/>
    </xf>
    <xf numFmtId="0" fontId="0" fillId="0" borderId="3" xfId="0" applyBorder="1" applyAlignment="1"/>
    <xf numFmtId="0" fontId="0" fillId="0" borderId="26" xfId="0" applyBorder="1" applyAlignment="1"/>
    <xf numFmtId="0" fontId="3" fillId="4" borderId="18" xfId="0" applyFont="1" applyFill="1" applyBorder="1" applyAlignment="1">
      <alignment horizontal="center"/>
    </xf>
    <xf numFmtId="0" fontId="6" fillId="4" borderId="6" xfId="0" applyFont="1" applyFill="1" applyBorder="1" applyAlignment="1"/>
    <xf numFmtId="0" fontId="0" fillId="0" borderId="28" xfId="0" applyBorder="1" applyAlignment="1"/>
    <xf numFmtId="0" fontId="6" fillId="3" borderId="6" xfId="0" applyFont="1" applyFill="1" applyBorder="1" applyAlignment="1"/>
    <xf numFmtId="0" fontId="0" fillId="3" borderId="0" xfId="0" applyFill="1" applyBorder="1" applyAlignment="1"/>
    <xf numFmtId="0" fontId="37" fillId="3" borderId="18" xfId="0" applyFont="1" applyFill="1" applyBorder="1" applyAlignment="1">
      <alignment horizontal="center"/>
    </xf>
    <xf numFmtId="0" fontId="3" fillId="3" borderId="3" xfId="0" applyFont="1" applyFill="1" applyBorder="1" applyAlignment="1">
      <alignment horizontal="center"/>
    </xf>
    <xf numFmtId="0" fontId="4" fillId="4" borderId="11" xfId="0" applyFont="1" applyFill="1" applyBorder="1" applyAlignment="1">
      <alignment horizontal="center"/>
    </xf>
    <xf numFmtId="0" fontId="3" fillId="4" borderId="3" xfId="0" applyFont="1" applyFill="1" applyBorder="1" applyAlignment="1">
      <alignment horizontal="center"/>
    </xf>
    <xf numFmtId="0" fontId="4" fillId="15" borderId="11" xfId="0" applyFont="1" applyFill="1" applyBorder="1" applyAlignment="1">
      <alignment horizontal="center"/>
    </xf>
    <xf numFmtId="0" fontId="3" fillId="0" borderId="10" xfId="2" applyNumberFormat="1" applyFont="1" applyFill="1" applyBorder="1" applyAlignment="1">
      <alignment horizontal="center"/>
    </xf>
    <xf numFmtId="0" fontId="3" fillId="0" borderId="11" xfId="2" applyNumberFormat="1" applyFont="1" applyFill="1" applyBorder="1" applyAlignment="1">
      <alignment horizontal="center"/>
    </xf>
    <xf numFmtId="0" fontId="3" fillId="0" borderId="2" xfId="2" applyNumberFormat="1" applyFont="1" applyFill="1" applyBorder="1" applyAlignment="1">
      <alignment horizontal="center" vertical="center" wrapText="1"/>
    </xf>
    <xf numFmtId="0" fontId="3" fillId="0" borderId="8" xfId="2" applyNumberFormat="1" applyFont="1" applyFill="1" applyBorder="1" applyAlignment="1">
      <alignment horizontal="center" vertical="center" wrapText="1"/>
    </xf>
    <xf numFmtId="0" fontId="3" fillId="0" borderId="12" xfId="2" applyNumberFormat="1" applyFont="1" applyFill="1" applyBorder="1" applyAlignment="1">
      <alignment horizontal="center" vertical="center" wrapText="1"/>
    </xf>
    <xf numFmtId="0" fontId="3" fillId="0" borderId="3" xfId="2" applyNumberFormat="1" applyFont="1" applyFill="1" applyBorder="1" applyAlignment="1">
      <alignment horizontal="center"/>
    </xf>
    <xf numFmtId="0" fontId="3" fillId="0" borderId="4" xfId="2" applyNumberFormat="1" applyFont="1" applyFill="1" applyBorder="1" applyAlignment="1">
      <alignment horizontal="center" vertical="center"/>
    </xf>
    <xf numFmtId="0" fontId="3" fillId="0" borderId="6" xfId="2" applyNumberFormat="1" applyFont="1" applyFill="1" applyBorder="1" applyAlignment="1">
      <alignment horizontal="center" vertical="center"/>
    </xf>
    <xf numFmtId="0" fontId="3" fillId="0" borderId="5" xfId="2" applyNumberFormat="1" applyFont="1" applyFill="1" applyBorder="1" applyAlignment="1">
      <alignment horizontal="center" vertical="center"/>
    </xf>
    <xf numFmtId="0" fontId="3" fillId="0" borderId="9" xfId="2" applyNumberFormat="1" applyFont="1" applyFill="1" applyBorder="1" applyAlignment="1">
      <alignment horizontal="center" vertical="center"/>
    </xf>
    <xf numFmtId="0" fontId="3" fillId="0" borderId="30" xfId="2" applyNumberFormat="1" applyFont="1" applyFill="1" applyBorder="1" applyAlignment="1">
      <alignment horizontal="center" vertical="center"/>
    </xf>
    <xf numFmtId="0" fontId="3" fillId="0" borderId="14" xfId="2" applyNumberFormat="1" applyFont="1" applyFill="1" applyBorder="1" applyAlignment="1">
      <alignment horizontal="center" vertical="center"/>
    </xf>
    <xf numFmtId="0" fontId="3" fillId="0" borderId="10" xfId="2" applyNumberFormat="1" applyFont="1" applyFill="1" applyBorder="1" applyAlignment="1">
      <alignment horizontal="center" vertical="center"/>
    </xf>
    <xf numFmtId="0" fontId="3" fillId="0" borderId="3" xfId="2" applyNumberFormat="1" applyFont="1" applyFill="1" applyBorder="1" applyAlignment="1">
      <alignment horizontal="center" vertical="center"/>
    </xf>
    <xf numFmtId="0" fontId="3" fillId="0" borderId="11" xfId="2" applyNumberFormat="1" applyFont="1" applyFill="1" applyBorder="1" applyAlignment="1">
      <alignment horizontal="center" vertical="center"/>
    </xf>
    <xf numFmtId="0" fontId="3" fillId="0" borderId="10" xfId="2" quotePrefix="1" applyNumberFormat="1" applyFont="1" applyFill="1" applyBorder="1" applyAlignment="1">
      <alignment horizontal="center"/>
    </xf>
    <xf numFmtId="0" fontId="3" fillId="0" borderId="11" xfId="2" quotePrefix="1" applyNumberFormat="1" applyFont="1" applyFill="1" applyBorder="1" applyAlignment="1">
      <alignment horizontal="center"/>
    </xf>
    <xf numFmtId="0" fontId="11" fillId="0" borderId="31" xfId="0" applyFont="1" applyBorder="1" applyAlignment="1"/>
    <xf numFmtId="0" fontId="16" fillId="0" borderId="59" xfId="0" applyFont="1" applyBorder="1" applyAlignment="1">
      <alignment horizontal="center" vertical="center"/>
    </xf>
    <xf numFmtId="0" fontId="16" fillId="0" borderId="61" xfId="0" applyFont="1" applyBorder="1" applyAlignment="1">
      <alignment horizontal="center" vertical="center"/>
    </xf>
    <xf numFmtId="0" fontId="16" fillId="0" borderId="62" xfId="0" applyFont="1" applyBorder="1" applyAlignment="1">
      <alignment horizontal="center" vertical="center"/>
    </xf>
    <xf numFmtId="0" fontId="16" fillId="0" borderId="55" xfId="0" applyFont="1" applyBorder="1" applyAlignment="1">
      <alignment horizontal="center" vertical="center"/>
    </xf>
    <xf numFmtId="0" fontId="16" fillId="0" borderId="64" xfId="0" applyFont="1" applyBorder="1" applyAlignment="1">
      <alignment horizontal="center" vertical="center" wrapText="1"/>
    </xf>
    <xf numFmtId="0" fontId="16" fillId="0" borderId="54" xfId="0" applyFont="1" applyBorder="1" applyAlignment="1">
      <alignment horizontal="center" vertical="center" wrapText="1"/>
    </xf>
    <xf numFmtId="0" fontId="16" fillId="0" borderId="59" xfId="0" applyFont="1" applyBorder="1" applyAlignment="1">
      <alignment horizontal="center" vertical="center" wrapText="1"/>
    </xf>
    <xf numFmtId="0" fontId="16" fillId="0" borderId="60"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56"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55" xfId="0" applyFont="1" applyBorder="1" applyAlignment="1">
      <alignment horizontal="center" vertical="center" wrapText="1"/>
    </xf>
    <xf numFmtId="0" fontId="16" fillId="0" borderId="0" xfId="0" applyFont="1" applyAlignment="1">
      <alignment horizontal="center"/>
    </xf>
    <xf numFmtId="0" fontId="11" fillId="0" borderId="30" xfId="0" applyFont="1" applyBorder="1" applyAlignment="1"/>
    <xf numFmtId="0" fontId="16" fillId="0" borderId="2" xfId="0" applyFont="1" applyBorder="1" applyAlignment="1">
      <alignment horizontal="center" vertical="center"/>
    </xf>
    <xf numFmtId="0" fontId="16" fillId="0" borderId="8" xfId="0" applyFont="1" applyBorder="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7" xfId="0" applyFont="1" applyBorder="1" applyAlignment="1">
      <alignment horizontal="center" vertical="center"/>
    </xf>
    <xf numFmtId="0" fontId="16" fillId="0" borderId="36" xfId="0" applyFont="1" applyBorder="1" applyAlignment="1">
      <alignment horizontal="center" vertical="center"/>
    </xf>
    <xf numFmtId="0" fontId="16" fillId="0" borderId="10" xfId="0" applyFont="1" applyBorder="1" applyAlignment="1">
      <alignment horizontal="center"/>
    </xf>
    <xf numFmtId="0" fontId="16" fillId="0" borderId="3" xfId="0" applyFont="1" applyBorder="1" applyAlignment="1">
      <alignment horizontal="center"/>
    </xf>
    <xf numFmtId="0" fontId="16" fillId="0" borderId="11" xfId="0" applyFont="1" applyBorder="1" applyAlignment="1">
      <alignment horizontal="center"/>
    </xf>
    <xf numFmtId="0" fontId="16" fillId="0" borderId="6" xfId="0" applyFont="1" applyBorder="1" applyAlignment="1">
      <alignment horizontal="center" vertical="center"/>
    </xf>
    <xf numFmtId="0" fontId="16" fillId="0" borderId="9" xfId="0" applyFont="1" applyBorder="1" applyAlignment="1">
      <alignment horizontal="center" vertical="center"/>
    </xf>
    <xf numFmtId="0" fontId="16" fillId="0" borderId="30" xfId="0" applyFont="1" applyBorder="1" applyAlignment="1">
      <alignment horizontal="center" vertical="center"/>
    </xf>
    <xf numFmtId="0" fontId="3" fillId="0" borderId="2" xfId="3" applyFont="1" applyBorder="1" applyAlignment="1">
      <alignment horizontal="center" vertical="center"/>
    </xf>
    <xf numFmtId="0" fontId="3" fillId="0" borderId="8" xfId="3" applyFont="1" applyBorder="1" applyAlignment="1">
      <alignment horizontal="center" vertical="center"/>
    </xf>
    <xf numFmtId="0" fontId="3" fillId="0" borderId="12" xfId="3" applyFont="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4" xfId="0" quotePrefix="1" applyFont="1" applyBorder="1" applyAlignment="1">
      <alignment horizontal="center" vertical="center" wrapText="1"/>
    </xf>
    <xf numFmtId="0" fontId="3" fillId="0" borderId="5" xfId="0" quotePrefix="1" applyFont="1" applyBorder="1" applyAlignment="1">
      <alignment horizontal="center" vertical="center" wrapText="1"/>
    </xf>
    <xf numFmtId="0" fontId="3" fillId="0" borderId="7" xfId="0" quotePrefix="1" applyFont="1" applyBorder="1" applyAlignment="1">
      <alignment horizontal="center" vertical="center" wrapText="1"/>
    </xf>
    <xf numFmtId="0" fontId="3" fillId="0" borderId="36" xfId="0" quotePrefix="1" applyFont="1" applyBorder="1" applyAlignment="1">
      <alignment horizontal="center" vertical="center" wrapText="1"/>
    </xf>
    <xf numFmtId="0" fontId="3" fillId="0" borderId="10" xfId="0" applyFont="1" applyBorder="1" applyAlignment="1">
      <alignment horizontal="center"/>
    </xf>
    <xf numFmtId="0" fontId="3" fillId="0" borderId="3" xfId="0" applyFont="1" applyBorder="1" applyAlignment="1">
      <alignment horizontal="center"/>
    </xf>
    <xf numFmtId="0" fontId="3" fillId="0" borderId="11" xfId="0" applyFont="1" applyBorder="1" applyAlignment="1">
      <alignment horizontal="center"/>
    </xf>
    <xf numFmtId="0" fontId="3" fillId="0" borderId="0" xfId="0" applyFont="1" applyAlignment="1">
      <alignment horizontal="center" wrapText="1"/>
    </xf>
    <xf numFmtId="0" fontId="3" fillId="0" borderId="0" xfId="0" applyFont="1" applyAlignment="1">
      <alignment horizontal="center"/>
    </xf>
    <xf numFmtId="0" fontId="0" fillId="0" borderId="30" xfId="0" applyBorder="1" applyAlignment="1"/>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41" xfId="0" applyFont="1" applyBorder="1" applyAlignment="1">
      <alignment horizontal="center"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6" xfId="0" applyFont="1" applyBorder="1" applyAlignment="1">
      <alignment horizontal="center" vertical="center" wrapText="1"/>
    </xf>
    <xf numFmtId="0" fontId="3" fillId="0" borderId="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9" xfId="0" applyFont="1" applyBorder="1" applyAlignment="1">
      <alignment horizontal="center" vertical="center"/>
    </xf>
    <xf numFmtId="0" fontId="3" fillId="0" borderId="14" xfId="0" applyFont="1" applyBorder="1" applyAlignment="1">
      <alignment horizontal="center" vertical="center"/>
    </xf>
    <xf numFmtId="0" fontId="3" fillId="0" borderId="30" xfId="0" applyFont="1" applyBorder="1" applyAlignment="1">
      <alignment horizontal="center" vertical="center"/>
    </xf>
    <xf numFmtId="0" fontId="0" fillId="0" borderId="61" xfId="0" applyBorder="1" applyAlignment="1"/>
    <xf numFmtId="0" fontId="0" fillId="0" borderId="0" xfId="0" applyAlignment="1"/>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0" xfId="0" applyFont="1" applyBorder="1" applyAlignment="1">
      <alignment horizontal="center" vertical="center"/>
    </xf>
    <xf numFmtId="0" fontId="3" fillId="0" borderId="2"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51" xfId="0" applyFont="1" applyBorder="1" applyAlignment="1">
      <alignment horizontal="center" vertical="center"/>
    </xf>
    <xf numFmtId="164" fontId="3" fillId="0" borderId="2" xfId="0" applyNumberFormat="1" applyFont="1" applyBorder="1" applyAlignment="1" applyProtection="1">
      <alignment horizontal="center" vertical="center" wrapText="1"/>
      <protection locked="0"/>
    </xf>
    <xf numFmtId="164" fontId="3" fillId="0" borderId="8" xfId="0" applyNumberFormat="1" applyFont="1" applyBorder="1" applyAlignment="1" applyProtection="1">
      <alignment horizontal="center" vertical="center" wrapText="1"/>
      <protection locked="0"/>
    </xf>
    <xf numFmtId="164" fontId="3" fillId="0" borderId="2" xfId="0" applyNumberFormat="1" applyFont="1" applyBorder="1" applyAlignment="1">
      <alignment horizontal="center" vertical="center"/>
    </xf>
    <xf numFmtId="164" fontId="3" fillId="0" borderId="8"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3" fillId="0" borderId="36" xfId="0" applyFont="1" applyBorder="1" applyAlignment="1">
      <alignment horizontal="center"/>
    </xf>
    <xf numFmtId="0" fontId="3" fillId="0" borderId="64"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71" xfId="0" applyFont="1" applyBorder="1" applyAlignment="1">
      <alignment horizontal="center" vertical="center" wrapText="1"/>
    </xf>
    <xf numFmtId="0" fontId="6" fillId="0" borderId="61" xfId="0" applyFont="1" applyBorder="1" applyAlignment="1"/>
    <xf numFmtId="0" fontId="6" fillId="0" borderId="0" xfId="0" applyFont="1" applyAlignment="1"/>
    <xf numFmtId="0" fontId="11" fillId="0" borderId="0" xfId="0" applyFont="1" applyAlignment="1">
      <alignment horizontal="left"/>
    </xf>
    <xf numFmtId="164" fontId="3" fillId="0" borderId="2" xfId="0" applyNumberFormat="1" applyFont="1" applyBorder="1" applyAlignment="1">
      <alignment horizontal="center" vertical="center" wrapText="1"/>
    </xf>
    <xf numFmtId="164" fontId="3" fillId="0" borderId="8" xfId="0" applyNumberFormat="1" applyFont="1" applyBorder="1" applyAlignment="1">
      <alignment horizontal="center" vertical="center" wrapText="1"/>
    </xf>
    <xf numFmtId="164" fontId="3" fillId="0" borderId="12" xfId="0" applyNumberFormat="1"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8" xfId="0" applyFont="1" applyFill="1" applyBorder="1" applyAlignment="1">
      <alignment horizontal="center" vertical="center" wrapText="1"/>
    </xf>
  </cellXfs>
  <cellStyles count="7">
    <cellStyle name="Hyperlink" xfId="6" builtinId="8"/>
    <cellStyle name="Normal" xfId="0" builtinId="0"/>
    <cellStyle name="Normal 2" xfId="2" xr:uid="{94730FAF-4E33-4A87-BEB3-1F79E52216F9}"/>
    <cellStyle name="Normal 3" xfId="3" xr:uid="{A4CB7F19-837E-48AB-87B9-E26C3D4A9065}"/>
    <cellStyle name="Normal_CompleteSet" xfId="4" xr:uid="{E760A81F-6D66-46CD-BF89-C1297E9D0CB9}"/>
    <cellStyle name="Normal_PROPERTIES" xfId="5" xr:uid="{3880C6BF-1F8D-41DE-A2E4-278B3799A425}"/>
    <cellStyle name="Normal_Sheet1" xfId="1"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9525</xdr:colOff>
      <xdr:row>1</xdr:row>
      <xdr:rowOff>19050</xdr:rowOff>
    </xdr:from>
    <xdr:to>
      <xdr:col>1</xdr:col>
      <xdr:colOff>28575</xdr:colOff>
      <xdr:row>24</xdr:row>
      <xdr:rowOff>104775</xdr:rowOff>
    </xdr:to>
    <xdr:sp macro="" textlink="">
      <xdr:nvSpPr>
        <xdr:cNvPr id="1025" name="Text 1">
          <a:extLst>
            <a:ext uri="{FF2B5EF4-FFF2-40B4-BE49-F238E27FC236}">
              <a16:creationId xmlns:a16="http://schemas.microsoft.com/office/drawing/2014/main" id="{00000000-0008-0000-0000-000001040000}"/>
            </a:ext>
          </a:extLst>
        </xdr:cNvPr>
        <xdr:cNvSpPr txBox="1">
          <a:spLocks noChangeArrowheads="1"/>
        </xdr:cNvSpPr>
      </xdr:nvSpPr>
      <xdr:spPr bwMode="auto">
        <a:xfrm>
          <a:off x="9525" y="247650"/>
          <a:ext cx="8963025" cy="43338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spreadsheet workbook (NUMBER PLEASE!.xls) is a tool to be used to quickly find all information available in the Act 2 regulations that apply to a single </a:t>
          </a:r>
          <a:r>
            <a:rPr lang="en-US" sz="1100" b="0" i="0" u="none" strike="noStrike" baseline="0">
              <a:solidFill>
                <a:sysClr val="windowText" lastClr="000000"/>
              </a:solidFill>
              <a:latin typeface="Arial"/>
              <a:cs typeface="Arial"/>
            </a:rPr>
            <a:t>regulated substance. The information for each regulated substance includes all the medium-specific concentrations (MSCs), all the physical and toxicological properties and whether or not the substance is a constituent of potential ecological concern (CPEC).</a:t>
          </a:r>
        </a:p>
        <a:p>
          <a:pPr algn="l" rtl="0">
            <a:defRPr sz="1000"/>
          </a:pPr>
          <a:endParaRPr lang="en-US" sz="1100" b="0" i="0" u="none" strike="noStrike" baseline="0">
            <a:solidFill>
              <a:sysClr val="windowText" lastClr="000000"/>
            </a:solidFill>
            <a:latin typeface="Arial" panose="020B0604020202020204" pitchFamily="34" charset="0"/>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Arial" panose="020B0604020202020204" pitchFamily="34" charset="0"/>
              <a:ea typeface="+mn-ea"/>
              <a:cs typeface="Arial" panose="020B0604020202020204" pitchFamily="34" charset="0"/>
            </a:rPr>
            <a:t>The spreadsheet to be used is tabbed "NUMBER PLEASE!" To use it, simply click on the "NUMBER PLEASE! (Chem)" tab or "NUMBER PLEASE! (CASRN)" tab and select a regulated substance by chemical name (Chem) or CAS number (CASRN) from the dropdown list in cell B1 (yellow-filled).  The CAS number (CASRN) for the selected chemical will appear in cell B3 (green-filled).</a:t>
          </a:r>
          <a:endParaRPr lang="en-US">
            <a:solidFill>
              <a:sysClr val="windowText" lastClr="000000"/>
            </a:solidFill>
            <a:effectLst/>
            <a:latin typeface="Arial" panose="020B0604020202020204" pitchFamily="34" charset="0"/>
            <a:cs typeface="Arial" panose="020B0604020202020204" pitchFamily="34" charset="0"/>
          </a:endParaRPr>
        </a:p>
        <a:p>
          <a:pPr rtl="0"/>
          <a:endParaRPr lang="en-US" sz="1100" b="0" i="0" baseline="0">
            <a:solidFill>
              <a:sysClr val="windowText" lastClr="000000"/>
            </a:solidFill>
            <a:effectLst/>
            <a:latin typeface="Arial" panose="020B0604020202020204" pitchFamily="34" charset="0"/>
            <a:ea typeface="+mn-ea"/>
            <a:cs typeface="Arial" panose="020B0604020202020204" pitchFamily="34" charset="0"/>
          </a:endParaRPr>
        </a:p>
        <a:p>
          <a:pPr rtl="0"/>
          <a:r>
            <a:rPr lang="en-US" sz="1100" b="0" i="0" baseline="0">
              <a:solidFill>
                <a:sysClr val="windowText" lastClr="000000"/>
              </a:solidFill>
              <a:effectLst/>
              <a:latin typeface="Arial" panose="020B0604020202020204" pitchFamily="34" charset="0"/>
              <a:ea typeface="+mn-ea"/>
              <a:cs typeface="Arial" panose="020B0604020202020204" pitchFamily="34" charset="0"/>
            </a:rPr>
            <a:t>All groundwater MSCs are given in the blue-filled cells (range A5 to C17). All soil MSCs are given in the orange-filled cells (range A27 to C57). Information pertaining to physical and toxicological properties and whether or not the regulated substance is a CPEC are given in the purple-filled cells (range A65 to C80).  </a:t>
          </a:r>
          <a:endParaRPr lang="en-US">
            <a:solidFill>
              <a:sysClr val="windowText" lastClr="000000"/>
            </a:solidFill>
            <a:effectLst/>
            <a:latin typeface="Arial" panose="020B0604020202020204" pitchFamily="34" charset="0"/>
            <a:cs typeface="Arial" panose="020B0604020202020204" pitchFamily="34" charset="0"/>
          </a:endParaRPr>
        </a:p>
        <a:p>
          <a:pPr algn="l" rtl="0">
            <a:defRPr sz="1000"/>
          </a:pPr>
          <a:endParaRPr lang="en-US" sz="1100" b="0" i="0" u="none" strike="noStrike" baseline="0">
            <a:solidFill>
              <a:sysClr val="windowText" lastClr="000000"/>
            </a:solidFill>
            <a:latin typeface="Arial"/>
            <a:cs typeface="Arial"/>
          </a:endParaRPr>
        </a:p>
        <a:p>
          <a:pPr algn="l" rtl="0">
            <a:defRPr sz="1000"/>
          </a:pPr>
          <a:r>
            <a:rPr lang="en-US" sz="1100" b="0" i="0" u="none" strike="noStrike" baseline="0">
              <a:solidFill>
                <a:sysClr val="windowText" lastClr="000000"/>
              </a:solidFill>
              <a:latin typeface="Arial"/>
              <a:cs typeface="Arial"/>
            </a:rPr>
            <a:t>If the user wants to print the substance-specific information, the spreadsheet has been set up to print range A1 to C80.</a:t>
          </a:r>
        </a:p>
        <a:p>
          <a:pPr algn="l" rtl="0">
            <a:defRPr sz="1000"/>
          </a:pPr>
          <a:endParaRPr lang="en-US" sz="1100" b="0" i="0" u="none" strike="noStrike" baseline="0">
            <a:solidFill>
              <a:sysClr val="windowText" lastClr="000000"/>
            </a:solidFill>
            <a:latin typeface="Arial"/>
            <a:cs typeface="Arial"/>
          </a:endParaRPr>
        </a:p>
        <a:p>
          <a:pPr algn="l" rtl="0">
            <a:defRPr sz="1000"/>
          </a:pPr>
          <a:r>
            <a:rPr lang="en-US" sz="1100" b="0" i="0" u="none" strike="noStrike" baseline="0">
              <a:solidFill>
                <a:sysClr val="windowText" lastClr="000000"/>
              </a:solidFill>
              <a:latin typeface="Arial"/>
              <a:cs typeface="Arial"/>
            </a:rPr>
            <a:t>This workbook will be updated as data pertinent to each regulated substance are revised and as new regulated substances are added to the current list. </a:t>
          </a:r>
        </a:p>
        <a:p>
          <a:pPr algn="l" rtl="0">
            <a:defRPr sz="1000"/>
          </a:pPr>
          <a:endParaRPr lang="en-US" sz="1100" b="0" i="0" u="none" strike="noStrike" baseline="0">
            <a:solidFill>
              <a:srgbClr val="000000"/>
            </a:solidFill>
            <a:latin typeface="Arial"/>
            <a:cs typeface="Arial"/>
          </a:endParaRPr>
        </a:p>
        <a:p>
          <a:pPr algn="l" rtl="0">
            <a:defRPr sz="1000"/>
          </a:pPr>
          <a:r>
            <a:rPr lang="en-US" sz="1400" b="1" i="1" u="none" strike="noStrike" baseline="0">
              <a:solidFill>
                <a:srgbClr val="FF0000"/>
              </a:solidFill>
              <a:latin typeface="Arial"/>
              <a:cs typeface="Arial"/>
            </a:rPr>
            <a:t>These data are not a substitute for the official data listed in the Appendices of the regulations. As such, if the data are to be used in any official capacity, they should be checked against the official tables to ensure that no errors exist.</a:t>
          </a:r>
          <a:r>
            <a:rPr lang="en-US" sz="1400" b="1" i="1" u="none" strike="noStrike" baseline="0">
              <a:solidFill>
                <a:srgbClr val="000000"/>
              </a:solidFill>
              <a:latin typeface="Arial"/>
              <a:cs typeface="Arial"/>
            </a:rPr>
            <a:t>  </a:t>
          </a:r>
          <a:r>
            <a:rPr lang="en-US" sz="1000" b="0" i="0" u="none" strike="noStrike" baseline="0">
              <a:solidFill>
                <a:srgbClr val="000000"/>
              </a:solidFill>
              <a:latin typeface="Arial"/>
              <a:cs typeface="Arial"/>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254</xdr:row>
      <xdr:rowOff>0</xdr:rowOff>
    </xdr:from>
    <xdr:to>
      <xdr:col>8</xdr:col>
      <xdr:colOff>0</xdr:colOff>
      <xdr:row>254</xdr:row>
      <xdr:rowOff>0</xdr:rowOff>
    </xdr:to>
    <xdr:sp macro="" textlink="">
      <xdr:nvSpPr>
        <xdr:cNvPr id="2" name="Text 1">
          <a:extLst>
            <a:ext uri="{FF2B5EF4-FFF2-40B4-BE49-F238E27FC236}">
              <a16:creationId xmlns:a16="http://schemas.microsoft.com/office/drawing/2014/main" id="{06C3F306-CB6B-4843-A6F1-884CCF048A19}"/>
            </a:ext>
          </a:extLst>
        </xdr:cNvPr>
        <xdr:cNvSpPr txBox="1">
          <a:spLocks noChangeArrowheads="1"/>
        </xdr:cNvSpPr>
      </xdr:nvSpPr>
      <xdr:spPr bwMode="auto">
        <a:xfrm>
          <a:off x="0" y="37401500"/>
          <a:ext cx="63436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UBKM = Uptake Biokinetic Model for Lead</a:t>
          </a:r>
        </a:p>
        <a:p>
          <a:pPr algn="l" rtl="0">
            <a:defRPr sz="1000"/>
          </a:pPr>
          <a:r>
            <a:rPr lang="en-US" sz="1000" b="0" i="0" u="none" strike="noStrike" baseline="0">
              <a:solidFill>
                <a:srgbClr val="000000"/>
              </a:solidFill>
              <a:latin typeface="Arial"/>
              <a:cs typeface="Arial"/>
            </a:rPr>
            <a:t>SEGHM = Society for Environmental Geochemistry and Health Model</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NNL designations apply to estimated MSCs for inorganic regulated substances which mathematically exceed unity (1,000,000 mg/kg).</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PL value of 190,000 mg/kg applies to organic regulated substances only and is based on the physical limitation of soil to hold the substance.  This value has been calculated by assuming a soil bulk density of 1.8 g/cc, soil porosity of 35%, and a regulated substance density of 1.0 g/cc.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soil-to-groundwater model values in this table are designed to be applied to unsaturated soils.  The value to be used for saturated soils can be calculated by dividing the unsaturated soil value by 10.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255</xdr:row>
      <xdr:rowOff>0</xdr:rowOff>
    </xdr:from>
    <xdr:to>
      <xdr:col>4</xdr:col>
      <xdr:colOff>0</xdr:colOff>
      <xdr:row>255</xdr:row>
      <xdr:rowOff>0</xdr:rowOff>
    </xdr:to>
    <xdr:sp macro="" textlink="">
      <xdr:nvSpPr>
        <xdr:cNvPr id="2" name="Text 1">
          <a:extLst>
            <a:ext uri="{FF2B5EF4-FFF2-40B4-BE49-F238E27FC236}">
              <a16:creationId xmlns:a16="http://schemas.microsoft.com/office/drawing/2014/main" id="{58009616-6017-40D0-8A2E-95AA5DC36418}"/>
            </a:ext>
          </a:extLst>
        </xdr:cNvPr>
        <xdr:cNvSpPr txBox="1">
          <a:spLocks noChangeArrowheads="1"/>
        </xdr:cNvSpPr>
      </xdr:nvSpPr>
      <xdr:spPr bwMode="auto">
        <a:xfrm>
          <a:off x="0" y="41052750"/>
          <a:ext cx="473710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UBKM = Uptake Biokinetic Model for Lead</a:t>
          </a:r>
        </a:p>
        <a:p>
          <a:pPr algn="l" rtl="0">
            <a:defRPr sz="1000"/>
          </a:pPr>
          <a:r>
            <a:rPr lang="en-US" sz="1000" b="0" i="0" u="none" strike="noStrike" baseline="0">
              <a:solidFill>
                <a:srgbClr val="000000"/>
              </a:solidFill>
              <a:latin typeface="Arial"/>
              <a:cs typeface="Arial"/>
            </a:rPr>
            <a:t>SEGHM = Society for Environmental Geochemistry and Health Model</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NNL designations apply to estimated MSCs for inorganic regulated substances which mathematically exceed unity (1,000,000 mg/kg).</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PL value of 190,000 mg/kg applies to organic regulated substances only and is based on the physical limitation of soil to hold the substance.  This value has been calculated by assuming a soil bulk density of 1.8 g/cc, soil porosity of 35%, and a regulated substance density of 1.0 g/cc.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soil-to-groundwater model values in this table are designed to be applied to unsaturated soils.  The value to be used for saturated soils can be calculated by dividing the unsaturated soil value by 10.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agov.sharepoint.com/Land_Recycling/Remediation_Standards/Chapter%20250%20Tables/03-30-2023%20BAS/Table%205a(using%20the%20mem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gov-my.sharepoint.com/Documents%20and%20Settings/mtexter/Local%20Settings/Temporary%20Internet%20Files/OLK2/LOOK%20IT%20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agov-my.sharepoint.com/personal/bshamory_pa_gov/Documents/Documents/Land%20Recycling%20Program/Act%202%20Standards/Number_Please/03-30-2023%20BAS/Table%203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ERTIES"/>
      <sheetName val="Degradation Coefficient"/>
      <sheetName val="JURY -Surface"/>
      <sheetName val="JURY - Subsurface"/>
      <sheetName val="VOC"/>
      <sheetName val="Table 5a(using the memo)"/>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GW"/>
      <sheetName val="TABLE"/>
      <sheetName val="S-GW CALC"/>
      <sheetName val="PROPERTIES"/>
    </sheetNames>
    <sheetDataSet>
      <sheetData sheetId="0" refreshError="1"/>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0"/>
  <sheetViews>
    <sheetView showGridLines="0" workbookViewId="0">
      <selection activeCell="Q12" sqref="Q12"/>
    </sheetView>
  </sheetViews>
  <sheetFormatPr defaultRowHeight="12.75" x14ac:dyDescent="0.2"/>
  <cols>
    <col min="1" max="1" width="134.140625" customWidth="1"/>
  </cols>
  <sheetData>
    <row r="1" spans="1:15" ht="18" x14ac:dyDescent="0.25">
      <c r="A1" s="8" t="s">
        <v>0</v>
      </c>
      <c r="B1" s="1"/>
      <c r="C1" s="1"/>
      <c r="D1" s="1"/>
      <c r="E1" s="1"/>
      <c r="F1" s="1"/>
      <c r="G1" s="1"/>
      <c r="H1" s="1"/>
      <c r="I1" s="1"/>
      <c r="J1" s="1"/>
      <c r="K1" s="1"/>
      <c r="L1" s="1"/>
      <c r="M1" s="1"/>
      <c r="N1" s="1"/>
      <c r="O1" s="1"/>
    </row>
    <row r="2" spans="1:15" x14ac:dyDescent="0.2">
      <c r="A2" s="1"/>
      <c r="B2" s="1"/>
      <c r="C2" s="1"/>
      <c r="D2" s="1"/>
      <c r="E2" s="1"/>
      <c r="F2" s="1"/>
      <c r="G2" s="1"/>
      <c r="H2" s="1"/>
      <c r="I2" s="1"/>
      <c r="J2" s="1"/>
      <c r="K2" s="1"/>
      <c r="L2" s="1"/>
      <c r="M2" s="1"/>
      <c r="N2" s="1"/>
      <c r="O2" s="1"/>
    </row>
    <row r="3" spans="1:15" x14ac:dyDescent="0.2">
      <c r="A3" s="1"/>
      <c r="B3" s="1"/>
      <c r="C3" s="1"/>
      <c r="D3" s="1"/>
      <c r="E3" s="1"/>
      <c r="F3" s="1"/>
      <c r="G3" s="1"/>
      <c r="H3" s="1"/>
      <c r="I3" s="1"/>
      <c r="J3" s="1"/>
      <c r="K3" s="1"/>
      <c r="L3" s="1"/>
      <c r="M3" s="1"/>
      <c r="N3" s="1"/>
      <c r="O3" s="1"/>
    </row>
    <row r="4" spans="1:15" x14ac:dyDescent="0.2">
      <c r="A4" s="1"/>
      <c r="B4" s="1"/>
      <c r="C4" s="1"/>
      <c r="D4" s="1"/>
      <c r="E4" s="1"/>
      <c r="F4" s="1"/>
      <c r="G4" s="1"/>
      <c r="H4" s="1"/>
      <c r="I4" s="1"/>
      <c r="J4" s="1"/>
      <c r="K4" s="1"/>
      <c r="L4" s="1"/>
      <c r="M4" s="1"/>
      <c r="N4" s="1"/>
      <c r="O4" s="1"/>
    </row>
    <row r="5" spans="1:15" ht="14.25" x14ac:dyDescent="0.2">
      <c r="A5" s="6"/>
      <c r="B5" s="1"/>
      <c r="C5" s="1"/>
      <c r="D5" s="1"/>
      <c r="E5" s="1"/>
      <c r="F5" s="1"/>
      <c r="G5" s="1"/>
      <c r="H5" s="1"/>
      <c r="I5" s="1"/>
      <c r="J5" s="1"/>
      <c r="K5" s="1"/>
      <c r="L5" s="1"/>
      <c r="M5" s="1"/>
      <c r="N5" s="1"/>
      <c r="O5" s="1"/>
    </row>
    <row r="6" spans="1:15" ht="15" x14ac:dyDescent="0.2">
      <c r="A6" s="2"/>
      <c r="B6" s="1"/>
      <c r="C6" s="1"/>
      <c r="D6" s="1"/>
      <c r="E6" s="1"/>
      <c r="F6" s="1"/>
      <c r="G6" s="1"/>
      <c r="H6" s="1"/>
      <c r="I6" s="1"/>
      <c r="J6" s="1"/>
      <c r="K6" s="1"/>
      <c r="L6" s="1"/>
      <c r="M6" s="1"/>
      <c r="N6" s="1"/>
      <c r="O6" s="1"/>
    </row>
    <row r="7" spans="1:15" ht="15" x14ac:dyDescent="0.2">
      <c r="A7" s="2"/>
      <c r="B7" s="1"/>
      <c r="C7" s="1"/>
      <c r="D7" s="1"/>
      <c r="E7" s="1"/>
      <c r="F7" s="1"/>
      <c r="G7" s="1"/>
      <c r="H7" s="1"/>
      <c r="I7" s="1"/>
      <c r="J7" s="1"/>
      <c r="K7" s="1"/>
      <c r="L7" s="1"/>
      <c r="M7" s="1"/>
      <c r="N7" s="1"/>
      <c r="O7" s="1"/>
    </row>
    <row r="8" spans="1:15" ht="15" x14ac:dyDescent="0.2">
      <c r="A8" s="2"/>
      <c r="B8" s="1"/>
      <c r="C8" s="1"/>
      <c r="D8" s="1"/>
      <c r="E8" s="1"/>
      <c r="F8" s="1"/>
      <c r="G8" s="1"/>
      <c r="H8" s="1"/>
      <c r="I8" s="1"/>
      <c r="J8" s="1"/>
      <c r="K8" s="1"/>
      <c r="L8" s="1"/>
      <c r="M8" s="1"/>
      <c r="N8" s="1"/>
      <c r="O8" s="1"/>
    </row>
    <row r="9" spans="1:15" ht="15" x14ac:dyDescent="0.2">
      <c r="A9" s="2"/>
      <c r="B9" s="1"/>
      <c r="C9" s="1"/>
      <c r="D9" s="1"/>
      <c r="E9" s="1"/>
      <c r="F9" s="1"/>
      <c r="G9" s="1"/>
      <c r="H9" s="1"/>
      <c r="I9" s="1"/>
      <c r="J9" s="1"/>
      <c r="K9" s="1"/>
      <c r="L9" s="1"/>
      <c r="M9" s="1"/>
      <c r="N9" s="1"/>
      <c r="O9" s="1"/>
    </row>
    <row r="10" spans="1:15" ht="14.25" x14ac:dyDescent="0.2">
      <c r="A10" s="6"/>
      <c r="B10" s="1"/>
      <c r="C10" s="1"/>
      <c r="D10" s="1"/>
      <c r="E10" s="1"/>
      <c r="F10" s="1"/>
      <c r="G10" s="1"/>
      <c r="H10" s="1"/>
      <c r="I10" s="1"/>
      <c r="J10" s="1"/>
      <c r="K10" s="1"/>
      <c r="L10" s="1"/>
      <c r="M10" s="1"/>
      <c r="N10" s="1"/>
      <c r="O10" s="1"/>
    </row>
    <row r="11" spans="1:15" ht="15" x14ac:dyDescent="0.2">
      <c r="A11" s="2"/>
      <c r="B11" s="1"/>
      <c r="C11" s="1"/>
      <c r="D11" s="1"/>
      <c r="E11" s="1"/>
      <c r="F11" s="1"/>
      <c r="G11" s="1"/>
      <c r="H11" s="1"/>
      <c r="I11" s="1"/>
      <c r="J11" s="1"/>
      <c r="K11" s="1"/>
      <c r="L11" s="1"/>
      <c r="M11" s="1"/>
      <c r="N11" s="1"/>
      <c r="O11" s="1"/>
    </row>
    <row r="12" spans="1:15" ht="15" x14ac:dyDescent="0.2">
      <c r="A12" s="2"/>
      <c r="B12" s="1"/>
      <c r="C12" s="1"/>
      <c r="D12" s="1"/>
      <c r="E12" s="1"/>
      <c r="F12" s="1"/>
      <c r="G12" s="1"/>
      <c r="H12" s="1"/>
      <c r="I12" s="1"/>
      <c r="J12" s="1"/>
      <c r="K12" s="1"/>
      <c r="L12" s="1"/>
      <c r="M12" s="1"/>
      <c r="N12" s="1"/>
      <c r="O12" s="1"/>
    </row>
    <row r="13" spans="1:15" ht="15" x14ac:dyDescent="0.2">
      <c r="A13" s="2"/>
      <c r="B13" s="1"/>
      <c r="C13" s="1"/>
      <c r="D13" s="1"/>
      <c r="E13" s="1"/>
      <c r="F13" s="1"/>
      <c r="G13" s="1"/>
      <c r="H13" s="1"/>
      <c r="I13" s="1"/>
      <c r="J13" s="1"/>
      <c r="K13" s="1"/>
      <c r="L13" s="1"/>
      <c r="M13" s="1"/>
      <c r="N13" s="1"/>
      <c r="O13" s="1"/>
    </row>
    <row r="14" spans="1:15" ht="15" x14ac:dyDescent="0.2">
      <c r="A14" s="2"/>
      <c r="B14" s="1"/>
      <c r="C14" s="1"/>
      <c r="D14" s="1"/>
      <c r="E14" s="1"/>
      <c r="F14" s="1"/>
      <c r="G14" s="1"/>
      <c r="H14" s="1"/>
      <c r="I14" s="1"/>
      <c r="J14" s="1"/>
      <c r="K14" s="1"/>
      <c r="L14" s="1"/>
      <c r="M14" s="1"/>
      <c r="N14" s="1"/>
      <c r="O14" s="1"/>
    </row>
    <row r="15" spans="1:15" ht="15" x14ac:dyDescent="0.2">
      <c r="A15" s="2"/>
      <c r="B15" s="1"/>
      <c r="C15" s="1"/>
      <c r="D15" s="1"/>
      <c r="E15" s="1"/>
      <c r="F15" s="1"/>
      <c r="G15" s="1"/>
      <c r="H15" s="1"/>
      <c r="I15" s="1"/>
      <c r="J15" s="1"/>
      <c r="K15" s="1"/>
      <c r="L15" s="1"/>
      <c r="M15" s="1"/>
      <c r="N15" s="1"/>
      <c r="O15" s="1"/>
    </row>
    <row r="16" spans="1:15" ht="15" x14ac:dyDescent="0.2">
      <c r="A16" s="2"/>
      <c r="B16" s="1"/>
      <c r="C16" s="1"/>
      <c r="D16" s="1"/>
      <c r="E16" s="1"/>
      <c r="F16" s="1"/>
      <c r="G16" s="1"/>
      <c r="H16" s="1"/>
      <c r="I16" s="1"/>
      <c r="J16" s="1"/>
      <c r="K16" s="1"/>
      <c r="L16" s="1"/>
      <c r="M16" s="1"/>
      <c r="N16" s="1"/>
      <c r="O16" s="1"/>
    </row>
    <row r="17" spans="1:15" ht="15" x14ac:dyDescent="0.2">
      <c r="A17" s="2"/>
      <c r="B17" s="1"/>
      <c r="C17" s="1"/>
      <c r="D17" s="1"/>
      <c r="E17" s="1"/>
      <c r="F17" s="1"/>
      <c r="G17" s="1"/>
      <c r="H17" s="1"/>
      <c r="I17" s="1"/>
      <c r="J17" s="1"/>
      <c r="K17" s="1"/>
      <c r="L17" s="1"/>
      <c r="M17" s="1"/>
      <c r="N17" s="1"/>
      <c r="O17" s="1"/>
    </row>
    <row r="18" spans="1:15" ht="15" x14ac:dyDescent="0.2">
      <c r="A18" s="2"/>
      <c r="B18" s="1"/>
      <c r="C18" s="1"/>
      <c r="D18" s="1"/>
      <c r="E18" s="1"/>
      <c r="F18" s="1"/>
      <c r="G18" s="1"/>
      <c r="H18" s="1"/>
      <c r="I18" s="1"/>
      <c r="J18" s="1"/>
      <c r="K18" s="1"/>
      <c r="L18" s="1"/>
      <c r="M18" s="1"/>
      <c r="N18" s="1"/>
      <c r="O18" s="1"/>
    </row>
    <row r="19" spans="1:15" ht="15" x14ac:dyDescent="0.2">
      <c r="A19" s="2"/>
      <c r="B19" s="1"/>
      <c r="C19" s="1"/>
      <c r="D19" s="1"/>
      <c r="E19" s="1"/>
      <c r="F19" s="1"/>
      <c r="G19" s="1"/>
      <c r="H19" s="1"/>
      <c r="I19" s="1"/>
      <c r="J19" s="1"/>
      <c r="K19" s="1"/>
      <c r="L19" s="1"/>
      <c r="M19" s="1"/>
      <c r="N19" s="1"/>
      <c r="O19" s="1"/>
    </row>
    <row r="20" spans="1:15" ht="15" x14ac:dyDescent="0.2">
      <c r="A20" s="2"/>
      <c r="B20" s="1"/>
      <c r="C20" s="1"/>
      <c r="D20" s="1"/>
      <c r="E20" s="1"/>
      <c r="F20" s="1"/>
      <c r="G20" s="1"/>
      <c r="H20" s="1"/>
      <c r="I20" s="1"/>
      <c r="J20" s="1"/>
      <c r="K20" s="1"/>
      <c r="L20" s="1"/>
      <c r="M20" s="1"/>
      <c r="N20" s="1"/>
      <c r="O20" s="1"/>
    </row>
    <row r="21" spans="1:15" ht="15" x14ac:dyDescent="0.2">
      <c r="A21" s="2"/>
      <c r="B21" s="1"/>
      <c r="C21" s="1"/>
      <c r="D21" s="1"/>
      <c r="E21" s="1"/>
      <c r="F21" s="1"/>
      <c r="G21" s="1"/>
      <c r="H21" s="1"/>
      <c r="I21" s="1"/>
      <c r="J21" s="1"/>
      <c r="K21" s="1"/>
      <c r="L21" s="1"/>
      <c r="M21" s="1"/>
      <c r="N21" s="1"/>
      <c r="O21" s="1"/>
    </row>
    <row r="22" spans="1:15" ht="15" x14ac:dyDescent="0.2">
      <c r="A22" s="2"/>
      <c r="B22" s="1"/>
      <c r="C22" s="1"/>
      <c r="D22" s="1"/>
      <c r="E22" s="1"/>
      <c r="F22" s="1"/>
      <c r="G22" s="1"/>
      <c r="H22" s="1"/>
      <c r="I22" s="1"/>
      <c r="J22" s="1"/>
      <c r="K22" s="1"/>
      <c r="L22" s="1"/>
      <c r="M22" s="1"/>
      <c r="N22" s="1"/>
      <c r="O22" s="1"/>
    </row>
    <row r="23" spans="1:15" x14ac:dyDescent="0.2">
      <c r="A23" s="1"/>
      <c r="B23" s="1"/>
      <c r="C23" s="1"/>
      <c r="D23" s="1"/>
      <c r="E23" s="1"/>
      <c r="F23" s="1"/>
      <c r="G23" s="1"/>
      <c r="H23" s="1"/>
      <c r="I23" s="1"/>
      <c r="J23" s="1"/>
      <c r="K23" s="1"/>
      <c r="L23" s="1"/>
      <c r="M23" s="1"/>
      <c r="N23" s="1"/>
      <c r="O23" s="1"/>
    </row>
    <row r="24" spans="1:15" ht="15" x14ac:dyDescent="0.2">
      <c r="A24" s="7"/>
      <c r="B24" s="1"/>
      <c r="C24" s="1"/>
      <c r="D24" s="1"/>
      <c r="E24" s="1"/>
      <c r="F24" s="1"/>
      <c r="G24" s="1"/>
      <c r="H24" s="1"/>
      <c r="I24" s="1"/>
      <c r="J24" s="1"/>
      <c r="K24" s="1"/>
      <c r="L24" s="1"/>
      <c r="M24" s="1"/>
      <c r="N24" s="1"/>
      <c r="O24" s="1"/>
    </row>
    <row r="25" spans="1:15" x14ac:dyDescent="0.2">
      <c r="A25" s="1"/>
      <c r="B25" s="1"/>
      <c r="C25" s="1"/>
      <c r="D25" s="1"/>
      <c r="E25" s="1"/>
      <c r="F25" s="1"/>
      <c r="G25" s="1"/>
      <c r="H25" s="1"/>
      <c r="I25" s="1"/>
      <c r="J25" s="1"/>
      <c r="K25" s="1"/>
      <c r="L25" s="1"/>
      <c r="M25" s="1"/>
      <c r="N25" s="1"/>
      <c r="O25" s="1"/>
    </row>
    <row r="26" spans="1:15" x14ac:dyDescent="0.2">
      <c r="A26" s="1"/>
      <c r="B26" s="1"/>
      <c r="C26" s="1"/>
      <c r="D26" s="1"/>
      <c r="E26" s="1"/>
      <c r="F26" s="1"/>
      <c r="G26" s="1"/>
      <c r="H26" s="1"/>
      <c r="I26" s="1"/>
      <c r="J26" s="1"/>
      <c r="K26" s="1"/>
      <c r="L26" s="1"/>
      <c r="M26" s="1"/>
      <c r="N26" s="1"/>
      <c r="O26" s="1"/>
    </row>
    <row r="27" spans="1:15" x14ac:dyDescent="0.2">
      <c r="A27" s="1"/>
      <c r="B27" s="1"/>
      <c r="C27" s="1"/>
      <c r="D27" s="1"/>
      <c r="E27" s="1"/>
      <c r="F27" s="1"/>
      <c r="G27" s="1"/>
      <c r="H27" s="1"/>
      <c r="I27" s="1"/>
      <c r="J27" s="1"/>
      <c r="K27" s="1"/>
      <c r="L27" s="1"/>
      <c r="M27" s="1"/>
      <c r="N27" s="1"/>
      <c r="O27" s="1"/>
    </row>
    <row r="28" spans="1:15" x14ac:dyDescent="0.2">
      <c r="A28" s="1"/>
      <c r="B28" s="1"/>
      <c r="C28" s="1"/>
      <c r="D28" s="1"/>
      <c r="E28" s="1"/>
      <c r="F28" s="1"/>
      <c r="G28" s="1"/>
      <c r="H28" s="1"/>
      <c r="I28" s="1"/>
      <c r="J28" s="1"/>
      <c r="K28" s="1"/>
      <c r="L28" s="1"/>
      <c r="M28" s="1"/>
      <c r="N28" s="1"/>
      <c r="O28" s="1"/>
    </row>
    <row r="29" spans="1:15" x14ac:dyDescent="0.2">
      <c r="A29" s="1"/>
      <c r="B29" s="1"/>
      <c r="C29" s="1"/>
      <c r="D29" s="1"/>
      <c r="E29" s="1"/>
      <c r="F29" s="1"/>
      <c r="G29" s="1"/>
      <c r="H29" s="1"/>
      <c r="I29" s="1"/>
      <c r="J29" s="1"/>
      <c r="K29" s="1"/>
      <c r="L29" s="1"/>
      <c r="M29" s="1"/>
      <c r="N29" s="1"/>
      <c r="O29" s="1"/>
    </row>
    <row r="30" spans="1:15" x14ac:dyDescent="0.2">
      <c r="A30" s="1"/>
      <c r="B30" s="1"/>
      <c r="C30" s="1"/>
      <c r="D30" s="1"/>
      <c r="E30" s="1"/>
      <c r="F30" s="1"/>
      <c r="G30" s="1"/>
      <c r="H30" s="1"/>
      <c r="I30" s="1"/>
      <c r="J30" s="1"/>
      <c r="K30" s="1"/>
      <c r="L30" s="1"/>
      <c r="M30" s="1"/>
      <c r="N30" s="1"/>
      <c r="O30" s="1"/>
    </row>
  </sheetData>
  <sheetProtection algorithmName="SHA-512" hashValue="DSNYCfnF5/ouLFyz+Ni0plqo7hG5Sm9YENZeAin5h0Cf7ewdWagAMfSGYTlifXZhiQER2oZGQhwTUl04FCaBfw==" saltValue="1KTTudkHD9f9LwomcxP5Og==" spinCount="100000" sheet="1" objects="1" scenarios="1"/>
  <phoneticPr fontId="0" type="noConversion"/>
  <pageMargins left="0.75" right="0.75" top="1" bottom="1" header="0.5" footer="0.5"/>
  <pageSetup scale="90" orientation="portrait"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8DDE-2AD9-4C8C-8252-226711C15450}">
  <sheetPr codeName="Sheet11"/>
  <dimension ref="A1:O40"/>
  <sheetViews>
    <sheetView showGridLines="0" workbookViewId="0">
      <pane xSplit="2" ySplit="6" topLeftCell="M15" activePane="bottomRight" state="frozen"/>
      <selection pane="topRight" activeCell="C293" sqref="C293"/>
      <selection pane="bottomLeft" activeCell="C293" sqref="C293"/>
      <selection pane="bottomRight" activeCell="M15" sqref="M15"/>
    </sheetView>
  </sheetViews>
  <sheetFormatPr defaultColWidth="9.140625" defaultRowHeight="12.75" x14ac:dyDescent="0.2"/>
  <cols>
    <col min="1" max="1" width="33.5703125" bestFit="1" customWidth="1"/>
    <col min="2" max="2" width="11.140625" customWidth="1"/>
    <col min="4" max="6" width="8.85546875" customWidth="1"/>
    <col min="15" max="15" width="9.140625" style="65"/>
  </cols>
  <sheetData>
    <row r="1" spans="1:15" x14ac:dyDescent="0.2">
      <c r="A1" s="417" t="s">
        <v>963</v>
      </c>
      <c r="B1" s="417"/>
      <c r="C1" s="417"/>
      <c r="D1" s="417"/>
      <c r="E1" s="417"/>
      <c r="F1" s="417"/>
      <c r="G1" s="417"/>
      <c r="H1" s="417"/>
      <c r="I1" s="417"/>
      <c r="J1" s="417"/>
      <c r="K1" s="417"/>
      <c r="L1" s="417"/>
      <c r="M1" s="417"/>
      <c r="N1" s="417"/>
      <c r="O1" s="417"/>
    </row>
    <row r="2" spans="1:15" ht="14.25" x14ac:dyDescent="0.2">
      <c r="A2" s="417" t="s">
        <v>988</v>
      </c>
      <c r="B2" s="417"/>
      <c r="C2" s="417"/>
      <c r="D2" s="417"/>
      <c r="E2" s="417"/>
      <c r="F2" s="417"/>
      <c r="G2" s="417"/>
      <c r="H2" s="417"/>
      <c r="I2" s="417"/>
      <c r="J2" s="417"/>
      <c r="K2" s="417"/>
      <c r="L2" s="417"/>
      <c r="M2" s="417"/>
      <c r="N2" s="417"/>
      <c r="O2" s="417"/>
    </row>
    <row r="3" spans="1:15" ht="13.5" thickBot="1" x14ac:dyDescent="0.25">
      <c r="A3" s="222"/>
      <c r="B3" s="222"/>
      <c r="C3" s="222"/>
      <c r="D3" s="222"/>
      <c r="E3" s="222"/>
      <c r="F3" s="222"/>
      <c r="G3" s="222"/>
      <c r="H3" s="222"/>
      <c r="I3" s="222"/>
      <c r="J3" s="222"/>
      <c r="K3" s="222"/>
      <c r="L3" s="222"/>
      <c r="M3" s="222"/>
      <c r="N3" s="222"/>
    </row>
    <row r="4" spans="1:15" ht="13.5" thickBot="1" x14ac:dyDescent="0.25">
      <c r="A4" s="194"/>
      <c r="B4" s="194"/>
      <c r="C4" s="413" t="s">
        <v>907</v>
      </c>
      <c r="D4" s="414"/>
      <c r="E4" s="414"/>
      <c r="F4" s="414"/>
      <c r="G4" s="414"/>
      <c r="H4" s="414"/>
      <c r="I4" s="414"/>
      <c r="J4" s="415"/>
      <c r="K4" s="424" t="s">
        <v>908</v>
      </c>
      <c r="L4" s="440"/>
      <c r="M4" s="440"/>
      <c r="N4" s="440"/>
      <c r="O4" s="83" t="s">
        <v>989</v>
      </c>
    </row>
    <row r="5" spans="1:15" ht="14.25" thickBot="1" x14ac:dyDescent="0.25">
      <c r="A5" s="323"/>
      <c r="B5" s="323"/>
      <c r="C5" s="437" t="s">
        <v>990</v>
      </c>
      <c r="D5" s="438"/>
      <c r="E5" s="438"/>
      <c r="F5" s="438"/>
      <c r="G5" s="438" t="s">
        <v>991</v>
      </c>
      <c r="H5" s="438"/>
      <c r="I5" s="438"/>
      <c r="J5" s="439"/>
      <c r="K5" s="426"/>
      <c r="L5" s="444"/>
      <c r="M5" s="444"/>
      <c r="N5" s="444"/>
      <c r="O5" s="326" t="s">
        <v>992</v>
      </c>
    </row>
    <row r="6" spans="1:15" ht="13.5" thickBot="1" x14ac:dyDescent="0.25">
      <c r="A6" s="325" t="s">
        <v>923</v>
      </c>
      <c r="B6" s="323" t="s">
        <v>906</v>
      </c>
      <c r="C6" s="437" t="s">
        <v>911</v>
      </c>
      <c r="D6" s="438"/>
      <c r="E6" s="438" t="s">
        <v>993</v>
      </c>
      <c r="F6" s="438"/>
      <c r="G6" s="438" t="s">
        <v>911</v>
      </c>
      <c r="H6" s="438"/>
      <c r="I6" s="438" t="s">
        <v>912</v>
      </c>
      <c r="J6" s="438"/>
      <c r="K6" s="434" t="s">
        <v>911</v>
      </c>
      <c r="L6" s="434"/>
      <c r="M6" s="434" t="s">
        <v>912</v>
      </c>
      <c r="N6" s="434"/>
      <c r="O6" s="329" t="s">
        <v>994</v>
      </c>
    </row>
    <row r="7" spans="1:15" x14ac:dyDescent="0.2">
      <c r="A7" s="325"/>
      <c r="B7" s="323"/>
      <c r="C7" s="324" t="s">
        <v>981</v>
      </c>
      <c r="D7" s="324" t="s">
        <v>982</v>
      </c>
      <c r="E7" s="324" t="s">
        <v>981</v>
      </c>
      <c r="F7" s="324" t="s">
        <v>982</v>
      </c>
      <c r="G7" s="324" t="s">
        <v>981</v>
      </c>
      <c r="H7" s="324" t="s">
        <v>982</v>
      </c>
      <c r="I7" s="324" t="s">
        <v>981</v>
      </c>
      <c r="J7" s="324" t="s">
        <v>982</v>
      </c>
      <c r="K7" s="324" t="s">
        <v>981</v>
      </c>
      <c r="L7" s="324" t="s">
        <v>982</v>
      </c>
      <c r="M7" s="324" t="s">
        <v>981</v>
      </c>
      <c r="N7" s="324" t="s">
        <v>982</v>
      </c>
      <c r="O7" s="329"/>
    </row>
    <row r="8" spans="1:15" ht="13.5" thickBot="1" x14ac:dyDescent="0.25">
      <c r="A8" s="327"/>
      <c r="B8" s="79"/>
      <c r="C8" s="328" t="s">
        <v>983</v>
      </c>
      <c r="D8" s="328" t="s">
        <v>984</v>
      </c>
      <c r="E8" s="328" t="s">
        <v>983</v>
      </c>
      <c r="F8" s="328" t="s">
        <v>984</v>
      </c>
      <c r="G8" s="328" t="s">
        <v>983</v>
      </c>
      <c r="H8" s="328" t="s">
        <v>984</v>
      </c>
      <c r="I8" s="328" t="s">
        <v>983</v>
      </c>
      <c r="J8" s="328" t="s">
        <v>984</v>
      </c>
      <c r="K8" s="328" t="s">
        <v>983</v>
      </c>
      <c r="L8" s="328" t="s">
        <v>984</v>
      </c>
      <c r="M8" s="328" t="s">
        <v>983</v>
      </c>
      <c r="N8" s="328" t="s">
        <v>984</v>
      </c>
      <c r="O8" s="328" t="s">
        <v>995</v>
      </c>
    </row>
    <row r="9" spans="1:15" x14ac:dyDescent="0.2">
      <c r="A9" s="172" t="s">
        <v>142</v>
      </c>
      <c r="B9" s="178" t="s">
        <v>143</v>
      </c>
      <c r="C9" s="47">
        <v>0.6</v>
      </c>
      <c r="D9" s="47">
        <v>27</v>
      </c>
      <c r="E9" s="47">
        <v>0.6</v>
      </c>
      <c r="F9" s="47">
        <v>27</v>
      </c>
      <c r="G9" s="47">
        <v>60</v>
      </c>
      <c r="H9" s="47">
        <v>2700</v>
      </c>
      <c r="I9" s="47">
        <v>60</v>
      </c>
      <c r="J9" s="195">
        <v>2700</v>
      </c>
      <c r="K9" s="195">
        <v>600</v>
      </c>
      <c r="L9" s="195">
        <v>27000</v>
      </c>
      <c r="M9" s="195">
        <v>600</v>
      </c>
      <c r="N9" s="195">
        <v>27000</v>
      </c>
      <c r="O9" s="196">
        <v>15</v>
      </c>
    </row>
    <row r="10" spans="1:15" x14ac:dyDescent="0.2">
      <c r="A10" s="172" t="s">
        <v>144</v>
      </c>
      <c r="B10" s="178" t="s">
        <v>145</v>
      </c>
      <c r="C10" s="47">
        <v>1</v>
      </c>
      <c r="D10" s="47">
        <v>29</v>
      </c>
      <c r="E10" s="47">
        <v>1</v>
      </c>
      <c r="F10" s="47">
        <v>29</v>
      </c>
      <c r="G10" s="47">
        <v>100</v>
      </c>
      <c r="H10" s="47">
        <v>2900</v>
      </c>
      <c r="I10" s="47">
        <v>100</v>
      </c>
      <c r="J10" s="195">
        <v>2900</v>
      </c>
      <c r="K10" s="195">
        <v>1000</v>
      </c>
      <c r="L10" s="195">
        <v>29000</v>
      </c>
      <c r="M10" s="195">
        <v>1000</v>
      </c>
      <c r="N10" s="195">
        <v>29000</v>
      </c>
      <c r="O10" s="196">
        <v>15</v>
      </c>
    </row>
    <row r="11" spans="1:15" x14ac:dyDescent="0.2">
      <c r="A11" s="179" t="s">
        <v>152</v>
      </c>
      <c r="B11" s="178" t="s">
        <v>153</v>
      </c>
      <c r="C11" s="47">
        <v>200</v>
      </c>
      <c r="D11" s="47">
        <v>8200</v>
      </c>
      <c r="E11" s="47">
        <v>200</v>
      </c>
      <c r="F11" s="47">
        <v>8200</v>
      </c>
      <c r="G11" s="47">
        <v>20000</v>
      </c>
      <c r="H11" s="47">
        <v>190000</v>
      </c>
      <c r="I11" s="47">
        <v>20000</v>
      </c>
      <c r="J11" s="195">
        <v>190000</v>
      </c>
      <c r="K11" s="195">
        <v>190000</v>
      </c>
      <c r="L11" s="195">
        <v>190000</v>
      </c>
      <c r="M11" s="195">
        <v>190000</v>
      </c>
      <c r="N11" s="195">
        <v>190000</v>
      </c>
      <c r="O11" s="196">
        <v>15</v>
      </c>
    </row>
    <row r="12" spans="1:15" x14ac:dyDescent="0.2">
      <c r="A12" s="172" t="s">
        <v>182</v>
      </c>
      <c r="B12" s="178" t="s">
        <v>183</v>
      </c>
      <c r="C12" s="47">
        <v>0.4</v>
      </c>
      <c r="D12" s="47">
        <v>320</v>
      </c>
      <c r="E12" s="47">
        <v>0.4</v>
      </c>
      <c r="F12" s="47">
        <v>320</v>
      </c>
      <c r="G12" s="47">
        <v>40</v>
      </c>
      <c r="H12" s="195">
        <v>32000</v>
      </c>
      <c r="I12" s="47">
        <v>40</v>
      </c>
      <c r="J12" s="195">
        <v>32000</v>
      </c>
      <c r="K12" s="195">
        <v>400</v>
      </c>
      <c r="L12" s="195">
        <v>190000</v>
      </c>
      <c r="M12" s="195">
        <v>400</v>
      </c>
      <c r="N12" s="195">
        <v>190000</v>
      </c>
      <c r="O12" s="196">
        <v>10</v>
      </c>
    </row>
    <row r="13" spans="1:15" x14ac:dyDescent="0.2">
      <c r="A13" s="179" t="s">
        <v>206</v>
      </c>
      <c r="B13" s="178" t="s">
        <v>207</v>
      </c>
      <c r="C13" s="47">
        <v>600</v>
      </c>
      <c r="D13" s="47">
        <v>1900</v>
      </c>
      <c r="E13" s="47">
        <v>600</v>
      </c>
      <c r="F13" s="47">
        <v>1900</v>
      </c>
      <c r="G13" s="47">
        <v>60000</v>
      </c>
      <c r="H13" s="47">
        <v>190000</v>
      </c>
      <c r="I13" s="47">
        <v>60000</v>
      </c>
      <c r="J13" s="195">
        <v>190000</v>
      </c>
      <c r="K13" s="195">
        <v>190000</v>
      </c>
      <c r="L13" s="195">
        <v>190000</v>
      </c>
      <c r="M13" s="195">
        <v>190000</v>
      </c>
      <c r="N13" s="195">
        <v>190000</v>
      </c>
      <c r="O13" s="196">
        <v>30</v>
      </c>
    </row>
    <row r="14" spans="1:15" x14ac:dyDescent="0.2">
      <c r="A14" s="172" t="s">
        <v>236</v>
      </c>
      <c r="B14" s="178" t="s">
        <v>237</v>
      </c>
      <c r="C14" s="47">
        <v>0.5</v>
      </c>
      <c r="D14" s="47">
        <v>38</v>
      </c>
      <c r="E14" s="47">
        <v>0.5</v>
      </c>
      <c r="F14" s="47">
        <v>38</v>
      </c>
      <c r="G14" s="47">
        <v>50</v>
      </c>
      <c r="H14" s="47">
        <v>3800</v>
      </c>
      <c r="I14" s="47">
        <v>50</v>
      </c>
      <c r="J14" s="195">
        <v>3800</v>
      </c>
      <c r="K14" s="195">
        <v>500</v>
      </c>
      <c r="L14" s="195">
        <v>38000</v>
      </c>
      <c r="M14" s="195">
        <v>500</v>
      </c>
      <c r="N14" s="195">
        <v>38000</v>
      </c>
      <c r="O14" s="196">
        <v>15</v>
      </c>
    </row>
    <row r="15" spans="1:15" x14ac:dyDescent="0.2">
      <c r="A15" s="179" t="s">
        <v>302</v>
      </c>
      <c r="B15" s="178" t="s">
        <v>303</v>
      </c>
      <c r="C15" s="47">
        <v>10</v>
      </c>
      <c r="D15" s="47">
        <v>190000</v>
      </c>
      <c r="E15" s="47">
        <v>10</v>
      </c>
      <c r="F15" s="47">
        <v>190000</v>
      </c>
      <c r="G15" s="47">
        <v>1000</v>
      </c>
      <c r="H15" s="47">
        <v>190000</v>
      </c>
      <c r="I15" s="47">
        <v>1000</v>
      </c>
      <c r="J15" s="195">
        <v>190000</v>
      </c>
      <c r="K15" s="195">
        <v>10000</v>
      </c>
      <c r="L15" s="195">
        <v>190000</v>
      </c>
      <c r="M15" s="195">
        <v>10000</v>
      </c>
      <c r="N15" s="195">
        <v>190000</v>
      </c>
      <c r="O15" s="196">
        <v>5</v>
      </c>
    </row>
    <row r="16" spans="1:15" x14ac:dyDescent="0.2">
      <c r="A16" s="179" t="s">
        <v>306</v>
      </c>
      <c r="B16" s="178" t="s">
        <v>307</v>
      </c>
      <c r="C16" s="47">
        <v>10</v>
      </c>
      <c r="D16" s="47">
        <v>190</v>
      </c>
      <c r="E16" s="47">
        <v>10</v>
      </c>
      <c r="F16" s="47">
        <v>190</v>
      </c>
      <c r="G16" s="47">
        <v>1000</v>
      </c>
      <c r="H16" s="47">
        <v>19000</v>
      </c>
      <c r="I16" s="47">
        <v>1000</v>
      </c>
      <c r="J16" s="195">
        <v>19000</v>
      </c>
      <c r="K16" s="195">
        <v>10000</v>
      </c>
      <c r="L16" s="195">
        <v>190000</v>
      </c>
      <c r="M16" s="195">
        <v>10000</v>
      </c>
      <c r="N16" s="195">
        <v>190000</v>
      </c>
      <c r="O16" s="196">
        <v>15</v>
      </c>
    </row>
    <row r="17" spans="1:15" x14ac:dyDescent="0.2">
      <c r="A17" s="172" t="s">
        <v>310</v>
      </c>
      <c r="B17" s="178" t="s">
        <v>311</v>
      </c>
      <c r="C17" s="47">
        <v>1</v>
      </c>
      <c r="D17" s="47">
        <v>45</v>
      </c>
      <c r="E17" s="47">
        <v>2.9</v>
      </c>
      <c r="F17" s="47">
        <v>130</v>
      </c>
      <c r="G17" s="47">
        <v>100</v>
      </c>
      <c r="H17" s="47">
        <v>4500</v>
      </c>
      <c r="I17" s="47">
        <v>290</v>
      </c>
      <c r="J17" s="195">
        <v>13000</v>
      </c>
      <c r="K17" s="195">
        <v>1000</v>
      </c>
      <c r="L17" s="195">
        <v>45000</v>
      </c>
      <c r="M17" s="195">
        <v>2900</v>
      </c>
      <c r="N17" s="195">
        <v>130000</v>
      </c>
      <c r="O17" s="196">
        <v>15</v>
      </c>
    </row>
    <row r="18" spans="1:15" x14ac:dyDescent="0.2">
      <c r="A18" s="172" t="s">
        <v>312</v>
      </c>
      <c r="B18" s="178" t="s">
        <v>313</v>
      </c>
      <c r="C18" s="47">
        <v>100</v>
      </c>
      <c r="D18" s="47">
        <v>43000</v>
      </c>
      <c r="E18" s="47">
        <v>100</v>
      </c>
      <c r="F18" s="47">
        <v>43000</v>
      </c>
      <c r="G18" s="47">
        <v>10000</v>
      </c>
      <c r="H18" s="47">
        <v>190000</v>
      </c>
      <c r="I18" s="47">
        <v>10000</v>
      </c>
      <c r="J18" s="195">
        <v>190000</v>
      </c>
      <c r="K18" s="195">
        <v>100000</v>
      </c>
      <c r="L18" s="195">
        <v>190000</v>
      </c>
      <c r="M18" s="195">
        <v>100000</v>
      </c>
      <c r="N18" s="195">
        <v>190000</v>
      </c>
      <c r="O18" s="196">
        <v>10</v>
      </c>
    </row>
    <row r="19" spans="1:15" x14ac:dyDescent="0.2">
      <c r="A19" s="179" t="s">
        <v>334</v>
      </c>
      <c r="B19" s="178" t="s">
        <v>335</v>
      </c>
      <c r="C19" s="47">
        <v>20</v>
      </c>
      <c r="D19" s="47">
        <v>200</v>
      </c>
      <c r="E19" s="47">
        <v>20</v>
      </c>
      <c r="F19" s="47">
        <v>200</v>
      </c>
      <c r="G19" s="47">
        <v>2000</v>
      </c>
      <c r="H19" s="47">
        <v>20000</v>
      </c>
      <c r="I19" s="47">
        <v>2000</v>
      </c>
      <c r="J19" s="195">
        <v>20000</v>
      </c>
      <c r="K19" s="195">
        <v>20000</v>
      </c>
      <c r="L19" s="195">
        <v>190000</v>
      </c>
      <c r="M19" s="195">
        <v>20000</v>
      </c>
      <c r="N19" s="195">
        <v>190000</v>
      </c>
      <c r="O19" s="196">
        <v>20</v>
      </c>
    </row>
    <row r="20" spans="1:15" x14ac:dyDescent="0.2">
      <c r="A20" s="179" t="s">
        <v>516</v>
      </c>
      <c r="B20" s="178" t="s">
        <v>517</v>
      </c>
      <c r="C20" s="47">
        <v>400</v>
      </c>
      <c r="D20" s="47">
        <v>44</v>
      </c>
      <c r="E20" s="47">
        <v>400</v>
      </c>
      <c r="F20" s="47">
        <v>44</v>
      </c>
      <c r="G20" s="47">
        <v>40000</v>
      </c>
      <c r="H20" s="47">
        <v>4400</v>
      </c>
      <c r="I20" s="47">
        <v>40000</v>
      </c>
      <c r="J20" s="195">
        <v>4400</v>
      </c>
      <c r="K20" s="195">
        <v>190000</v>
      </c>
      <c r="L20" s="195">
        <v>44000</v>
      </c>
      <c r="M20" s="195">
        <v>190000</v>
      </c>
      <c r="N20" s="195">
        <v>44000</v>
      </c>
      <c r="O20" s="196" t="s">
        <v>986</v>
      </c>
    </row>
    <row r="21" spans="1:15" x14ac:dyDescent="0.2">
      <c r="A21" s="172" t="s">
        <v>575</v>
      </c>
      <c r="B21" s="178" t="s">
        <v>576</v>
      </c>
      <c r="C21" s="47">
        <v>0.5</v>
      </c>
      <c r="D21" s="47">
        <v>450</v>
      </c>
      <c r="E21" s="47">
        <v>0.5</v>
      </c>
      <c r="F21" s="47">
        <v>450</v>
      </c>
      <c r="G21" s="47">
        <v>50</v>
      </c>
      <c r="H21" s="47">
        <v>45000</v>
      </c>
      <c r="I21" s="47">
        <v>50</v>
      </c>
      <c r="J21" s="195">
        <v>45000</v>
      </c>
      <c r="K21" s="195">
        <v>500</v>
      </c>
      <c r="L21" s="195">
        <v>190000</v>
      </c>
      <c r="M21" s="195">
        <v>500</v>
      </c>
      <c r="N21" s="195">
        <v>190000</v>
      </c>
      <c r="O21" s="196">
        <v>10</v>
      </c>
    </row>
    <row r="22" spans="1:15" x14ac:dyDescent="0.2">
      <c r="A22" s="172" t="s">
        <v>577</v>
      </c>
      <c r="B22" s="178" t="s">
        <v>578</v>
      </c>
      <c r="C22" s="47">
        <v>6.9</v>
      </c>
      <c r="D22" s="47">
        <v>2100</v>
      </c>
      <c r="E22" s="47">
        <v>19</v>
      </c>
      <c r="F22" s="47">
        <v>5700</v>
      </c>
      <c r="G22" s="47">
        <v>690</v>
      </c>
      <c r="H22" s="47">
        <v>190000</v>
      </c>
      <c r="I22" s="47">
        <v>1900</v>
      </c>
      <c r="J22" s="195">
        <v>190000</v>
      </c>
      <c r="K22" s="195">
        <v>6900</v>
      </c>
      <c r="L22" s="195">
        <v>190000</v>
      </c>
      <c r="M22" s="195">
        <v>19000</v>
      </c>
      <c r="N22" s="195">
        <v>190000</v>
      </c>
      <c r="O22" s="196">
        <v>10</v>
      </c>
    </row>
    <row r="23" spans="1:15" x14ac:dyDescent="0.2">
      <c r="A23" s="172" t="s">
        <v>585</v>
      </c>
      <c r="B23" s="178" t="s">
        <v>586</v>
      </c>
      <c r="C23" s="47">
        <v>30</v>
      </c>
      <c r="D23" s="47">
        <v>2000</v>
      </c>
      <c r="E23" s="47">
        <v>30</v>
      </c>
      <c r="F23" s="47">
        <v>2000</v>
      </c>
      <c r="G23" s="47">
        <v>3000</v>
      </c>
      <c r="H23" s="47">
        <v>190000</v>
      </c>
      <c r="I23" s="47">
        <v>3000</v>
      </c>
      <c r="J23" s="195">
        <v>190000</v>
      </c>
      <c r="K23" s="195">
        <v>30000</v>
      </c>
      <c r="L23" s="195">
        <v>190000</v>
      </c>
      <c r="M23" s="195">
        <v>30000</v>
      </c>
      <c r="N23" s="195">
        <v>190000</v>
      </c>
      <c r="O23" s="196">
        <v>15</v>
      </c>
    </row>
    <row r="24" spans="1:15" x14ac:dyDescent="0.2">
      <c r="A24" s="172" t="s">
        <v>587</v>
      </c>
      <c r="B24" s="178" t="s">
        <v>588</v>
      </c>
      <c r="C24" s="47">
        <v>0.2</v>
      </c>
      <c r="D24" s="47">
        <v>10</v>
      </c>
      <c r="E24" s="47">
        <v>0.2</v>
      </c>
      <c r="F24" s="47">
        <v>10</v>
      </c>
      <c r="G24" s="47">
        <v>20</v>
      </c>
      <c r="H24" s="47">
        <v>1000</v>
      </c>
      <c r="I24" s="47">
        <v>20</v>
      </c>
      <c r="J24" s="195">
        <v>1000</v>
      </c>
      <c r="K24" s="195">
        <v>200</v>
      </c>
      <c r="L24" s="195">
        <v>10000</v>
      </c>
      <c r="M24" s="195">
        <v>200</v>
      </c>
      <c r="N24" s="195">
        <v>10000</v>
      </c>
      <c r="O24" s="196">
        <v>15</v>
      </c>
    </row>
    <row r="25" spans="1:15" x14ac:dyDescent="0.2">
      <c r="A25" s="172" t="s">
        <v>643</v>
      </c>
      <c r="B25" s="178" t="s">
        <v>644</v>
      </c>
      <c r="C25" s="47">
        <v>4</v>
      </c>
      <c r="D25" s="47">
        <v>650</v>
      </c>
      <c r="E25" s="47">
        <v>4</v>
      </c>
      <c r="F25" s="47">
        <v>650</v>
      </c>
      <c r="G25" s="47">
        <v>400</v>
      </c>
      <c r="H25" s="47">
        <v>65000</v>
      </c>
      <c r="I25" s="47">
        <v>400</v>
      </c>
      <c r="J25" s="195">
        <v>65000</v>
      </c>
      <c r="K25" s="195">
        <v>4000</v>
      </c>
      <c r="L25" s="195">
        <v>190000</v>
      </c>
      <c r="M25" s="195">
        <v>4000</v>
      </c>
      <c r="N25" s="195">
        <v>190000</v>
      </c>
      <c r="O25" s="196">
        <v>15</v>
      </c>
    </row>
    <row r="26" spans="1:15" x14ac:dyDescent="0.2">
      <c r="A26" s="172" t="s">
        <v>655</v>
      </c>
      <c r="B26" s="178" t="s">
        <v>656</v>
      </c>
      <c r="C26" s="47">
        <v>10</v>
      </c>
      <c r="D26" s="47">
        <v>650</v>
      </c>
      <c r="E26" s="47">
        <v>10</v>
      </c>
      <c r="F26" s="47">
        <v>650</v>
      </c>
      <c r="G26" s="47">
        <v>1000</v>
      </c>
      <c r="H26" s="47">
        <v>65000</v>
      </c>
      <c r="I26" s="47">
        <v>1000</v>
      </c>
      <c r="J26" s="195">
        <v>65000</v>
      </c>
      <c r="K26" s="195">
        <v>10000</v>
      </c>
      <c r="L26" s="195">
        <v>190000</v>
      </c>
      <c r="M26" s="195">
        <v>10000</v>
      </c>
      <c r="N26" s="195">
        <v>190000</v>
      </c>
      <c r="O26" s="196">
        <v>15</v>
      </c>
    </row>
    <row r="27" spans="1:15" x14ac:dyDescent="0.2">
      <c r="A27" s="172" t="s">
        <v>718</v>
      </c>
      <c r="B27" s="178" t="s">
        <v>719</v>
      </c>
      <c r="C27" s="47">
        <v>1.5</v>
      </c>
      <c r="D27" s="47">
        <v>0.17</v>
      </c>
      <c r="E27" s="47">
        <v>1.5</v>
      </c>
      <c r="F27" s="47">
        <v>0.17</v>
      </c>
      <c r="G27" s="47">
        <v>150</v>
      </c>
      <c r="H27" s="47">
        <v>17</v>
      </c>
      <c r="I27" s="47">
        <v>150</v>
      </c>
      <c r="J27" s="195">
        <v>17</v>
      </c>
      <c r="K27" s="195">
        <v>1500</v>
      </c>
      <c r="L27" s="195">
        <v>170</v>
      </c>
      <c r="M27" s="195">
        <v>1500</v>
      </c>
      <c r="N27" s="195">
        <v>170</v>
      </c>
      <c r="O27" s="196" t="s">
        <v>986</v>
      </c>
    </row>
    <row r="28" spans="1:15" x14ac:dyDescent="0.2">
      <c r="A28" s="172" t="s">
        <v>786</v>
      </c>
      <c r="B28" s="178" t="s">
        <v>787</v>
      </c>
      <c r="C28" s="47">
        <v>5</v>
      </c>
      <c r="D28" s="47">
        <v>26</v>
      </c>
      <c r="E28" s="47">
        <v>5</v>
      </c>
      <c r="F28" s="47">
        <v>26</v>
      </c>
      <c r="G28" s="47">
        <v>500</v>
      </c>
      <c r="H28" s="47">
        <v>2600</v>
      </c>
      <c r="I28" s="47">
        <v>500</v>
      </c>
      <c r="J28" s="195">
        <v>2600</v>
      </c>
      <c r="K28" s="195">
        <v>5000</v>
      </c>
      <c r="L28" s="195">
        <v>26000</v>
      </c>
      <c r="M28" s="195">
        <v>5000</v>
      </c>
      <c r="N28" s="195">
        <v>26000</v>
      </c>
      <c r="O28" s="196">
        <v>20</v>
      </c>
    </row>
    <row r="29" spans="1:15" x14ac:dyDescent="0.2">
      <c r="A29" s="172" t="s">
        <v>788</v>
      </c>
      <c r="B29" s="178" t="s">
        <v>789</v>
      </c>
      <c r="C29" s="47">
        <v>10</v>
      </c>
      <c r="D29" s="47">
        <v>84</v>
      </c>
      <c r="E29" s="47">
        <v>10</v>
      </c>
      <c r="F29" s="47">
        <v>84</v>
      </c>
      <c r="G29" s="47">
        <v>1000</v>
      </c>
      <c r="H29" s="47">
        <v>8400</v>
      </c>
      <c r="I29" s="47">
        <v>1000</v>
      </c>
      <c r="J29" s="195">
        <v>8400</v>
      </c>
      <c r="K29" s="195">
        <v>10000</v>
      </c>
      <c r="L29" s="195">
        <v>84000</v>
      </c>
      <c r="M29" s="195">
        <v>10000</v>
      </c>
      <c r="N29" s="195">
        <v>84000</v>
      </c>
      <c r="O29" s="196">
        <v>20</v>
      </c>
    </row>
    <row r="30" spans="1:15" x14ac:dyDescent="0.2">
      <c r="A30" s="172" t="s">
        <v>792</v>
      </c>
      <c r="B30" s="178" t="s">
        <v>793</v>
      </c>
      <c r="C30" s="47">
        <v>400</v>
      </c>
      <c r="D30" s="47">
        <v>44</v>
      </c>
      <c r="E30" s="47">
        <v>400</v>
      </c>
      <c r="F30" s="47">
        <v>44</v>
      </c>
      <c r="G30" s="47">
        <v>40000</v>
      </c>
      <c r="H30" s="47">
        <v>4400</v>
      </c>
      <c r="I30" s="47">
        <v>40000</v>
      </c>
      <c r="J30" s="195">
        <v>4400</v>
      </c>
      <c r="K30" s="195">
        <v>190000</v>
      </c>
      <c r="L30" s="195">
        <v>44000</v>
      </c>
      <c r="M30" s="195">
        <v>190000</v>
      </c>
      <c r="N30" s="195">
        <v>44000</v>
      </c>
      <c r="O30" s="196" t="s">
        <v>986</v>
      </c>
    </row>
    <row r="31" spans="1:15" x14ac:dyDescent="0.2">
      <c r="A31" s="172" t="s">
        <v>824</v>
      </c>
      <c r="B31" s="178" t="s">
        <v>825</v>
      </c>
      <c r="C31" s="47">
        <v>0.2</v>
      </c>
      <c r="D31" s="47">
        <v>14</v>
      </c>
      <c r="E31" s="47">
        <v>0.2</v>
      </c>
      <c r="F31" s="47">
        <v>14</v>
      </c>
      <c r="G31" s="47">
        <v>20</v>
      </c>
      <c r="H31" s="47">
        <v>1400</v>
      </c>
      <c r="I31" s="47">
        <v>20</v>
      </c>
      <c r="J31" s="195">
        <v>1400</v>
      </c>
      <c r="K31" s="195">
        <v>200</v>
      </c>
      <c r="L31" s="195">
        <v>14000</v>
      </c>
      <c r="M31" s="195">
        <v>200</v>
      </c>
      <c r="N31" s="195">
        <v>14000</v>
      </c>
      <c r="O31" s="196">
        <v>15</v>
      </c>
    </row>
    <row r="32" spans="1:15" x14ac:dyDescent="0.2">
      <c r="A32" s="172" t="s">
        <v>830</v>
      </c>
      <c r="B32" s="178" t="s">
        <v>831</v>
      </c>
      <c r="C32" s="47">
        <v>2100</v>
      </c>
      <c r="D32" s="47">
        <v>190000</v>
      </c>
      <c r="E32" s="47">
        <v>5800</v>
      </c>
      <c r="F32" s="47">
        <v>190000</v>
      </c>
      <c r="G32" s="47">
        <v>190000</v>
      </c>
      <c r="H32" s="47">
        <v>190000</v>
      </c>
      <c r="I32" s="47">
        <v>190000</v>
      </c>
      <c r="J32" s="195">
        <v>190000</v>
      </c>
      <c r="K32" s="195">
        <v>190000</v>
      </c>
      <c r="L32" s="195">
        <v>190000</v>
      </c>
      <c r="M32" s="195">
        <v>190000</v>
      </c>
      <c r="N32" s="195">
        <v>190000</v>
      </c>
      <c r="O32" s="196">
        <v>10</v>
      </c>
    </row>
    <row r="33" spans="1:15" x14ac:dyDescent="0.2">
      <c r="A33" s="172" t="s">
        <v>888</v>
      </c>
      <c r="B33" s="168" t="s">
        <v>889</v>
      </c>
      <c r="C33" s="47">
        <v>17</v>
      </c>
      <c r="D33" s="47">
        <v>17000</v>
      </c>
      <c r="E33" s="172">
        <v>49</v>
      </c>
      <c r="F33" s="172">
        <v>49000</v>
      </c>
      <c r="G33" s="172">
        <v>1700</v>
      </c>
      <c r="H33" s="172">
        <v>190000</v>
      </c>
      <c r="I33" s="172">
        <v>4900</v>
      </c>
      <c r="J33" s="197">
        <v>190000</v>
      </c>
      <c r="K33" s="195">
        <v>17000</v>
      </c>
      <c r="L33" s="195">
        <v>190000</v>
      </c>
      <c r="M33" s="195">
        <v>49000</v>
      </c>
      <c r="N33" s="195">
        <v>190000</v>
      </c>
      <c r="O33" s="198">
        <v>5</v>
      </c>
    </row>
    <row r="34" spans="1:15" x14ac:dyDescent="0.2">
      <c r="A34" s="47" t="s">
        <v>969</v>
      </c>
      <c r="B34" s="193" t="s">
        <v>901</v>
      </c>
      <c r="C34" s="47">
        <v>200</v>
      </c>
      <c r="D34" s="47">
        <v>12000</v>
      </c>
      <c r="E34" s="47">
        <v>200</v>
      </c>
      <c r="F34" s="47">
        <v>12000</v>
      </c>
      <c r="G34" s="47">
        <v>20000</v>
      </c>
      <c r="H34" s="47">
        <v>190000</v>
      </c>
      <c r="I34" s="47">
        <v>20000</v>
      </c>
      <c r="J34" s="47">
        <v>190000</v>
      </c>
      <c r="K34" s="47">
        <v>190000</v>
      </c>
      <c r="L34" s="47">
        <v>190000</v>
      </c>
      <c r="M34" s="47">
        <v>190000</v>
      </c>
      <c r="N34" s="47">
        <v>190000</v>
      </c>
      <c r="O34" s="196">
        <v>15</v>
      </c>
    </row>
    <row r="36" spans="1:15" ht="14.25" x14ac:dyDescent="0.2">
      <c r="A36" s="199" t="s">
        <v>996</v>
      </c>
      <c r="B36" s="222"/>
      <c r="C36" s="222"/>
      <c r="D36" s="222"/>
      <c r="E36" s="222"/>
      <c r="F36" s="222"/>
      <c r="G36" s="222"/>
      <c r="H36" s="222"/>
      <c r="I36" s="222"/>
      <c r="J36" s="222"/>
      <c r="K36" s="222"/>
      <c r="L36" s="222"/>
      <c r="M36" s="222"/>
      <c r="N36" s="222"/>
    </row>
    <row r="37" spans="1:15" x14ac:dyDescent="0.2">
      <c r="A37" s="222" t="s">
        <v>997</v>
      </c>
      <c r="B37" s="222"/>
      <c r="C37" s="222"/>
      <c r="D37" s="222"/>
      <c r="E37" s="222"/>
      <c r="F37" s="222"/>
      <c r="G37" s="222"/>
      <c r="H37" s="222"/>
      <c r="I37" s="222"/>
      <c r="J37" s="222"/>
      <c r="K37" s="222"/>
      <c r="L37" s="222"/>
      <c r="M37" s="222"/>
      <c r="N37" s="222"/>
    </row>
    <row r="38" spans="1:15" x14ac:dyDescent="0.2">
      <c r="A38" s="222" t="s">
        <v>998</v>
      </c>
      <c r="B38" s="222"/>
      <c r="C38" s="222"/>
      <c r="D38" s="222"/>
      <c r="E38" s="222"/>
      <c r="F38" s="222"/>
      <c r="G38" s="222"/>
      <c r="H38" s="222"/>
      <c r="I38" s="222"/>
      <c r="J38" s="222"/>
      <c r="K38" s="222"/>
      <c r="L38" s="222"/>
      <c r="M38" s="222"/>
      <c r="N38" s="222"/>
    </row>
    <row r="39" spans="1:15" x14ac:dyDescent="0.2">
      <c r="A39" s="222" t="s">
        <v>999</v>
      </c>
      <c r="B39" s="222"/>
      <c r="C39" s="222"/>
      <c r="D39" s="222"/>
      <c r="E39" s="222"/>
      <c r="F39" s="222"/>
      <c r="G39" s="222"/>
      <c r="H39" s="222"/>
      <c r="I39" s="222"/>
      <c r="J39" s="222"/>
      <c r="K39" s="222"/>
      <c r="L39" s="222"/>
      <c r="M39" s="222"/>
      <c r="N39" s="222"/>
    </row>
    <row r="40" spans="1:15" x14ac:dyDescent="0.2">
      <c r="A40" s="222" t="s">
        <v>1000</v>
      </c>
      <c r="B40" s="222"/>
      <c r="C40" s="222"/>
      <c r="D40" s="222"/>
      <c r="E40" s="222"/>
      <c r="F40" s="222"/>
      <c r="G40" s="222"/>
      <c r="H40" s="222"/>
      <c r="I40" s="222"/>
      <c r="J40" s="222"/>
      <c r="K40" s="222"/>
      <c r="L40" s="222"/>
      <c r="M40" s="222"/>
      <c r="N40" s="222"/>
    </row>
  </sheetData>
  <mergeCells count="12">
    <mergeCell ref="A1:O1"/>
    <mergeCell ref="A2:O2"/>
    <mergeCell ref="C4:J4"/>
    <mergeCell ref="K4:N5"/>
    <mergeCell ref="C5:F5"/>
    <mergeCell ref="G5:J5"/>
    <mergeCell ref="M6:N6"/>
    <mergeCell ref="C6:D6"/>
    <mergeCell ref="E6:F6"/>
    <mergeCell ref="G6:H6"/>
    <mergeCell ref="I6:J6"/>
    <mergeCell ref="K6:L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D7FC5-2A9F-43A6-B6C2-2F14036F02D4}">
  <sheetPr codeName="Sheet12"/>
  <dimension ref="A1:U384"/>
  <sheetViews>
    <sheetView showGridLines="0" showZeros="0" workbookViewId="0">
      <pane xSplit="2" ySplit="5" topLeftCell="I381" activePane="bottomRight" state="frozen"/>
      <selection pane="topRight" activeCell="C1" sqref="C1"/>
      <selection pane="bottomLeft" activeCell="A6" sqref="A6"/>
      <selection pane="bottomRight" activeCell="I381" sqref="I381"/>
    </sheetView>
  </sheetViews>
  <sheetFormatPr defaultColWidth="9.140625" defaultRowHeight="12" x14ac:dyDescent="0.2"/>
  <cols>
    <col min="1" max="1" width="30.5703125" style="64" customWidth="1"/>
    <col min="2" max="2" width="10.140625" style="117" customWidth="1"/>
    <col min="3" max="3" width="13.28515625" style="64" customWidth="1"/>
    <col min="4" max="4" width="3" style="120" customWidth="1"/>
    <col min="5" max="5" width="12.7109375" style="64" bestFit="1" customWidth="1"/>
    <col min="6" max="6" width="3.28515625" style="120" customWidth="1"/>
    <col min="7" max="7" width="12.42578125" style="64" bestFit="1" customWidth="1"/>
    <col min="8" max="8" width="3.140625" style="120" customWidth="1"/>
    <col min="9" max="9" width="12.7109375" style="64" bestFit="1" customWidth="1"/>
    <col min="10" max="10" width="2.85546875" style="120" customWidth="1"/>
    <col min="11" max="11" width="12.140625" style="64" customWidth="1"/>
    <col min="12" max="12" width="9.140625" style="64"/>
    <col min="13" max="13" width="11.28515625" style="121" customWidth="1"/>
    <col min="14" max="14" width="13" style="121" customWidth="1"/>
    <col min="15" max="15" width="9.140625" style="120"/>
    <col min="16" max="16" width="11.7109375" style="120" customWidth="1"/>
    <col min="17" max="17" width="8.7109375" style="82" customWidth="1"/>
    <col min="18" max="18" width="10.7109375" style="120" customWidth="1"/>
    <col min="19" max="19" width="12.85546875" style="64" customWidth="1"/>
    <col min="20" max="20" width="10.42578125" style="66" customWidth="1"/>
    <col min="21" max="22" width="11.5703125" style="64" bestFit="1" customWidth="1"/>
    <col min="23" max="16384" width="9.140625" style="64"/>
  </cols>
  <sheetData>
    <row r="1" spans="1:20" ht="12.75" thickBot="1" x14ac:dyDescent="0.25">
      <c r="A1" s="82" t="s">
        <v>1001</v>
      </c>
      <c r="B1" s="117">
        <v>1</v>
      </c>
      <c r="C1" s="117">
        <f>B1+1</f>
        <v>2</v>
      </c>
      <c r="D1" s="117">
        <f t="shared" ref="D1:T1" si="0">C1+1</f>
        <v>3</v>
      </c>
      <c r="E1" s="117">
        <f t="shared" si="0"/>
        <v>4</v>
      </c>
      <c r="F1" s="117">
        <f t="shared" si="0"/>
        <v>5</v>
      </c>
      <c r="G1" s="117">
        <f t="shared" si="0"/>
        <v>6</v>
      </c>
      <c r="H1" s="117">
        <f t="shared" si="0"/>
        <v>7</v>
      </c>
      <c r="I1" s="117">
        <f t="shared" si="0"/>
        <v>8</v>
      </c>
      <c r="J1" s="117">
        <f t="shared" si="0"/>
        <v>9</v>
      </c>
      <c r="K1" s="117">
        <f t="shared" si="0"/>
        <v>10</v>
      </c>
      <c r="L1" s="117">
        <f t="shared" si="0"/>
        <v>11</v>
      </c>
      <c r="M1" s="117">
        <f t="shared" si="0"/>
        <v>12</v>
      </c>
      <c r="N1" s="117">
        <f t="shared" si="0"/>
        <v>13</v>
      </c>
      <c r="O1" s="117">
        <f t="shared" si="0"/>
        <v>14</v>
      </c>
      <c r="P1" s="117">
        <f t="shared" si="0"/>
        <v>15</v>
      </c>
      <c r="Q1" s="117">
        <f t="shared" si="0"/>
        <v>16</v>
      </c>
      <c r="R1" s="117">
        <f t="shared" si="0"/>
        <v>17</v>
      </c>
      <c r="S1" s="117">
        <f t="shared" si="0"/>
        <v>18</v>
      </c>
      <c r="T1" s="117">
        <f t="shared" si="0"/>
        <v>19</v>
      </c>
    </row>
    <row r="2" spans="1:20" x14ac:dyDescent="0.2">
      <c r="A2" s="451" t="s">
        <v>905</v>
      </c>
      <c r="B2" s="451" t="s">
        <v>906</v>
      </c>
      <c r="C2" s="405" t="s">
        <v>1002</v>
      </c>
      <c r="D2" s="406"/>
      <c r="E2" s="405" t="s">
        <v>1003</v>
      </c>
      <c r="F2" s="406"/>
      <c r="G2" s="405" t="s">
        <v>1004</v>
      </c>
      <c r="H2" s="406"/>
      <c r="I2" s="405" t="s">
        <v>1005</v>
      </c>
      <c r="J2" s="406"/>
      <c r="K2" s="441" t="s">
        <v>1006</v>
      </c>
      <c r="L2" s="405" t="s">
        <v>48</v>
      </c>
      <c r="M2" s="449" t="s">
        <v>1007</v>
      </c>
      <c r="N2" s="445" t="s">
        <v>1008</v>
      </c>
      <c r="O2" s="445" t="s">
        <v>1009</v>
      </c>
      <c r="P2" s="445" t="s">
        <v>1010</v>
      </c>
      <c r="Q2" s="445" t="s">
        <v>1011</v>
      </c>
      <c r="R2" s="445" t="s">
        <v>1012</v>
      </c>
      <c r="S2" s="445" t="s">
        <v>1013</v>
      </c>
      <c r="T2" s="448" t="s">
        <v>57</v>
      </c>
    </row>
    <row r="3" spans="1:20" x14ac:dyDescent="0.2">
      <c r="A3" s="452"/>
      <c r="B3" s="452"/>
      <c r="C3" s="407"/>
      <c r="D3" s="408"/>
      <c r="E3" s="407"/>
      <c r="F3" s="408"/>
      <c r="G3" s="407"/>
      <c r="H3" s="408"/>
      <c r="I3" s="407"/>
      <c r="J3" s="408"/>
      <c r="K3" s="442"/>
      <c r="L3" s="407"/>
      <c r="M3" s="450"/>
      <c r="N3" s="446"/>
      <c r="O3" s="446"/>
      <c r="P3" s="446"/>
      <c r="Q3" s="446"/>
      <c r="R3" s="446"/>
      <c r="S3" s="446"/>
      <c r="T3" s="448"/>
    </row>
    <row r="4" spans="1:20" x14ac:dyDescent="0.2">
      <c r="A4" s="452"/>
      <c r="B4" s="452"/>
      <c r="C4" s="407"/>
      <c r="D4" s="408"/>
      <c r="E4" s="407"/>
      <c r="F4" s="408"/>
      <c r="G4" s="407"/>
      <c r="H4" s="408"/>
      <c r="I4" s="407"/>
      <c r="J4" s="408"/>
      <c r="K4" s="442"/>
      <c r="L4" s="407"/>
      <c r="M4" s="450"/>
      <c r="N4" s="446"/>
      <c r="O4" s="446"/>
      <c r="P4" s="446"/>
      <c r="Q4" s="446"/>
      <c r="R4" s="446"/>
      <c r="S4" s="446"/>
      <c r="T4" s="448"/>
    </row>
    <row r="5" spans="1:20" ht="12.75" thickBot="1" x14ac:dyDescent="0.25">
      <c r="A5" s="453"/>
      <c r="B5" s="453"/>
      <c r="C5" s="430"/>
      <c r="D5" s="431"/>
      <c r="E5" s="430"/>
      <c r="F5" s="431"/>
      <c r="G5" s="430"/>
      <c r="H5" s="431"/>
      <c r="I5" s="430"/>
      <c r="J5" s="431"/>
      <c r="K5" s="443"/>
      <c r="L5" s="407"/>
      <c r="M5" s="450"/>
      <c r="N5" s="446"/>
      <c r="O5" s="447"/>
      <c r="P5" s="447"/>
      <c r="Q5" s="447"/>
      <c r="R5" s="447"/>
      <c r="S5" s="447"/>
      <c r="T5" s="448"/>
    </row>
    <row r="6" spans="1:20" s="119" customFormat="1" x14ac:dyDescent="0.2">
      <c r="A6" s="262" t="s">
        <v>90</v>
      </c>
      <c r="B6" s="263" t="s">
        <v>91</v>
      </c>
      <c r="C6" s="264">
        <v>0.06</v>
      </c>
      <c r="D6" s="265" t="s">
        <v>1014</v>
      </c>
      <c r="E6" s="264">
        <v>0</v>
      </c>
      <c r="F6" s="265" t="s">
        <v>1015</v>
      </c>
      <c r="G6" s="264">
        <v>0</v>
      </c>
      <c r="H6" s="265"/>
      <c r="I6" s="264">
        <v>0</v>
      </c>
      <c r="J6" s="265" t="s">
        <v>1015</v>
      </c>
      <c r="K6" s="266">
        <v>4900</v>
      </c>
      <c r="L6" s="267" t="s">
        <v>1016</v>
      </c>
      <c r="M6" s="268">
        <v>3.8</v>
      </c>
      <c r="N6" s="268" t="s">
        <v>1017</v>
      </c>
      <c r="O6" s="268">
        <v>17220</v>
      </c>
      <c r="P6" s="268">
        <v>20833</v>
      </c>
      <c r="Q6" s="269" t="s">
        <v>1015</v>
      </c>
      <c r="R6" s="268">
        <v>279</v>
      </c>
      <c r="S6" s="270">
        <v>1.24</v>
      </c>
      <c r="T6" s="271"/>
    </row>
    <row r="7" spans="1:20" s="119" customFormat="1" x14ac:dyDescent="0.2">
      <c r="A7" s="237" t="s">
        <v>92</v>
      </c>
      <c r="B7" s="272" t="s">
        <v>93</v>
      </c>
      <c r="C7" s="273">
        <v>0.06</v>
      </c>
      <c r="D7" s="274" t="s">
        <v>914</v>
      </c>
      <c r="E7" s="273">
        <v>0</v>
      </c>
      <c r="F7" s="274" t="s">
        <v>1015</v>
      </c>
      <c r="G7" s="273">
        <v>0</v>
      </c>
      <c r="H7" s="274"/>
      <c r="I7" s="273">
        <v>0</v>
      </c>
      <c r="J7" s="274" t="s">
        <v>1015</v>
      </c>
      <c r="K7" s="266">
        <v>4500</v>
      </c>
      <c r="L7" s="275" t="s">
        <v>1016</v>
      </c>
      <c r="M7" s="276">
        <v>16.100000000000001</v>
      </c>
      <c r="N7" s="276" t="s">
        <v>1018</v>
      </c>
      <c r="O7" s="276">
        <v>16493</v>
      </c>
      <c r="P7" s="276">
        <v>19776</v>
      </c>
      <c r="Q7" s="277" t="s">
        <v>1015</v>
      </c>
      <c r="R7" s="276">
        <v>280</v>
      </c>
      <c r="S7" s="278">
        <v>2.11</v>
      </c>
      <c r="T7" s="271"/>
    </row>
    <row r="8" spans="1:20" s="119" customFormat="1" x14ac:dyDescent="0.2">
      <c r="A8" s="239" t="s">
        <v>94</v>
      </c>
      <c r="B8" s="273" t="s">
        <v>95</v>
      </c>
      <c r="C8" s="273">
        <v>1.1999999999999999E-3</v>
      </c>
      <c r="D8" s="274" t="s">
        <v>1019</v>
      </c>
      <c r="E8" s="273"/>
      <c r="F8" s="274"/>
      <c r="G8" s="273">
        <v>0</v>
      </c>
      <c r="H8" s="274" t="s">
        <v>1015</v>
      </c>
      <c r="I8" s="273">
        <v>0</v>
      </c>
      <c r="J8" s="274" t="s">
        <v>1015</v>
      </c>
      <c r="K8" s="279">
        <v>3</v>
      </c>
      <c r="L8" s="275" t="s">
        <v>1015</v>
      </c>
      <c r="M8" s="276">
        <v>818000</v>
      </c>
      <c r="N8" s="276">
        <v>6</v>
      </c>
      <c r="O8" s="276"/>
      <c r="P8" s="276"/>
      <c r="Q8" s="277" t="s">
        <v>1016</v>
      </c>
      <c r="R8" s="276">
        <v>340</v>
      </c>
      <c r="S8" s="278">
        <v>0</v>
      </c>
      <c r="T8" s="271"/>
    </row>
    <row r="9" spans="1:20" s="119" customFormat="1" x14ac:dyDescent="0.2">
      <c r="A9" s="237" t="s">
        <v>96</v>
      </c>
      <c r="B9" s="272" t="s">
        <v>97</v>
      </c>
      <c r="C9" s="273">
        <v>0</v>
      </c>
      <c r="D9" s="274"/>
      <c r="E9" s="273"/>
      <c r="F9" s="274"/>
      <c r="G9" s="273">
        <v>8.9999999999999993E-3</v>
      </c>
      <c r="H9" s="274" t="s">
        <v>1014</v>
      </c>
      <c r="I9" s="273">
        <v>2.2000000000000001E-6</v>
      </c>
      <c r="J9" s="274" t="s">
        <v>1014</v>
      </c>
      <c r="K9" s="266">
        <v>4.0999999999999996</v>
      </c>
      <c r="L9" s="275" t="s">
        <v>1016</v>
      </c>
      <c r="M9" s="276">
        <v>1000000</v>
      </c>
      <c r="N9" s="276">
        <v>1</v>
      </c>
      <c r="O9" s="276">
        <v>13010</v>
      </c>
      <c r="P9" s="276">
        <v>14945</v>
      </c>
      <c r="Q9" s="277" t="s">
        <v>1016</v>
      </c>
      <c r="R9" s="280">
        <v>20.399999999999999</v>
      </c>
      <c r="S9" s="278">
        <v>0</v>
      </c>
      <c r="T9" s="271"/>
    </row>
    <row r="10" spans="1:20" s="119" customFormat="1" x14ac:dyDescent="0.2">
      <c r="A10" s="237" t="s">
        <v>98</v>
      </c>
      <c r="B10" s="272" t="s">
        <v>99</v>
      </c>
      <c r="C10" s="273">
        <v>0.9</v>
      </c>
      <c r="D10" s="274" t="s">
        <v>1014</v>
      </c>
      <c r="E10" s="273">
        <v>0</v>
      </c>
      <c r="F10" s="274" t="s">
        <v>1015</v>
      </c>
      <c r="G10" s="273">
        <v>31</v>
      </c>
      <c r="H10" s="274" t="s">
        <v>1020</v>
      </c>
      <c r="I10" s="273">
        <v>0</v>
      </c>
      <c r="J10" s="274" t="s">
        <v>1015</v>
      </c>
      <c r="K10" s="266">
        <v>0.31</v>
      </c>
      <c r="L10" s="275" t="s">
        <v>1016</v>
      </c>
      <c r="M10" s="276">
        <v>1000000</v>
      </c>
      <c r="N10" s="276">
        <v>1</v>
      </c>
      <c r="O10" s="276">
        <v>13007</v>
      </c>
      <c r="P10" s="276">
        <v>14942</v>
      </c>
      <c r="Q10" s="277" t="s">
        <v>1016</v>
      </c>
      <c r="R10" s="280">
        <v>56.07</v>
      </c>
      <c r="S10" s="278">
        <v>18.07</v>
      </c>
      <c r="T10" s="271"/>
    </row>
    <row r="11" spans="1:20" s="119" customFormat="1" x14ac:dyDescent="0.2">
      <c r="A11" s="237" t="s">
        <v>100</v>
      </c>
      <c r="B11" s="272" t="s">
        <v>101</v>
      </c>
      <c r="C11" s="273">
        <v>0</v>
      </c>
      <c r="D11" s="274"/>
      <c r="E11" s="273">
        <v>0</v>
      </c>
      <c r="F11" s="274" t="s">
        <v>1015</v>
      </c>
      <c r="G11" s="273">
        <v>0.06</v>
      </c>
      <c r="H11" s="274" t="s">
        <v>1014</v>
      </c>
      <c r="I11" s="273">
        <v>0</v>
      </c>
      <c r="J11" s="274" t="s">
        <v>1015</v>
      </c>
      <c r="K11" s="266">
        <v>0.5</v>
      </c>
      <c r="L11" s="275" t="s">
        <v>1016</v>
      </c>
      <c r="M11" s="276">
        <v>1000000</v>
      </c>
      <c r="N11" s="276">
        <v>1</v>
      </c>
      <c r="O11" s="276">
        <v>13020</v>
      </c>
      <c r="P11" s="276">
        <v>14958</v>
      </c>
      <c r="Q11" s="277" t="s">
        <v>1016</v>
      </c>
      <c r="R11" s="280">
        <v>81.599999999999994</v>
      </c>
      <c r="S11" s="278">
        <v>4.5</v>
      </c>
      <c r="T11" s="271"/>
    </row>
    <row r="12" spans="1:20" s="119" customFormat="1" x14ac:dyDescent="0.2">
      <c r="A12" s="237" t="s">
        <v>102</v>
      </c>
      <c r="B12" s="272" t="s">
        <v>103</v>
      </c>
      <c r="C12" s="273">
        <v>0.1</v>
      </c>
      <c r="D12" s="274" t="s">
        <v>1014</v>
      </c>
      <c r="E12" s="273">
        <v>0</v>
      </c>
      <c r="F12" s="274" t="s">
        <v>1015</v>
      </c>
      <c r="G12" s="273">
        <v>0</v>
      </c>
      <c r="H12" s="274"/>
      <c r="I12" s="273">
        <v>0</v>
      </c>
      <c r="J12" s="274" t="s">
        <v>1015</v>
      </c>
      <c r="K12" s="266">
        <v>170</v>
      </c>
      <c r="L12" s="275" t="s">
        <v>1016</v>
      </c>
      <c r="M12" s="276">
        <v>5500</v>
      </c>
      <c r="N12" s="276">
        <v>1</v>
      </c>
      <c r="O12" s="276"/>
      <c r="P12" s="276"/>
      <c r="Q12" s="277" t="s">
        <v>1015</v>
      </c>
      <c r="R12" s="280">
        <v>202.6</v>
      </c>
      <c r="S12" s="278">
        <v>0</v>
      </c>
      <c r="T12" s="271"/>
    </row>
    <row r="13" spans="1:20" s="119" customFormat="1" ht="24" x14ac:dyDescent="0.2">
      <c r="A13" s="281" t="s">
        <v>104</v>
      </c>
      <c r="B13" s="272" t="s">
        <v>105</v>
      </c>
      <c r="C13" s="273">
        <v>0</v>
      </c>
      <c r="D13" s="274" t="s">
        <v>1015</v>
      </c>
      <c r="E13" s="273">
        <v>3.8</v>
      </c>
      <c r="F13" s="274" t="s">
        <v>937</v>
      </c>
      <c r="G13" s="273">
        <v>0</v>
      </c>
      <c r="H13" s="274" t="s">
        <v>1015</v>
      </c>
      <c r="I13" s="273">
        <v>1.2999999999999999E-3</v>
      </c>
      <c r="J13" s="274" t="s">
        <v>937</v>
      </c>
      <c r="K13" s="266">
        <v>1600</v>
      </c>
      <c r="L13" s="275" t="s">
        <v>1015</v>
      </c>
      <c r="M13" s="276">
        <v>10.130000000000001</v>
      </c>
      <c r="N13" s="276">
        <v>7</v>
      </c>
      <c r="O13" s="276"/>
      <c r="P13" s="276"/>
      <c r="Q13" s="277" t="s">
        <v>1016</v>
      </c>
      <c r="R13" s="276">
        <v>303</v>
      </c>
      <c r="S13" s="278">
        <v>0.69</v>
      </c>
      <c r="T13" s="271"/>
    </row>
    <row r="14" spans="1:20" s="119" customFormat="1" x14ac:dyDescent="0.2">
      <c r="A14" s="237" t="s">
        <v>106</v>
      </c>
      <c r="B14" s="272" t="s">
        <v>107</v>
      </c>
      <c r="C14" s="273">
        <v>5.0000000000000001E-4</v>
      </c>
      <c r="D14" s="274" t="s">
        <v>1014</v>
      </c>
      <c r="E14" s="273">
        <v>0</v>
      </c>
      <c r="F14" s="274" t="s">
        <v>1015</v>
      </c>
      <c r="G14" s="273">
        <v>2.0000000000000002E-5</v>
      </c>
      <c r="H14" s="274" t="s">
        <v>1014</v>
      </c>
      <c r="I14" s="273">
        <v>0</v>
      </c>
      <c r="J14" s="274" t="s">
        <v>1015</v>
      </c>
      <c r="K14" s="266">
        <v>0.56000000000000005</v>
      </c>
      <c r="L14" s="275" t="s">
        <v>1016</v>
      </c>
      <c r="M14" s="276">
        <v>208000</v>
      </c>
      <c r="N14" s="276" t="s">
        <v>1021</v>
      </c>
      <c r="O14" s="276">
        <v>13012</v>
      </c>
      <c r="P14" s="276">
        <v>14948</v>
      </c>
      <c r="Q14" s="277" t="s">
        <v>1015</v>
      </c>
      <c r="R14" s="280">
        <v>52.69</v>
      </c>
      <c r="S14" s="278">
        <v>4.5</v>
      </c>
      <c r="T14" s="271"/>
    </row>
    <row r="15" spans="1:20" s="119" customFormat="1" x14ac:dyDescent="0.2">
      <c r="A15" s="237" t="s">
        <v>108</v>
      </c>
      <c r="B15" s="272" t="s">
        <v>109</v>
      </c>
      <c r="C15" s="273">
        <v>2E-3</v>
      </c>
      <c r="D15" s="274" t="s">
        <v>1014</v>
      </c>
      <c r="E15" s="273">
        <v>0.5</v>
      </c>
      <c r="F15" s="274" t="s">
        <v>1014</v>
      </c>
      <c r="G15" s="273">
        <v>6.0000000000000001E-3</v>
      </c>
      <c r="H15" s="274" t="s">
        <v>1014</v>
      </c>
      <c r="I15" s="273">
        <v>1E-4</v>
      </c>
      <c r="J15" s="274" t="s">
        <v>1014</v>
      </c>
      <c r="K15" s="266">
        <v>25</v>
      </c>
      <c r="L15" s="275" t="s">
        <v>1016</v>
      </c>
      <c r="M15" s="276">
        <v>2151000</v>
      </c>
      <c r="N15" s="276">
        <v>4</v>
      </c>
      <c r="O15" s="276">
        <v>12981</v>
      </c>
      <c r="P15" s="276">
        <v>14906</v>
      </c>
      <c r="Q15" s="277" t="s">
        <v>1016</v>
      </c>
      <c r="R15" s="280">
        <v>192.6</v>
      </c>
      <c r="S15" s="278">
        <v>0</v>
      </c>
      <c r="T15" s="282" t="s">
        <v>916</v>
      </c>
    </row>
    <row r="16" spans="1:20" s="119" customFormat="1" x14ac:dyDescent="0.2">
      <c r="A16" s="237" t="s">
        <v>110</v>
      </c>
      <c r="B16" s="272" t="s">
        <v>111</v>
      </c>
      <c r="C16" s="273">
        <v>0.5</v>
      </c>
      <c r="D16" s="274" t="s">
        <v>1014</v>
      </c>
      <c r="E16" s="273">
        <v>0</v>
      </c>
      <c r="F16" s="274" t="s">
        <v>1015</v>
      </c>
      <c r="G16" s="273">
        <v>1E-3</v>
      </c>
      <c r="H16" s="274" t="s">
        <v>1014</v>
      </c>
      <c r="I16" s="273">
        <v>0</v>
      </c>
      <c r="J16" s="274" t="s">
        <v>1015</v>
      </c>
      <c r="K16" s="266">
        <v>29</v>
      </c>
      <c r="L16" s="275" t="s">
        <v>1016</v>
      </c>
      <c r="M16" s="276">
        <v>1000000</v>
      </c>
      <c r="N16" s="276">
        <v>2</v>
      </c>
      <c r="O16" s="276">
        <v>12978</v>
      </c>
      <c r="P16" s="276">
        <v>14902</v>
      </c>
      <c r="Q16" s="277" t="s">
        <v>1016</v>
      </c>
      <c r="R16" s="280">
        <v>141.19999999999999</v>
      </c>
      <c r="S16" s="278">
        <v>1.39</v>
      </c>
      <c r="T16" s="271"/>
    </row>
    <row r="17" spans="1:20" s="119" customFormat="1" x14ac:dyDescent="0.2">
      <c r="A17" s="237" t="s">
        <v>112</v>
      </c>
      <c r="B17" s="272" t="s">
        <v>113</v>
      </c>
      <c r="C17" s="273">
        <v>0.04</v>
      </c>
      <c r="D17" s="274" t="s">
        <v>1020</v>
      </c>
      <c r="E17" s="273">
        <v>0.54</v>
      </c>
      <c r="F17" s="274" t="s">
        <v>1014</v>
      </c>
      <c r="G17" s="273">
        <v>2E-3</v>
      </c>
      <c r="H17" s="274" t="s">
        <v>1014</v>
      </c>
      <c r="I17" s="273">
        <v>6.7999999999999999E-5</v>
      </c>
      <c r="J17" s="274" t="s">
        <v>1014</v>
      </c>
      <c r="K17" s="266">
        <v>11</v>
      </c>
      <c r="L17" s="275" t="s">
        <v>1016</v>
      </c>
      <c r="M17" s="276">
        <v>73500</v>
      </c>
      <c r="N17" s="276">
        <v>1</v>
      </c>
      <c r="O17" s="276">
        <v>13004</v>
      </c>
      <c r="P17" s="276">
        <v>14939</v>
      </c>
      <c r="Q17" s="277" t="s">
        <v>1015</v>
      </c>
      <c r="R17" s="280">
        <v>77.3</v>
      </c>
      <c r="S17" s="278">
        <v>5.5</v>
      </c>
      <c r="T17" s="271"/>
    </row>
    <row r="18" spans="1:20" s="119" customFormat="1" x14ac:dyDescent="0.2">
      <c r="A18" s="237" t="s">
        <v>114</v>
      </c>
      <c r="B18" s="272" t="s">
        <v>115</v>
      </c>
      <c r="C18" s="273">
        <v>0.01</v>
      </c>
      <c r="D18" s="274" t="s">
        <v>1014</v>
      </c>
      <c r="E18" s="273">
        <v>5.6000000000000001E-2</v>
      </c>
      <c r="F18" s="274" t="s">
        <v>937</v>
      </c>
      <c r="G18" s="273">
        <v>0</v>
      </c>
      <c r="H18" s="274"/>
      <c r="I18" s="273">
        <v>0</v>
      </c>
      <c r="J18" s="274"/>
      <c r="K18" s="266">
        <v>110</v>
      </c>
      <c r="L18" s="275" t="s">
        <v>1015</v>
      </c>
      <c r="M18" s="276">
        <v>140</v>
      </c>
      <c r="N18" s="276">
        <v>2</v>
      </c>
      <c r="O18" s="276"/>
      <c r="P18" s="276"/>
      <c r="Q18" s="277" t="s">
        <v>1015</v>
      </c>
      <c r="R18" s="276">
        <v>378</v>
      </c>
      <c r="S18" s="278">
        <v>0</v>
      </c>
      <c r="T18" s="271"/>
    </row>
    <row r="19" spans="1:20" s="119" customFormat="1" x14ac:dyDescent="0.2">
      <c r="A19" s="237" t="s">
        <v>116</v>
      </c>
      <c r="B19" s="272" t="s">
        <v>117</v>
      </c>
      <c r="C19" s="273">
        <v>1E-3</v>
      </c>
      <c r="D19" s="274" t="s">
        <v>1014</v>
      </c>
      <c r="E19" s="273">
        <v>0</v>
      </c>
      <c r="F19" s="274" t="s">
        <v>1015</v>
      </c>
      <c r="G19" s="273">
        <v>0</v>
      </c>
      <c r="H19" s="274"/>
      <c r="I19" s="273">
        <v>0</v>
      </c>
      <c r="J19" s="274" t="s">
        <v>1015</v>
      </c>
      <c r="K19" s="266">
        <v>22</v>
      </c>
      <c r="L19" s="275" t="s">
        <v>1015</v>
      </c>
      <c r="M19" s="276">
        <v>6000</v>
      </c>
      <c r="N19" s="276">
        <v>2</v>
      </c>
      <c r="O19" s="276"/>
      <c r="P19" s="276"/>
      <c r="Q19" s="277" t="s">
        <v>1015</v>
      </c>
      <c r="R19" s="276">
        <v>287</v>
      </c>
      <c r="S19" s="278">
        <v>0.4</v>
      </c>
      <c r="T19" s="271"/>
    </row>
    <row r="20" spans="1:20" s="119" customFormat="1" x14ac:dyDescent="0.2">
      <c r="A20" s="237" t="s">
        <v>118</v>
      </c>
      <c r="B20" s="272" t="s">
        <v>119</v>
      </c>
      <c r="C20" s="273">
        <v>1E-3</v>
      </c>
      <c r="D20" s="274" t="s">
        <v>1014</v>
      </c>
      <c r="E20" s="273"/>
      <c r="F20" s="274"/>
      <c r="G20" s="273"/>
      <c r="H20" s="274"/>
      <c r="I20" s="273"/>
      <c r="J20" s="274"/>
      <c r="K20" s="266">
        <v>10</v>
      </c>
      <c r="L20" s="275" t="s">
        <v>1015</v>
      </c>
      <c r="M20" s="276">
        <v>8000</v>
      </c>
      <c r="N20" s="276">
        <v>5</v>
      </c>
      <c r="O20" s="276"/>
      <c r="P20" s="276"/>
      <c r="Q20" s="277" t="s">
        <v>1015</v>
      </c>
      <c r="R20" s="276">
        <v>317</v>
      </c>
      <c r="S20" s="278">
        <v>0</v>
      </c>
      <c r="T20" s="271"/>
    </row>
    <row r="21" spans="1:20" s="119" customFormat="1" x14ac:dyDescent="0.2">
      <c r="A21" s="237" t="s">
        <v>120</v>
      </c>
      <c r="B21" s="272" t="s">
        <v>121</v>
      </c>
      <c r="C21" s="273">
        <v>1E-3</v>
      </c>
      <c r="D21" s="274" t="s">
        <v>916</v>
      </c>
      <c r="E21" s="273"/>
      <c r="F21" s="274"/>
      <c r="G21" s="273"/>
      <c r="H21" s="274"/>
      <c r="I21" s="273"/>
      <c r="J21" s="274"/>
      <c r="K21" s="266">
        <v>0.22</v>
      </c>
      <c r="L21" s="275" t="s">
        <v>1015</v>
      </c>
      <c r="M21" s="276">
        <v>330000</v>
      </c>
      <c r="N21" s="276">
        <v>5</v>
      </c>
      <c r="O21" s="276"/>
      <c r="P21" s="276"/>
      <c r="Q21" s="277" t="s">
        <v>1015</v>
      </c>
      <c r="R21" s="276">
        <v>307</v>
      </c>
      <c r="S21" s="278">
        <v>0</v>
      </c>
      <c r="T21" s="271"/>
    </row>
    <row r="22" spans="1:20" s="119" customFormat="1" x14ac:dyDescent="0.2">
      <c r="A22" s="237" t="s">
        <v>122</v>
      </c>
      <c r="B22" s="272" t="s">
        <v>123</v>
      </c>
      <c r="C22" s="273">
        <v>3.0000000000000001E-5</v>
      </c>
      <c r="D22" s="274" t="s">
        <v>1014</v>
      </c>
      <c r="E22" s="273">
        <v>17</v>
      </c>
      <c r="F22" s="274" t="s">
        <v>1014</v>
      </c>
      <c r="G22" s="273">
        <v>0</v>
      </c>
      <c r="H22" s="274"/>
      <c r="I22" s="273">
        <v>4.9000000000000007E-3</v>
      </c>
      <c r="J22" s="274" t="s">
        <v>1014</v>
      </c>
      <c r="K22" s="266">
        <v>48000</v>
      </c>
      <c r="L22" s="275" t="s">
        <v>1015</v>
      </c>
      <c r="M22" s="276">
        <v>0.02</v>
      </c>
      <c r="N22" s="276" t="s">
        <v>1022</v>
      </c>
      <c r="O22" s="276"/>
      <c r="P22" s="276"/>
      <c r="Q22" s="277" t="s">
        <v>1016</v>
      </c>
      <c r="R22" s="276">
        <v>330</v>
      </c>
      <c r="S22" s="278">
        <v>0.22</v>
      </c>
      <c r="T22" s="271"/>
    </row>
    <row r="23" spans="1:20" s="119" customFormat="1" x14ac:dyDescent="0.2">
      <c r="A23" s="237" t="s">
        <v>124</v>
      </c>
      <c r="B23" s="272" t="s">
        <v>125</v>
      </c>
      <c r="C23" s="273">
        <v>4.0000000000000001E-3</v>
      </c>
      <c r="D23" s="274" t="s">
        <v>1023</v>
      </c>
      <c r="E23" s="273">
        <v>0</v>
      </c>
      <c r="F23" s="274" t="s">
        <v>1015</v>
      </c>
      <c r="G23" s="273">
        <v>1E-4</v>
      </c>
      <c r="H23" s="274" t="s">
        <v>1016</v>
      </c>
      <c r="I23" s="273">
        <v>0</v>
      </c>
      <c r="J23" s="274" t="s">
        <v>1015</v>
      </c>
      <c r="K23" s="266">
        <v>3.2</v>
      </c>
      <c r="L23" s="275" t="s">
        <v>1016</v>
      </c>
      <c r="M23" s="276">
        <v>1000000</v>
      </c>
      <c r="N23" s="276">
        <v>2</v>
      </c>
      <c r="O23" s="276">
        <v>13003</v>
      </c>
      <c r="P23" s="276">
        <v>14937</v>
      </c>
      <c r="Q23" s="277" t="s">
        <v>1015</v>
      </c>
      <c r="R23" s="276">
        <v>97</v>
      </c>
      <c r="S23" s="278">
        <v>18.07</v>
      </c>
      <c r="T23" s="271"/>
    </row>
    <row r="24" spans="1:20" s="119" customFormat="1" x14ac:dyDescent="0.2">
      <c r="A24" s="237" t="s">
        <v>128</v>
      </c>
      <c r="B24" s="272" t="s">
        <v>129</v>
      </c>
      <c r="C24" s="273">
        <v>8.9999999999999993E-3</v>
      </c>
      <c r="D24" s="274" t="s">
        <v>1014</v>
      </c>
      <c r="E24" s="273"/>
      <c r="F24" s="274"/>
      <c r="G24" s="273"/>
      <c r="H24" s="274"/>
      <c r="I24" s="273"/>
      <c r="J24" s="274"/>
      <c r="K24" s="266">
        <v>389</v>
      </c>
      <c r="L24" s="275" t="s">
        <v>1015</v>
      </c>
      <c r="M24" s="276">
        <v>185</v>
      </c>
      <c r="N24" s="276">
        <v>5</v>
      </c>
      <c r="O24" s="276"/>
      <c r="P24" s="276"/>
      <c r="Q24" s="277" t="s">
        <v>1015</v>
      </c>
      <c r="R24" s="276">
        <v>345</v>
      </c>
      <c r="S24" s="278">
        <v>0</v>
      </c>
      <c r="T24" s="271"/>
    </row>
    <row r="25" spans="1:20" s="119" customFormat="1" x14ac:dyDescent="0.2">
      <c r="A25" s="281" t="s">
        <v>130</v>
      </c>
      <c r="B25" s="272" t="s">
        <v>131</v>
      </c>
      <c r="C25" s="273">
        <v>0</v>
      </c>
      <c r="D25" s="274" t="s">
        <v>1015</v>
      </c>
      <c r="E25" s="273">
        <v>21</v>
      </c>
      <c r="F25" s="274" t="s">
        <v>937</v>
      </c>
      <c r="G25" s="273">
        <v>0</v>
      </c>
      <c r="H25" s="274" t="s">
        <v>1015</v>
      </c>
      <c r="I25" s="273">
        <v>6.0000000000000001E-3</v>
      </c>
      <c r="J25" s="274" t="s">
        <v>937</v>
      </c>
      <c r="K25" s="266">
        <v>110</v>
      </c>
      <c r="L25" s="275" t="s">
        <v>1015</v>
      </c>
      <c r="M25" s="276">
        <v>1200</v>
      </c>
      <c r="N25" s="276">
        <v>5</v>
      </c>
      <c r="O25" s="276"/>
      <c r="P25" s="276"/>
      <c r="Q25" s="277" t="s">
        <v>1015</v>
      </c>
      <c r="R25" s="276">
        <v>302</v>
      </c>
      <c r="S25" s="278">
        <v>18.07</v>
      </c>
      <c r="T25" s="271"/>
    </row>
    <row r="26" spans="1:20" s="119" customFormat="1" x14ac:dyDescent="0.2">
      <c r="A26" s="237" t="s">
        <v>132</v>
      </c>
      <c r="B26" s="272" t="s">
        <v>133</v>
      </c>
      <c r="C26" s="273">
        <v>0</v>
      </c>
      <c r="D26" s="274" t="s">
        <v>1015</v>
      </c>
      <c r="E26" s="273">
        <v>0.94</v>
      </c>
      <c r="F26" s="274" t="s">
        <v>937</v>
      </c>
      <c r="G26" s="273">
        <v>0</v>
      </c>
      <c r="H26" s="274" t="s">
        <v>1015</v>
      </c>
      <c r="I26" s="273">
        <v>2.7E-4</v>
      </c>
      <c r="J26" s="274" t="s">
        <v>937</v>
      </c>
      <c r="K26" s="266">
        <v>120</v>
      </c>
      <c r="L26" s="275" t="s">
        <v>1015</v>
      </c>
      <c r="M26" s="276">
        <v>280000</v>
      </c>
      <c r="N26" s="276">
        <v>4</v>
      </c>
      <c r="O26" s="276"/>
      <c r="P26" s="276"/>
      <c r="Q26" s="277" t="s">
        <v>1016</v>
      </c>
      <c r="R26" s="276">
        <v>258</v>
      </c>
      <c r="S26" s="278">
        <v>0.69</v>
      </c>
      <c r="T26" s="271"/>
    </row>
    <row r="27" spans="1:20" s="119" customFormat="1" x14ac:dyDescent="0.2">
      <c r="A27" s="239" t="s">
        <v>134</v>
      </c>
      <c r="B27" s="273" t="s">
        <v>135</v>
      </c>
      <c r="C27" s="273">
        <v>0.85</v>
      </c>
      <c r="D27" s="274" t="s">
        <v>917</v>
      </c>
      <c r="E27" s="273">
        <v>0</v>
      </c>
      <c r="F27" s="274" t="s">
        <v>1015</v>
      </c>
      <c r="G27" s="273">
        <v>0.5</v>
      </c>
      <c r="H27" s="274" t="s">
        <v>1014</v>
      </c>
      <c r="I27" s="273">
        <v>0</v>
      </c>
      <c r="J27" s="274" t="s">
        <v>1015</v>
      </c>
      <c r="K27" s="279">
        <v>3.1</v>
      </c>
      <c r="L27" s="275" t="s">
        <v>1016</v>
      </c>
      <c r="M27" s="276">
        <v>310000</v>
      </c>
      <c r="N27" s="276" t="s">
        <v>1024</v>
      </c>
      <c r="O27" s="276">
        <v>13098</v>
      </c>
      <c r="P27" s="276">
        <v>15059</v>
      </c>
      <c r="Q27" s="277" t="s">
        <v>1015</v>
      </c>
      <c r="R27" s="280">
        <v>-33.299999999999997</v>
      </c>
      <c r="S27" s="278">
        <v>0</v>
      </c>
      <c r="T27" s="271"/>
    </row>
    <row r="28" spans="1:20" s="119" customFormat="1" x14ac:dyDescent="0.2">
      <c r="A28" s="239" t="s">
        <v>136</v>
      </c>
      <c r="B28" s="273" t="s">
        <v>137</v>
      </c>
      <c r="C28" s="273">
        <v>0.2</v>
      </c>
      <c r="D28" s="274" t="s">
        <v>1014</v>
      </c>
      <c r="E28" s="273">
        <v>0</v>
      </c>
      <c r="F28" s="274" t="s">
        <v>1015</v>
      </c>
      <c r="G28" s="273">
        <v>0</v>
      </c>
      <c r="H28" s="274"/>
      <c r="I28" s="273">
        <v>0</v>
      </c>
      <c r="J28" s="274" t="s">
        <v>1015</v>
      </c>
      <c r="K28" s="279">
        <v>2.7</v>
      </c>
      <c r="L28" s="275" t="s">
        <v>1015</v>
      </c>
      <c r="M28" s="276">
        <v>2160000</v>
      </c>
      <c r="N28" s="276">
        <v>10</v>
      </c>
      <c r="O28" s="276"/>
      <c r="P28" s="276"/>
      <c r="Q28" s="277" t="s">
        <v>1016</v>
      </c>
      <c r="R28" s="276">
        <v>603</v>
      </c>
      <c r="S28" s="278">
        <v>0</v>
      </c>
      <c r="T28" s="271"/>
    </row>
    <row r="29" spans="1:20" s="119" customFormat="1" x14ac:dyDescent="0.2">
      <c r="A29" s="237" t="s">
        <v>138</v>
      </c>
      <c r="B29" s="272" t="s">
        <v>139</v>
      </c>
      <c r="C29" s="273">
        <v>7.0000000000000001E-3</v>
      </c>
      <c r="D29" s="274" t="s">
        <v>1023</v>
      </c>
      <c r="E29" s="273">
        <v>5.7000000000000002E-3</v>
      </c>
      <c r="F29" s="274" t="s">
        <v>1014</v>
      </c>
      <c r="G29" s="273">
        <v>1E-3</v>
      </c>
      <c r="H29" s="274" t="s">
        <v>1014</v>
      </c>
      <c r="I29" s="273">
        <v>1.6000000000000001E-6</v>
      </c>
      <c r="J29" s="274" t="s">
        <v>937</v>
      </c>
      <c r="K29" s="266">
        <v>190</v>
      </c>
      <c r="L29" s="275" t="s">
        <v>1016</v>
      </c>
      <c r="M29" s="276">
        <v>33800</v>
      </c>
      <c r="N29" s="276">
        <v>1</v>
      </c>
      <c r="O29" s="276">
        <v>12959</v>
      </c>
      <c r="P29" s="276">
        <v>14876</v>
      </c>
      <c r="Q29" s="277" t="s">
        <v>1015</v>
      </c>
      <c r="R29" s="280">
        <v>184.4</v>
      </c>
      <c r="S29" s="278">
        <v>0</v>
      </c>
      <c r="T29" s="271"/>
    </row>
    <row r="30" spans="1:20" s="119" customFormat="1" x14ac:dyDescent="0.2">
      <c r="A30" s="237" t="s">
        <v>140</v>
      </c>
      <c r="B30" s="272" t="s">
        <v>141</v>
      </c>
      <c r="C30" s="273">
        <v>0.3</v>
      </c>
      <c r="D30" s="274" t="s">
        <v>1014</v>
      </c>
      <c r="E30" s="273">
        <v>0</v>
      </c>
      <c r="F30" s="274" t="s">
        <v>1015</v>
      </c>
      <c r="G30" s="273">
        <v>0</v>
      </c>
      <c r="H30" s="274"/>
      <c r="I30" s="273">
        <v>0</v>
      </c>
      <c r="J30" s="274" t="s">
        <v>1015</v>
      </c>
      <c r="K30" s="266">
        <v>21000</v>
      </c>
      <c r="L30" s="275" t="s">
        <v>1016</v>
      </c>
      <c r="M30" s="276">
        <v>6.6000000000000003E-2</v>
      </c>
      <c r="N30" s="276" t="s">
        <v>1025</v>
      </c>
      <c r="O30" s="276">
        <v>30838</v>
      </c>
      <c r="P30" s="276">
        <v>44562</v>
      </c>
      <c r="Q30" s="277" t="s">
        <v>1015</v>
      </c>
      <c r="R30" s="276">
        <v>340</v>
      </c>
      <c r="S30" s="278">
        <v>0.28000000000000003</v>
      </c>
      <c r="T30" s="271"/>
    </row>
    <row r="31" spans="1:20" s="119" customFormat="1" x14ac:dyDescent="0.2">
      <c r="A31" s="237" t="s">
        <v>148</v>
      </c>
      <c r="B31" s="272" t="s">
        <v>149</v>
      </c>
      <c r="C31" s="273">
        <v>3.5000000000000003E-2</v>
      </c>
      <c r="D31" s="274" t="s">
        <v>1014</v>
      </c>
      <c r="E31" s="273">
        <v>0.23</v>
      </c>
      <c r="F31" s="274" t="s">
        <v>937</v>
      </c>
      <c r="G31" s="273">
        <v>0</v>
      </c>
      <c r="H31" s="274"/>
      <c r="I31" s="273">
        <v>0</v>
      </c>
      <c r="J31" s="274"/>
      <c r="K31" s="266">
        <v>130</v>
      </c>
      <c r="L31" s="275" t="s">
        <v>1015</v>
      </c>
      <c r="M31" s="276">
        <v>70</v>
      </c>
      <c r="N31" s="276" t="s">
        <v>1026</v>
      </c>
      <c r="O31" s="276"/>
      <c r="P31" s="276"/>
      <c r="Q31" s="277" t="s">
        <v>1015</v>
      </c>
      <c r="R31" s="276">
        <v>313</v>
      </c>
      <c r="S31" s="278">
        <v>0</v>
      </c>
      <c r="T31" s="271"/>
    </row>
    <row r="32" spans="1:20" s="119" customFormat="1" x14ac:dyDescent="0.2">
      <c r="A32" s="237" t="s">
        <v>150</v>
      </c>
      <c r="B32" s="272" t="s">
        <v>151</v>
      </c>
      <c r="C32" s="273">
        <v>1.5E-3</v>
      </c>
      <c r="D32" s="274" t="s">
        <v>1019</v>
      </c>
      <c r="E32" s="273"/>
      <c r="F32" s="274" t="s">
        <v>1015</v>
      </c>
      <c r="G32" s="273">
        <v>0.01</v>
      </c>
      <c r="H32" s="274" t="s">
        <v>1020</v>
      </c>
      <c r="I32" s="273"/>
      <c r="J32" s="274" t="s">
        <v>1015</v>
      </c>
      <c r="K32" s="266">
        <v>407.4</v>
      </c>
      <c r="L32" s="275" t="s">
        <v>1015</v>
      </c>
      <c r="M32" s="276">
        <v>31.5</v>
      </c>
      <c r="N32" s="276" t="s">
        <v>1027</v>
      </c>
      <c r="O32" s="276"/>
      <c r="P32" s="276"/>
      <c r="Q32" s="277" t="s">
        <v>1015</v>
      </c>
      <c r="R32" s="276">
        <v>421</v>
      </c>
      <c r="S32" s="278">
        <v>0</v>
      </c>
      <c r="T32" s="271"/>
    </row>
    <row r="33" spans="1:20" s="119" customFormat="1" x14ac:dyDescent="0.2">
      <c r="A33" s="239" t="s">
        <v>154</v>
      </c>
      <c r="B33" s="273" t="s">
        <v>155</v>
      </c>
      <c r="C33" s="273">
        <v>4.0000000000000001E-3</v>
      </c>
      <c r="D33" s="274" t="s">
        <v>1014</v>
      </c>
      <c r="E33" s="273">
        <v>0</v>
      </c>
      <c r="F33" s="274" t="s">
        <v>1015</v>
      </c>
      <c r="G33" s="273">
        <v>0</v>
      </c>
      <c r="H33" s="274"/>
      <c r="I33" s="273">
        <v>0</v>
      </c>
      <c r="J33" s="274" t="s">
        <v>1015</v>
      </c>
      <c r="K33" s="279">
        <v>31</v>
      </c>
      <c r="L33" s="275" t="s">
        <v>1015</v>
      </c>
      <c r="M33" s="276">
        <v>2000</v>
      </c>
      <c r="N33" s="276" t="s">
        <v>1026</v>
      </c>
      <c r="O33" s="276"/>
      <c r="P33" s="276"/>
      <c r="Q33" s="277" t="s">
        <v>1015</v>
      </c>
      <c r="R33" s="276" t="s">
        <v>1028</v>
      </c>
      <c r="S33" s="278">
        <v>4.5</v>
      </c>
      <c r="T33" s="271"/>
    </row>
    <row r="34" spans="1:20" s="119" customFormat="1" x14ac:dyDescent="0.2">
      <c r="A34" s="239" t="s">
        <v>156</v>
      </c>
      <c r="B34" s="273" t="s">
        <v>157</v>
      </c>
      <c r="C34" s="273">
        <v>0.05</v>
      </c>
      <c r="D34" s="274" t="s">
        <v>1014</v>
      </c>
      <c r="E34" s="273">
        <v>2.3999999999999998E-3</v>
      </c>
      <c r="F34" s="274" t="s">
        <v>1019</v>
      </c>
      <c r="G34" s="273">
        <v>0</v>
      </c>
      <c r="H34" s="274" t="s">
        <v>1015</v>
      </c>
      <c r="I34" s="273">
        <v>0</v>
      </c>
      <c r="J34" s="274" t="s">
        <v>1015</v>
      </c>
      <c r="K34" s="279">
        <v>1900</v>
      </c>
      <c r="L34" s="275" t="s">
        <v>1015</v>
      </c>
      <c r="M34" s="276">
        <v>2</v>
      </c>
      <c r="N34" s="276">
        <v>5</v>
      </c>
      <c r="O34" s="276"/>
      <c r="P34" s="276"/>
      <c r="Q34" s="277" t="s">
        <v>1015</v>
      </c>
      <c r="R34" s="276">
        <v>520</v>
      </c>
      <c r="S34" s="278">
        <v>0</v>
      </c>
      <c r="T34" s="271"/>
    </row>
    <row r="35" spans="1:20" s="119" customFormat="1" x14ac:dyDescent="0.2">
      <c r="A35" s="239" t="s">
        <v>158</v>
      </c>
      <c r="B35" s="273" t="s">
        <v>159</v>
      </c>
      <c r="C35" s="273">
        <v>0.03</v>
      </c>
      <c r="D35" s="274" t="s">
        <v>1014</v>
      </c>
      <c r="E35" s="273">
        <v>0</v>
      </c>
      <c r="F35" s="274" t="s">
        <v>1015</v>
      </c>
      <c r="G35" s="273">
        <v>0</v>
      </c>
      <c r="H35" s="274" t="s">
        <v>1015</v>
      </c>
      <c r="I35" s="273">
        <v>0</v>
      </c>
      <c r="J35" s="274" t="s">
        <v>1015</v>
      </c>
      <c r="K35" s="279">
        <v>13</v>
      </c>
      <c r="L35" s="275" t="s">
        <v>1015</v>
      </c>
      <c r="M35" s="276">
        <v>500</v>
      </c>
      <c r="N35" s="276">
        <v>2</v>
      </c>
      <c r="O35" s="276"/>
      <c r="P35" s="276"/>
      <c r="Q35" s="277" t="s">
        <v>1016</v>
      </c>
      <c r="R35" s="276">
        <v>415</v>
      </c>
      <c r="S35" s="278">
        <v>0</v>
      </c>
      <c r="T35" s="271"/>
    </row>
    <row r="36" spans="1:20" s="119" customFormat="1" x14ac:dyDescent="0.2">
      <c r="A36" s="237" t="s">
        <v>160</v>
      </c>
      <c r="B36" s="272" t="s">
        <v>161</v>
      </c>
      <c r="C36" s="273">
        <v>4.0000000000000001E-3</v>
      </c>
      <c r="D36" s="274" t="s">
        <v>1014</v>
      </c>
      <c r="E36" s="273">
        <v>5.5E-2</v>
      </c>
      <c r="F36" s="274" t="s">
        <v>1014</v>
      </c>
      <c r="G36" s="273">
        <v>0.03</v>
      </c>
      <c r="H36" s="274" t="s">
        <v>1014</v>
      </c>
      <c r="I36" s="273">
        <v>7.7999999999999999E-6</v>
      </c>
      <c r="J36" s="274" t="s">
        <v>1029</v>
      </c>
      <c r="K36" s="266">
        <v>58</v>
      </c>
      <c r="L36" s="275" t="s">
        <v>1016</v>
      </c>
      <c r="M36" s="276">
        <v>1780.5</v>
      </c>
      <c r="N36" s="276" t="s">
        <v>1030</v>
      </c>
      <c r="O36" s="276">
        <v>13053</v>
      </c>
      <c r="P36" s="276">
        <v>15000</v>
      </c>
      <c r="Q36" s="277" t="s">
        <v>1015</v>
      </c>
      <c r="R36" s="280">
        <v>80.900000000000006</v>
      </c>
      <c r="S36" s="278">
        <v>0.35</v>
      </c>
      <c r="T36" s="271"/>
    </row>
    <row r="37" spans="1:20" s="119" customFormat="1" x14ac:dyDescent="0.2">
      <c r="A37" s="239" t="s">
        <v>162</v>
      </c>
      <c r="B37" s="273" t="s">
        <v>163</v>
      </c>
      <c r="C37" s="273">
        <v>3.0000000000000001E-3</v>
      </c>
      <c r="D37" s="274" t="s">
        <v>1014</v>
      </c>
      <c r="E37" s="273">
        <v>230</v>
      </c>
      <c r="F37" s="274" t="s">
        <v>1014</v>
      </c>
      <c r="G37" s="273">
        <v>0</v>
      </c>
      <c r="H37" s="274"/>
      <c r="I37" s="273">
        <v>6.7000000000000004E-2</v>
      </c>
      <c r="J37" s="274" t="s">
        <v>1014</v>
      </c>
      <c r="K37" s="279">
        <v>530000</v>
      </c>
      <c r="L37" s="275" t="s">
        <v>1015</v>
      </c>
      <c r="M37" s="276">
        <v>520</v>
      </c>
      <c r="N37" s="276" t="s">
        <v>1021</v>
      </c>
      <c r="O37" s="276"/>
      <c r="P37" s="276"/>
      <c r="Q37" s="277" t="s">
        <v>1015</v>
      </c>
      <c r="R37" s="276">
        <v>400</v>
      </c>
      <c r="S37" s="278">
        <v>15.81</v>
      </c>
      <c r="T37" s="282" t="s">
        <v>916</v>
      </c>
    </row>
    <row r="38" spans="1:20" s="119" customFormat="1" x14ac:dyDescent="0.2">
      <c r="A38" s="237" t="s">
        <v>164</v>
      </c>
      <c r="B38" s="272" t="s">
        <v>165</v>
      </c>
      <c r="C38" s="273">
        <v>0</v>
      </c>
      <c r="D38" s="274" t="s">
        <v>1015</v>
      </c>
      <c r="E38" s="273">
        <v>0.7</v>
      </c>
      <c r="F38" s="274" t="s">
        <v>1016</v>
      </c>
      <c r="G38" s="283"/>
      <c r="H38" s="274" t="s">
        <v>1015</v>
      </c>
      <c r="I38" s="273">
        <v>1.1E-4</v>
      </c>
      <c r="J38" s="274" t="s">
        <v>937</v>
      </c>
      <c r="K38" s="266">
        <v>350000</v>
      </c>
      <c r="L38" s="275" t="s">
        <v>1015</v>
      </c>
      <c r="M38" s="276">
        <v>1.0999999999999999E-2</v>
      </c>
      <c r="N38" s="276" t="s">
        <v>1017</v>
      </c>
      <c r="O38" s="276"/>
      <c r="P38" s="276"/>
      <c r="Q38" s="277" t="s">
        <v>1015</v>
      </c>
      <c r="R38" s="280">
        <v>437.6</v>
      </c>
      <c r="S38" s="278">
        <v>0.19</v>
      </c>
      <c r="T38" s="282" t="s">
        <v>916</v>
      </c>
    </row>
    <row r="39" spans="1:20" s="119" customFormat="1" x14ac:dyDescent="0.2">
      <c r="A39" s="237" t="s">
        <v>166</v>
      </c>
      <c r="B39" s="272" t="s">
        <v>167</v>
      </c>
      <c r="C39" s="273">
        <v>2.9999999999999997E-4</v>
      </c>
      <c r="D39" s="274" t="s">
        <v>1014</v>
      </c>
      <c r="E39" s="273">
        <v>1</v>
      </c>
      <c r="F39" s="274" t="s">
        <v>1014</v>
      </c>
      <c r="G39" s="273">
        <v>1.9999999999999999E-6</v>
      </c>
      <c r="H39" s="274" t="s">
        <v>1014</v>
      </c>
      <c r="I39" s="273">
        <v>5.9999999999999995E-4</v>
      </c>
      <c r="J39" s="274" t="s">
        <v>1014</v>
      </c>
      <c r="K39" s="266">
        <v>910000</v>
      </c>
      <c r="L39" s="275" t="s">
        <v>1015</v>
      </c>
      <c r="M39" s="276">
        <v>3.8E-3</v>
      </c>
      <c r="N39" s="276" t="s">
        <v>1017</v>
      </c>
      <c r="O39" s="276"/>
      <c r="P39" s="276"/>
      <c r="Q39" s="277" t="s">
        <v>1015</v>
      </c>
      <c r="R39" s="276">
        <v>495</v>
      </c>
      <c r="S39" s="278">
        <v>0.24</v>
      </c>
      <c r="T39" s="282" t="s">
        <v>916</v>
      </c>
    </row>
    <row r="40" spans="1:20" s="119" customFormat="1" x14ac:dyDescent="0.2">
      <c r="A40" s="237" t="s">
        <v>168</v>
      </c>
      <c r="B40" s="272" t="s">
        <v>169</v>
      </c>
      <c r="C40" s="273">
        <v>0</v>
      </c>
      <c r="D40" s="274"/>
      <c r="E40" s="273">
        <v>1.2</v>
      </c>
      <c r="F40" s="274" t="s">
        <v>937</v>
      </c>
      <c r="G40" s="273">
        <v>0</v>
      </c>
      <c r="H40" s="274" t="s">
        <v>1015</v>
      </c>
      <c r="I40" s="273">
        <v>1.1E-4</v>
      </c>
      <c r="J40" s="274" t="s">
        <v>937</v>
      </c>
      <c r="K40" s="266">
        <v>550000</v>
      </c>
      <c r="L40" s="275" t="s">
        <v>1015</v>
      </c>
      <c r="M40" s="276">
        <v>1.1999999999999999E-3</v>
      </c>
      <c r="N40" s="276" t="s">
        <v>1018</v>
      </c>
      <c r="O40" s="276"/>
      <c r="P40" s="276"/>
      <c r="Q40" s="277" t="s">
        <v>1015</v>
      </c>
      <c r="R40" s="276">
        <v>357</v>
      </c>
      <c r="S40" s="278">
        <v>0.21</v>
      </c>
      <c r="T40" s="282" t="s">
        <v>916</v>
      </c>
    </row>
    <row r="41" spans="1:20" s="119" customFormat="1" x14ac:dyDescent="0.2">
      <c r="A41" s="237" t="s">
        <v>170</v>
      </c>
      <c r="B41" s="272" t="s">
        <v>171</v>
      </c>
      <c r="C41" s="273">
        <v>0.06</v>
      </c>
      <c r="D41" s="274" t="s">
        <v>1031</v>
      </c>
      <c r="E41" s="273">
        <v>0</v>
      </c>
      <c r="F41" s="274" t="s">
        <v>1015</v>
      </c>
      <c r="G41" s="273">
        <v>0</v>
      </c>
      <c r="H41" s="274"/>
      <c r="I41" s="273">
        <v>0</v>
      </c>
      <c r="J41" s="274" t="s">
        <v>1015</v>
      </c>
      <c r="K41" s="266">
        <v>2800000</v>
      </c>
      <c r="L41" s="275" t="s">
        <v>1015</v>
      </c>
      <c r="M41" s="276">
        <v>2.5999999999999998E-4</v>
      </c>
      <c r="N41" s="276" t="s">
        <v>1017</v>
      </c>
      <c r="O41" s="276"/>
      <c r="P41" s="276"/>
      <c r="Q41" s="277" t="s">
        <v>1015</v>
      </c>
      <c r="R41" s="276">
        <v>500</v>
      </c>
      <c r="S41" s="278">
        <v>0.19</v>
      </c>
      <c r="T41" s="282"/>
    </row>
    <row r="42" spans="1:20" s="119" customFormat="1" x14ac:dyDescent="0.2">
      <c r="A42" s="237" t="s">
        <v>172</v>
      </c>
      <c r="B42" s="272" t="s">
        <v>173</v>
      </c>
      <c r="C42" s="273">
        <v>0</v>
      </c>
      <c r="D42" s="274" t="s">
        <v>1015</v>
      </c>
      <c r="E42" s="273">
        <v>1.2</v>
      </c>
      <c r="F42" s="274" t="s">
        <v>937</v>
      </c>
      <c r="G42" s="273">
        <v>0</v>
      </c>
      <c r="H42" s="274" t="s">
        <v>1015</v>
      </c>
      <c r="I42" s="273">
        <v>1.1E-4</v>
      </c>
      <c r="J42" s="274" t="s">
        <v>937</v>
      </c>
      <c r="K42" s="266">
        <v>4400000</v>
      </c>
      <c r="L42" s="275" t="s">
        <v>1015</v>
      </c>
      <c r="M42" s="276">
        <v>5.5000000000000003E-4</v>
      </c>
      <c r="N42" s="276" t="s">
        <v>1018</v>
      </c>
      <c r="O42" s="276"/>
      <c r="P42" s="276"/>
      <c r="Q42" s="277" t="s">
        <v>1015</v>
      </c>
      <c r="R42" s="276">
        <v>480</v>
      </c>
      <c r="S42" s="278">
        <v>0.06</v>
      </c>
      <c r="T42" s="282" t="s">
        <v>916</v>
      </c>
    </row>
    <row r="43" spans="1:20" s="119" customFormat="1" x14ac:dyDescent="0.2">
      <c r="A43" s="237" t="s">
        <v>174</v>
      </c>
      <c r="B43" s="272" t="s">
        <v>175</v>
      </c>
      <c r="C43" s="273">
        <v>4</v>
      </c>
      <c r="D43" s="274" t="s">
        <v>1014</v>
      </c>
      <c r="E43" s="273">
        <v>0</v>
      </c>
      <c r="F43" s="274" t="s">
        <v>1015</v>
      </c>
      <c r="G43" s="273">
        <v>0</v>
      </c>
      <c r="H43" s="274"/>
      <c r="I43" s="273">
        <v>0</v>
      </c>
      <c r="J43" s="274" t="s">
        <v>1015</v>
      </c>
      <c r="K43" s="266">
        <v>32</v>
      </c>
      <c r="L43" s="275" t="s">
        <v>1016</v>
      </c>
      <c r="M43" s="276">
        <v>2700</v>
      </c>
      <c r="N43" s="276" t="s">
        <v>1032</v>
      </c>
      <c r="O43" s="276">
        <v>12985</v>
      </c>
      <c r="P43" s="276">
        <v>14913</v>
      </c>
      <c r="Q43" s="277" t="s">
        <v>1016</v>
      </c>
      <c r="R43" s="280">
        <v>249.2</v>
      </c>
      <c r="S43" s="278">
        <v>0</v>
      </c>
      <c r="T43" s="271"/>
    </row>
    <row r="44" spans="1:20" s="119" customFormat="1" x14ac:dyDescent="0.2">
      <c r="A44" s="239" t="s">
        <v>176</v>
      </c>
      <c r="B44" s="273" t="s">
        <v>177</v>
      </c>
      <c r="C44" s="273">
        <v>0</v>
      </c>
      <c r="D44" s="274" t="s">
        <v>1015</v>
      </c>
      <c r="E44" s="273">
        <v>13</v>
      </c>
      <c r="F44" s="274" t="s">
        <v>1014</v>
      </c>
      <c r="G44" s="273">
        <v>0</v>
      </c>
      <c r="H44" s="274" t="s">
        <v>1015</v>
      </c>
      <c r="I44" s="273">
        <v>0</v>
      </c>
      <c r="J44" s="274" t="s">
        <v>1015</v>
      </c>
      <c r="K44" s="279">
        <v>920</v>
      </c>
      <c r="L44" s="275" t="s">
        <v>1016</v>
      </c>
      <c r="M44" s="276">
        <v>53</v>
      </c>
      <c r="N44" s="276" t="s">
        <v>1033</v>
      </c>
      <c r="O44" s="276">
        <v>13494</v>
      </c>
      <c r="P44" s="276">
        <v>15606</v>
      </c>
      <c r="Q44" s="277" t="s">
        <v>1016</v>
      </c>
      <c r="R44" s="280">
        <v>220.8</v>
      </c>
      <c r="S44" s="278">
        <v>121413.6</v>
      </c>
      <c r="T44" s="271"/>
    </row>
    <row r="45" spans="1:20" s="119" customFormat="1" x14ac:dyDescent="0.2">
      <c r="A45" s="237" t="s">
        <v>178</v>
      </c>
      <c r="B45" s="272" t="s">
        <v>179</v>
      </c>
      <c r="C45" s="273">
        <v>0.1</v>
      </c>
      <c r="D45" s="274" t="s">
        <v>1023</v>
      </c>
      <c r="E45" s="273">
        <v>0</v>
      </c>
      <c r="F45" s="274" t="s">
        <v>1015</v>
      </c>
      <c r="G45" s="273">
        <v>0</v>
      </c>
      <c r="H45" s="274"/>
      <c r="I45" s="273">
        <v>0</v>
      </c>
      <c r="J45" s="274" t="s">
        <v>1015</v>
      </c>
      <c r="K45" s="266">
        <v>100</v>
      </c>
      <c r="L45" s="275" t="s">
        <v>1015</v>
      </c>
      <c r="M45" s="276">
        <v>40000</v>
      </c>
      <c r="N45" s="276" t="s">
        <v>1034</v>
      </c>
      <c r="O45" s="276"/>
      <c r="P45" s="276"/>
      <c r="Q45" s="277" t="s">
        <v>1016</v>
      </c>
      <c r="R45" s="280">
        <v>205.3</v>
      </c>
      <c r="S45" s="278">
        <v>0</v>
      </c>
      <c r="T45" s="271"/>
    </row>
    <row r="46" spans="1:20" s="119" customFormat="1" x14ac:dyDescent="0.2">
      <c r="A46" s="237" t="s">
        <v>180</v>
      </c>
      <c r="B46" s="272" t="s">
        <v>181</v>
      </c>
      <c r="C46" s="273">
        <v>2E-3</v>
      </c>
      <c r="D46" s="274" t="s">
        <v>1023</v>
      </c>
      <c r="E46" s="273">
        <v>0.17</v>
      </c>
      <c r="F46" s="274" t="s">
        <v>1014</v>
      </c>
      <c r="G46" s="273">
        <v>1E-3</v>
      </c>
      <c r="H46" s="274" t="s">
        <v>1023</v>
      </c>
      <c r="I46" s="273">
        <v>4.9000000000000005E-5</v>
      </c>
      <c r="J46" s="274" t="s">
        <v>937</v>
      </c>
      <c r="K46" s="266">
        <v>190</v>
      </c>
      <c r="L46" s="275" t="s">
        <v>1016</v>
      </c>
      <c r="M46" s="276">
        <v>493</v>
      </c>
      <c r="N46" s="276">
        <v>1</v>
      </c>
      <c r="O46" s="276">
        <v>12940</v>
      </c>
      <c r="P46" s="276">
        <v>14846</v>
      </c>
      <c r="Q46" s="277" t="s">
        <v>1016</v>
      </c>
      <c r="R46" s="280">
        <v>179.4</v>
      </c>
      <c r="S46" s="278">
        <v>20.9</v>
      </c>
      <c r="T46" s="271"/>
    </row>
    <row r="47" spans="1:20" s="119" customFormat="1" x14ac:dyDescent="0.2">
      <c r="A47" s="237" t="s">
        <v>184</v>
      </c>
      <c r="B47" s="272" t="s">
        <v>185</v>
      </c>
      <c r="C47" s="273">
        <v>0</v>
      </c>
      <c r="D47" s="274" t="s">
        <v>1015</v>
      </c>
      <c r="E47" s="273">
        <v>14</v>
      </c>
      <c r="F47" s="274" t="s">
        <v>937</v>
      </c>
      <c r="G47" s="273">
        <v>0</v>
      </c>
      <c r="H47" s="274" t="s">
        <v>1015</v>
      </c>
      <c r="I47" s="273">
        <v>4.0000000000000001E-3</v>
      </c>
      <c r="J47" s="274" t="s">
        <v>937</v>
      </c>
      <c r="K47" s="266">
        <v>4</v>
      </c>
      <c r="L47" s="275" t="s">
        <v>1016</v>
      </c>
      <c r="M47" s="276">
        <v>370000</v>
      </c>
      <c r="N47" s="276">
        <v>2</v>
      </c>
      <c r="O47" s="276">
        <v>13008</v>
      </c>
      <c r="P47" s="276">
        <v>14937</v>
      </c>
      <c r="Q47" s="277" t="s">
        <v>1015</v>
      </c>
      <c r="R47" s="276">
        <v>162</v>
      </c>
      <c r="S47" s="278">
        <v>0.01</v>
      </c>
      <c r="T47" s="271"/>
    </row>
    <row r="48" spans="1:20" s="119" customFormat="1" x14ac:dyDescent="0.2">
      <c r="A48" s="281" t="s">
        <v>938</v>
      </c>
      <c r="B48" s="272" t="s">
        <v>187</v>
      </c>
      <c r="C48" s="273">
        <v>8.0000000000000002E-3</v>
      </c>
      <c r="D48" s="274" t="s">
        <v>1020</v>
      </c>
      <c r="E48" s="273">
        <v>6.3</v>
      </c>
      <c r="F48" s="274" t="s">
        <v>1014</v>
      </c>
      <c r="G48" s="273">
        <v>0</v>
      </c>
      <c r="H48" s="274"/>
      <c r="I48" s="273">
        <v>1.8E-3</v>
      </c>
      <c r="J48" s="274" t="s">
        <v>1014</v>
      </c>
      <c r="K48" s="266">
        <v>1800</v>
      </c>
      <c r="L48" s="275" t="s">
        <v>1015</v>
      </c>
      <c r="M48" s="276">
        <v>1.7</v>
      </c>
      <c r="N48" s="276" t="s">
        <v>1035</v>
      </c>
      <c r="O48" s="276"/>
      <c r="P48" s="276"/>
      <c r="Q48" s="277" t="s">
        <v>1015</v>
      </c>
      <c r="R48" s="276">
        <v>288</v>
      </c>
      <c r="S48" s="278">
        <v>0.94</v>
      </c>
      <c r="T48" s="271"/>
    </row>
    <row r="49" spans="1:20" s="119" customFormat="1" x14ac:dyDescent="0.2">
      <c r="A49" s="281" t="s">
        <v>188</v>
      </c>
      <c r="B49" s="272" t="s">
        <v>189</v>
      </c>
      <c r="C49" s="273">
        <v>0</v>
      </c>
      <c r="D49" s="274"/>
      <c r="E49" s="273">
        <v>1.8</v>
      </c>
      <c r="F49" s="274" t="s">
        <v>1014</v>
      </c>
      <c r="G49" s="273">
        <v>0</v>
      </c>
      <c r="H49" s="274"/>
      <c r="I49" s="273">
        <v>5.2999999999999998E-4</v>
      </c>
      <c r="J49" s="274" t="s">
        <v>1014</v>
      </c>
      <c r="K49" s="266">
        <v>2300</v>
      </c>
      <c r="L49" s="275" t="s">
        <v>1015</v>
      </c>
      <c r="M49" s="276">
        <v>0.1</v>
      </c>
      <c r="N49" s="276">
        <v>6</v>
      </c>
      <c r="O49" s="276"/>
      <c r="P49" s="276"/>
      <c r="Q49" s="277" t="s">
        <v>1015</v>
      </c>
      <c r="R49" s="276">
        <v>304</v>
      </c>
      <c r="S49" s="278">
        <v>1.02</v>
      </c>
      <c r="T49" s="271"/>
    </row>
    <row r="50" spans="1:20" s="119" customFormat="1" x14ac:dyDescent="0.2">
      <c r="A50" s="281" t="s">
        <v>939</v>
      </c>
      <c r="B50" s="272" t="s">
        <v>191</v>
      </c>
      <c r="C50" s="273">
        <v>2.9999999999999997E-4</v>
      </c>
      <c r="D50" s="274" t="s">
        <v>1014</v>
      </c>
      <c r="E50" s="273">
        <v>1.1000000000000001</v>
      </c>
      <c r="F50" s="274" t="s">
        <v>937</v>
      </c>
      <c r="G50" s="273">
        <v>0</v>
      </c>
      <c r="H50" s="274"/>
      <c r="I50" s="273">
        <v>3.1E-4</v>
      </c>
      <c r="J50" s="274" t="s">
        <v>937</v>
      </c>
      <c r="K50" s="266">
        <v>1400</v>
      </c>
      <c r="L50" s="275" t="s">
        <v>1015</v>
      </c>
      <c r="M50" s="276">
        <v>7.3</v>
      </c>
      <c r="N50" s="276" t="s">
        <v>1036</v>
      </c>
      <c r="O50" s="276"/>
      <c r="P50" s="276"/>
      <c r="Q50" s="277" t="s">
        <v>1015</v>
      </c>
      <c r="R50" s="280">
        <v>323.39999999999998</v>
      </c>
      <c r="S50" s="278">
        <v>1.05</v>
      </c>
      <c r="T50" s="271"/>
    </row>
    <row r="51" spans="1:20" s="119" customFormat="1" x14ac:dyDescent="0.2">
      <c r="A51" s="239" t="s">
        <v>192</v>
      </c>
      <c r="B51" s="273" t="s">
        <v>193</v>
      </c>
      <c r="C51" s="273">
        <v>0.05</v>
      </c>
      <c r="D51" s="274" t="s">
        <v>1014</v>
      </c>
      <c r="E51" s="273">
        <v>8.0000000000000002E-3</v>
      </c>
      <c r="F51" s="274" t="s">
        <v>1014</v>
      </c>
      <c r="G51" s="273">
        <v>4.0000000000000002E-4</v>
      </c>
      <c r="H51" s="274" t="s">
        <v>1016</v>
      </c>
      <c r="I51" s="273">
        <v>0</v>
      </c>
      <c r="J51" s="274" t="s">
        <v>1015</v>
      </c>
      <c r="K51" s="279">
        <v>1700</v>
      </c>
      <c r="L51" s="275" t="s">
        <v>1016</v>
      </c>
      <c r="M51" s="276">
        <v>7.2</v>
      </c>
      <c r="N51" s="276">
        <v>1</v>
      </c>
      <c r="O51" s="276">
        <v>14027</v>
      </c>
      <c r="P51" s="276">
        <v>16325</v>
      </c>
      <c r="Q51" s="277" t="s">
        <v>1016</v>
      </c>
      <c r="R51" s="276">
        <v>255</v>
      </c>
      <c r="S51" s="278">
        <v>18.07</v>
      </c>
      <c r="T51" s="271"/>
    </row>
    <row r="52" spans="1:20" s="119" customFormat="1" x14ac:dyDescent="0.2">
      <c r="A52" s="237" t="s">
        <v>194</v>
      </c>
      <c r="B52" s="272" t="s">
        <v>195</v>
      </c>
      <c r="C52" s="273">
        <v>3.0000000000000001E-3</v>
      </c>
      <c r="D52" s="274" t="s">
        <v>1023</v>
      </c>
      <c r="E52" s="273"/>
      <c r="F52" s="274"/>
      <c r="G52" s="273"/>
      <c r="H52" s="274"/>
      <c r="I52" s="273"/>
      <c r="J52" s="274"/>
      <c r="K52" s="266">
        <v>61</v>
      </c>
      <c r="L52" s="275" t="s">
        <v>1015</v>
      </c>
      <c r="M52" s="276">
        <f>MEDIAN(120000,81000,81000,120000,121000,81000)</f>
        <v>100500</v>
      </c>
      <c r="N52" s="276" t="s">
        <v>1037</v>
      </c>
      <c r="O52" s="276"/>
      <c r="P52" s="276"/>
      <c r="Q52" s="277" t="s">
        <v>1016</v>
      </c>
      <c r="R52" s="276">
        <v>218</v>
      </c>
      <c r="S52" s="278">
        <v>0</v>
      </c>
      <c r="T52" s="271"/>
    </row>
    <row r="53" spans="1:20" s="119" customFormat="1" x14ac:dyDescent="0.2">
      <c r="A53" s="237" t="s">
        <v>196</v>
      </c>
      <c r="B53" s="272" t="s">
        <v>197</v>
      </c>
      <c r="C53" s="273">
        <v>0</v>
      </c>
      <c r="D53" s="274" t="s">
        <v>1015</v>
      </c>
      <c r="E53" s="273">
        <v>1.1000000000000001</v>
      </c>
      <c r="F53" s="274" t="s">
        <v>1014</v>
      </c>
      <c r="G53" s="273">
        <v>0</v>
      </c>
      <c r="H53" s="274" t="s">
        <v>1015</v>
      </c>
      <c r="I53" s="273">
        <v>3.3E-4</v>
      </c>
      <c r="J53" s="274" t="s">
        <v>1014</v>
      </c>
      <c r="K53" s="266">
        <v>76</v>
      </c>
      <c r="L53" s="275" t="s">
        <v>1016</v>
      </c>
      <c r="M53" s="276">
        <v>10200</v>
      </c>
      <c r="N53" s="276" t="s">
        <v>1038</v>
      </c>
      <c r="O53" s="276">
        <v>12942</v>
      </c>
      <c r="P53" s="276">
        <v>14849</v>
      </c>
      <c r="Q53" s="277" t="s">
        <v>1016</v>
      </c>
      <c r="R53" s="280">
        <v>178.75</v>
      </c>
      <c r="S53" s="278">
        <v>0.69</v>
      </c>
      <c r="T53" s="271"/>
    </row>
    <row r="54" spans="1:20" s="119" customFormat="1" ht="24" x14ac:dyDescent="0.2">
      <c r="A54" s="237" t="s">
        <v>198</v>
      </c>
      <c r="B54" s="272" t="s">
        <v>199</v>
      </c>
      <c r="C54" s="273">
        <v>0.04</v>
      </c>
      <c r="D54" s="274" t="s">
        <v>1014</v>
      </c>
      <c r="E54" s="273">
        <v>7.0000000000000007E-2</v>
      </c>
      <c r="F54" s="274" t="s">
        <v>917</v>
      </c>
      <c r="G54" s="273">
        <v>0</v>
      </c>
      <c r="H54" s="274"/>
      <c r="I54" s="273">
        <v>1.0000000000000001E-5</v>
      </c>
      <c r="J54" s="274" t="s">
        <v>917</v>
      </c>
      <c r="K54" s="266">
        <v>62</v>
      </c>
      <c r="L54" s="275" t="s">
        <v>1016</v>
      </c>
      <c r="M54" s="276">
        <v>1700</v>
      </c>
      <c r="N54" s="276">
        <v>5</v>
      </c>
      <c r="O54" s="276">
        <v>12947</v>
      </c>
      <c r="P54" s="276">
        <v>14856</v>
      </c>
      <c r="Q54" s="277" t="s">
        <v>1016</v>
      </c>
      <c r="R54" s="276">
        <v>189</v>
      </c>
      <c r="S54" s="278">
        <v>0.69</v>
      </c>
      <c r="T54" s="271"/>
    </row>
    <row r="55" spans="1:20" s="119" customFormat="1" x14ac:dyDescent="0.2">
      <c r="A55" s="237" t="s">
        <v>200</v>
      </c>
      <c r="B55" s="272" t="s">
        <v>201</v>
      </c>
      <c r="C55" s="273">
        <v>0</v>
      </c>
      <c r="D55" s="274" t="s">
        <v>1015</v>
      </c>
      <c r="E55" s="273">
        <v>220</v>
      </c>
      <c r="F55" s="274" t="s">
        <v>1014</v>
      </c>
      <c r="G55" s="273">
        <v>0</v>
      </c>
      <c r="H55" s="274" t="s">
        <v>1015</v>
      </c>
      <c r="I55" s="273">
        <v>6.2E-2</v>
      </c>
      <c r="J55" s="274" t="s">
        <v>1014</v>
      </c>
      <c r="K55" s="266">
        <v>16</v>
      </c>
      <c r="L55" s="275" t="s">
        <v>1016</v>
      </c>
      <c r="M55" s="276">
        <v>22000</v>
      </c>
      <c r="N55" s="276">
        <v>6</v>
      </c>
      <c r="O55" s="276">
        <v>12992</v>
      </c>
      <c r="P55" s="276">
        <v>14922</v>
      </c>
      <c r="Q55" s="277" t="s">
        <v>1016</v>
      </c>
      <c r="R55" s="276">
        <v>105</v>
      </c>
      <c r="S55" s="278">
        <v>57270.57</v>
      </c>
      <c r="T55" s="271"/>
    </row>
    <row r="56" spans="1:20" s="119" customFormat="1" x14ac:dyDescent="0.2">
      <c r="A56" s="237" t="s">
        <v>202</v>
      </c>
      <c r="B56" s="272" t="s">
        <v>203</v>
      </c>
      <c r="C56" s="273">
        <v>0.02</v>
      </c>
      <c r="D56" s="274" t="s">
        <v>1014</v>
      </c>
      <c r="E56" s="273">
        <v>1.4E-2</v>
      </c>
      <c r="F56" s="274" t="s">
        <v>1014</v>
      </c>
      <c r="G56" s="273">
        <v>0</v>
      </c>
      <c r="H56" s="274"/>
      <c r="I56" s="273">
        <v>2.3999999999999999E-6</v>
      </c>
      <c r="J56" s="274" t="s">
        <v>937</v>
      </c>
      <c r="K56" s="266">
        <v>87000</v>
      </c>
      <c r="L56" s="275" t="s">
        <v>1015</v>
      </c>
      <c r="M56" s="276">
        <v>0.28499999999999998</v>
      </c>
      <c r="N56" s="276" t="s">
        <v>1036</v>
      </c>
      <c r="O56" s="276"/>
      <c r="P56" s="276"/>
      <c r="Q56" s="277" t="s">
        <v>1015</v>
      </c>
      <c r="R56" s="276">
        <v>384</v>
      </c>
      <c r="S56" s="278">
        <v>0.65</v>
      </c>
      <c r="T56" s="271"/>
    </row>
    <row r="57" spans="1:20" s="119" customFormat="1" x14ac:dyDescent="0.2">
      <c r="A57" s="239" t="s">
        <v>204</v>
      </c>
      <c r="B57" s="273" t="s">
        <v>205</v>
      </c>
      <c r="C57" s="273">
        <v>0.05</v>
      </c>
      <c r="D57" s="274" t="s">
        <v>1014</v>
      </c>
      <c r="E57" s="273">
        <v>0</v>
      </c>
      <c r="F57" s="274" t="s">
        <v>1015</v>
      </c>
      <c r="G57" s="273">
        <v>0</v>
      </c>
      <c r="H57" s="274" t="s">
        <v>1015</v>
      </c>
      <c r="I57" s="273">
        <v>0</v>
      </c>
      <c r="J57" s="274" t="s">
        <v>1015</v>
      </c>
      <c r="K57" s="279">
        <v>1500</v>
      </c>
      <c r="L57" s="275" t="s">
        <v>1015</v>
      </c>
      <c r="M57" s="276">
        <v>120</v>
      </c>
      <c r="N57" s="276">
        <v>4</v>
      </c>
      <c r="O57" s="276"/>
      <c r="P57" s="276"/>
      <c r="Q57" s="277" t="s">
        <v>1015</v>
      </c>
      <c r="R57" s="276">
        <v>220</v>
      </c>
      <c r="S57" s="278">
        <v>0.69</v>
      </c>
      <c r="T57" s="271"/>
    </row>
    <row r="58" spans="1:20" s="119" customFormat="1" x14ac:dyDescent="0.2">
      <c r="A58" s="239" t="s">
        <v>208</v>
      </c>
      <c r="B58" s="273" t="s">
        <v>209</v>
      </c>
      <c r="C58" s="273">
        <v>0.1</v>
      </c>
      <c r="D58" s="274" t="s">
        <v>916</v>
      </c>
      <c r="E58" s="273">
        <v>0</v>
      </c>
      <c r="F58" s="274" t="s">
        <v>1015</v>
      </c>
      <c r="G58" s="273">
        <v>0</v>
      </c>
      <c r="H58" s="274" t="s">
        <v>1015</v>
      </c>
      <c r="I58" s="273">
        <v>0</v>
      </c>
      <c r="J58" s="274" t="s">
        <v>1015</v>
      </c>
      <c r="K58" s="279">
        <v>58</v>
      </c>
      <c r="L58" s="275" t="s">
        <v>1015</v>
      </c>
      <c r="M58" s="276">
        <v>815</v>
      </c>
      <c r="N58" s="276">
        <v>2</v>
      </c>
      <c r="O58" s="276"/>
      <c r="P58" s="276"/>
      <c r="Q58" s="277" t="s">
        <v>1016</v>
      </c>
      <c r="R58" s="276">
        <v>421</v>
      </c>
      <c r="S58" s="278">
        <v>0</v>
      </c>
      <c r="T58" s="271"/>
    </row>
    <row r="59" spans="1:20" s="119" customFormat="1" x14ac:dyDescent="0.2">
      <c r="A59" s="239" t="s">
        <v>210</v>
      </c>
      <c r="B59" s="273" t="s">
        <v>211</v>
      </c>
      <c r="C59" s="273">
        <v>8.0000000000000002E-3</v>
      </c>
      <c r="D59" s="274" t="s">
        <v>1014</v>
      </c>
      <c r="E59" s="273"/>
      <c r="F59" s="274"/>
      <c r="G59" s="273">
        <v>0.06</v>
      </c>
      <c r="H59" s="274" t="s">
        <v>1014</v>
      </c>
      <c r="I59" s="273"/>
      <c r="J59" s="274"/>
      <c r="K59" s="279">
        <v>268</v>
      </c>
      <c r="L59" s="275" t="s">
        <v>1016</v>
      </c>
      <c r="M59" s="276">
        <v>445</v>
      </c>
      <c r="N59" s="276" t="s">
        <v>1039</v>
      </c>
      <c r="O59" s="276">
        <v>12954</v>
      </c>
      <c r="P59" s="276">
        <v>14866</v>
      </c>
      <c r="Q59" s="277" t="s">
        <v>1016</v>
      </c>
      <c r="R59" s="276">
        <v>156.1</v>
      </c>
      <c r="S59" s="278">
        <v>0</v>
      </c>
      <c r="T59" s="271"/>
    </row>
    <row r="60" spans="1:20" s="119" customFormat="1" x14ac:dyDescent="0.2">
      <c r="A60" s="239" t="s">
        <v>212</v>
      </c>
      <c r="B60" s="273" t="s">
        <v>213</v>
      </c>
      <c r="C60" s="273">
        <v>0.01</v>
      </c>
      <c r="D60" s="274" t="s">
        <v>916</v>
      </c>
      <c r="E60" s="273">
        <v>0</v>
      </c>
      <c r="F60" s="274" t="s">
        <v>1015</v>
      </c>
      <c r="G60" s="273">
        <v>0.04</v>
      </c>
      <c r="H60" s="274" t="s">
        <v>1016</v>
      </c>
      <c r="I60" s="273">
        <v>0</v>
      </c>
      <c r="J60" s="274" t="s">
        <v>1015</v>
      </c>
      <c r="K60" s="279">
        <v>27</v>
      </c>
      <c r="L60" s="275" t="s">
        <v>1016</v>
      </c>
      <c r="M60" s="276">
        <v>16700</v>
      </c>
      <c r="N60" s="276">
        <v>4</v>
      </c>
      <c r="O60" s="276">
        <v>13007</v>
      </c>
      <c r="P60" s="276">
        <v>14942</v>
      </c>
      <c r="Q60" s="277" t="s">
        <v>1016</v>
      </c>
      <c r="R60" s="276">
        <v>68</v>
      </c>
      <c r="S60" s="278">
        <v>0</v>
      </c>
      <c r="T60" s="271"/>
    </row>
    <row r="61" spans="1:20" s="119" customFormat="1" x14ac:dyDescent="0.2">
      <c r="A61" s="237" t="s">
        <v>214</v>
      </c>
      <c r="B61" s="272" t="s">
        <v>215</v>
      </c>
      <c r="C61" s="273">
        <v>0.02</v>
      </c>
      <c r="D61" s="274" t="s">
        <v>1014</v>
      </c>
      <c r="E61" s="273">
        <v>6.2E-2</v>
      </c>
      <c r="F61" s="274" t="s">
        <v>1014</v>
      </c>
      <c r="G61" s="273">
        <v>0</v>
      </c>
      <c r="H61" s="274"/>
      <c r="I61" s="273">
        <v>3.6999999999999998E-5</v>
      </c>
      <c r="J61" s="274" t="s">
        <v>937</v>
      </c>
      <c r="K61" s="266">
        <v>93</v>
      </c>
      <c r="L61" s="275" t="s">
        <v>1016</v>
      </c>
      <c r="M61" s="276">
        <v>4500</v>
      </c>
      <c r="N61" s="276">
        <v>6</v>
      </c>
      <c r="O61" s="276">
        <v>12984</v>
      </c>
      <c r="P61" s="276">
        <v>14910</v>
      </c>
      <c r="Q61" s="277" t="s">
        <v>1016</v>
      </c>
      <c r="R61" s="276">
        <v>87</v>
      </c>
      <c r="S61" s="278">
        <v>0</v>
      </c>
      <c r="T61" s="271"/>
    </row>
    <row r="62" spans="1:20" s="119" customFormat="1" x14ac:dyDescent="0.2">
      <c r="A62" s="237" t="s">
        <v>216</v>
      </c>
      <c r="B62" s="272" t="s">
        <v>217</v>
      </c>
      <c r="C62" s="273">
        <v>1.4E-3</v>
      </c>
      <c r="D62" s="274" t="s">
        <v>1014</v>
      </c>
      <c r="E62" s="273">
        <v>0</v>
      </c>
      <c r="F62" s="274" t="s">
        <v>1015</v>
      </c>
      <c r="G62" s="273">
        <v>5.0000000000000001E-3</v>
      </c>
      <c r="H62" s="274" t="s">
        <v>1014</v>
      </c>
      <c r="I62" s="273">
        <v>0</v>
      </c>
      <c r="J62" s="274" t="s">
        <v>1015</v>
      </c>
      <c r="K62" s="266">
        <v>170</v>
      </c>
      <c r="L62" s="275" t="s">
        <v>1016</v>
      </c>
      <c r="M62" s="276">
        <v>17500</v>
      </c>
      <c r="N62" s="276">
        <v>2</v>
      </c>
      <c r="O62" s="276">
        <v>13039</v>
      </c>
      <c r="P62" s="276">
        <v>14981</v>
      </c>
      <c r="Q62" s="277" t="s">
        <v>1015</v>
      </c>
      <c r="R62" s="280">
        <v>3.55</v>
      </c>
      <c r="S62" s="278">
        <v>6.66</v>
      </c>
      <c r="T62" s="271"/>
    </row>
    <row r="63" spans="1:20" s="119" customFormat="1" x14ac:dyDescent="0.2">
      <c r="A63" s="239" t="s">
        <v>218</v>
      </c>
      <c r="B63" s="273" t="s">
        <v>219</v>
      </c>
      <c r="C63" s="273">
        <v>1.4999999999999999E-2</v>
      </c>
      <c r="D63" s="274" t="s">
        <v>1019</v>
      </c>
      <c r="E63" s="273">
        <v>0.10299999999999999</v>
      </c>
      <c r="F63" s="274" t="s">
        <v>1019</v>
      </c>
      <c r="G63" s="273">
        <v>0</v>
      </c>
      <c r="H63" s="274" t="s">
        <v>1015</v>
      </c>
      <c r="I63" s="273">
        <v>0</v>
      </c>
      <c r="J63" s="274" t="s">
        <v>1015</v>
      </c>
      <c r="K63" s="279">
        <v>300</v>
      </c>
      <c r="L63" s="275" t="s">
        <v>1015</v>
      </c>
      <c r="M63" s="276">
        <v>130</v>
      </c>
      <c r="N63" s="276">
        <v>2</v>
      </c>
      <c r="O63" s="276"/>
      <c r="P63" s="276"/>
      <c r="Q63" s="277" t="s">
        <v>1015</v>
      </c>
      <c r="R63" s="276">
        <v>329</v>
      </c>
      <c r="S63" s="278">
        <v>0</v>
      </c>
      <c r="T63" s="271"/>
    </row>
    <row r="64" spans="1:20" s="119" customFormat="1" x14ac:dyDescent="0.2">
      <c r="A64" s="239" t="s">
        <v>220</v>
      </c>
      <c r="B64" s="273" t="s">
        <v>221</v>
      </c>
      <c r="C64" s="273">
        <v>1.4999999999999999E-2</v>
      </c>
      <c r="D64" s="274" t="s">
        <v>1019</v>
      </c>
      <c r="E64" s="273">
        <v>0.10299999999999999</v>
      </c>
      <c r="F64" s="274" t="s">
        <v>1019</v>
      </c>
      <c r="G64" s="273">
        <v>0</v>
      </c>
      <c r="H64" s="274" t="s">
        <v>1015</v>
      </c>
      <c r="I64" s="273">
        <v>0</v>
      </c>
      <c r="J64" s="274" t="s">
        <v>1015</v>
      </c>
      <c r="K64" s="279">
        <v>18000</v>
      </c>
      <c r="L64" s="275" t="s">
        <v>1015</v>
      </c>
      <c r="M64" s="276">
        <v>0.08</v>
      </c>
      <c r="N64" s="276">
        <v>12</v>
      </c>
      <c r="O64" s="276"/>
      <c r="P64" s="276"/>
      <c r="Q64" s="277" t="s">
        <v>1016</v>
      </c>
      <c r="R64" s="276">
        <v>414</v>
      </c>
      <c r="S64" s="278">
        <v>5.75</v>
      </c>
      <c r="T64" s="271"/>
    </row>
    <row r="65" spans="1:20" s="119" customFormat="1" x14ac:dyDescent="0.2">
      <c r="A65" s="239" t="s">
        <v>222</v>
      </c>
      <c r="B65" s="273" t="s">
        <v>223</v>
      </c>
      <c r="C65" s="273">
        <v>0</v>
      </c>
      <c r="D65" s="274" t="s">
        <v>1015</v>
      </c>
      <c r="E65" s="273">
        <v>0.6</v>
      </c>
      <c r="F65" s="274" t="s">
        <v>937</v>
      </c>
      <c r="G65" s="273">
        <v>2E-3</v>
      </c>
      <c r="H65" s="274" t="s">
        <v>1014</v>
      </c>
      <c r="I65" s="273">
        <v>2.9999999999999997E-5</v>
      </c>
      <c r="J65" s="274" t="s">
        <v>1014</v>
      </c>
      <c r="K65" s="279">
        <v>120</v>
      </c>
      <c r="L65" s="275" t="s">
        <v>1016</v>
      </c>
      <c r="M65" s="276">
        <v>735</v>
      </c>
      <c r="N65" s="276">
        <v>1</v>
      </c>
      <c r="O65" s="276">
        <v>13115</v>
      </c>
      <c r="P65" s="276">
        <v>15041</v>
      </c>
      <c r="Q65" s="277" t="s">
        <v>1016</v>
      </c>
      <c r="R65" s="284">
        <v>-4.5</v>
      </c>
      <c r="S65" s="278">
        <v>4.5</v>
      </c>
      <c r="T65" s="271"/>
    </row>
    <row r="66" spans="1:20" s="119" customFormat="1" x14ac:dyDescent="0.2">
      <c r="A66" s="281" t="s">
        <v>224</v>
      </c>
      <c r="B66" s="272" t="s">
        <v>225</v>
      </c>
      <c r="C66" s="273">
        <v>0.1</v>
      </c>
      <c r="D66" s="274" t="s">
        <v>1014</v>
      </c>
      <c r="E66" s="273">
        <v>0</v>
      </c>
      <c r="F66" s="274" t="s">
        <v>1015</v>
      </c>
      <c r="G66" s="273">
        <v>0</v>
      </c>
      <c r="H66" s="274"/>
      <c r="I66" s="273">
        <v>0</v>
      </c>
      <c r="J66" s="274" t="s">
        <v>1015</v>
      </c>
      <c r="K66" s="266">
        <v>3.2</v>
      </c>
      <c r="L66" s="275" t="s">
        <v>1016</v>
      </c>
      <c r="M66" s="276">
        <v>74000</v>
      </c>
      <c r="N66" s="276">
        <v>1</v>
      </c>
      <c r="O66" s="276">
        <v>12998</v>
      </c>
      <c r="P66" s="276">
        <v>14930</v>
      </c>
      <c r="Q66" s="277" t="s">
        <v>1016</v>
      </c>
      <c r="R66" s="280">
        <v>117.73</v>
      </c>
      <c r="S66" s="278">
        <v>4.68</v>
      </c>
      <c r="T66" s="271"/>
    </row>
    <row r="67" spans="1:20" s="119" customFormat="1" x14ac:dyDescent="0.2">
      <c r="A67" s="239" t="s">
        <v>226</v>
      </c>
      <c r="B67" s="273" t="s">
        <v>227</v>
      </c>
      <c r="C67" s="273">
        <v>0.05</v>
      </c>
      <c r="D67" s="274" t="s">
        <v>1014</v>
      </c>
      <c r="E67" s="273">
        <v>0</v>
      </c>
      <c r="F67" s="274" t="s">
        <v>1015</v>
      </c>
      <c r="G67" s="273">
        <v>0</v>
      </c>
      <c r="H67" s="274" t="s">
        <v>1015</v>
      </c>
      <c r="I67" s="273">
        <v>0</v>
      </c>
      <c r="J67" s="274" t="s">
        <v>1015</v>
      </c>
      <c r="K67" s="279">
        <v>540</v>
      </c>
      <c r="L67" s="275" t="s">
        <v>1016</v>
      </c>
      <c r="M67" s="276">
        <v>45</v>
      </c>
      <c r="N67" s="276">
        <v>2</v>
      </c>
      <c r="O67" s="276">
        <v>13430</v>
      </c>
      <c r="P67" s="276">
        <v>15519</v>
      </c>
      <c r="Q67" s="277" t="s">
        <v>1016</v>
      </c>
      <c r="R67" s="276">
        <v>138</v>
      </c>
      <c r="S67" s="278">
        <v>0</v>
      </c>
      <c r="T67" s="271"/>
    </row>
    <row r="68" spans="1:20" s="119" customFormat="1" x14ac:dyDescent="0.2">
      <c r="A68" s="239" t="s">
        <v>228</v>
      </c>
      <c r="B68" s="273" t="s">
        <v>229</v>
      </c>
      <c r="C68" s="273">
        <v>0.05</v>
      </c>
      <c r="D68" s="274" t="s">
        <v>1023</v>
      </c>
      <c r="E68" s="273">
        <v>0</v>
      </c>
      <c r="F68" s="274" t="s">
        <v>1015</v>
      </c>
      <c r="G68" s="273">
        <v>0</v>
      </c>
      <c r="H68" s="274" t="s">
        <v>1015</v>
      </c>
      <c r="I68" s="273">
        <v>0</v>
      </c>
      <c r="J68" s="274" t="s">
        <v>1015</v>
      </c>
      <c r="K68" s="279">
        <v>2500</v>
      </c>
      <c r="L68" s="275" t="s">
        <v>1016</v>
      </c>
      <c r="M68" s="276">
        <v>15</v>
      </c>
      <c r="N68" s="276" t="s">
        <v>1040</v>
      </c>
      <c r="O68" s="276">
        <v>12943</v>
      </c>
      <c r="P68" s="276">
        <v>14851</v>
      </c>
      <c r="Q68" s="277" t="s">
        <v>1016</v>
      </c>
      <c r="R68" s="280">
        <v>183.1</v>
      </c>
      <c r="S68" s="278">
        <v>0</v>
      </c>
      <c r="T68" s="271"/>
    </row>
    <row r="69" spans="1:20" s="119" customFormat="1" x14ac:dyDescent="0.2">
      <c r="A69" s="239" t="s">
        <v>230</v>
      </c>
      <c r="B69" s="273" t="s">
        <v>231</v>
      </c>
      <c r="C69" s="273">
        <v>0.1</v>
      </c>
      <c r="D69" s="274" t="s">
        <v>1016</v>
      </c>
      <c r="E69" s="273">
        <v>0</v>
      </c>
      <c r="F69" s="274" t="s">
        <v>1015</v>
      </c>
      <c r="G69" s="273">
        <v>0</v>
      </c>
      <c r="H69" s="274" t="s">
        <v>1015</v>
      </c>
      <c r="I69" s="273">
        <v>0</v>
      </c>
      <c r="J69" s="274" t="s">
        <v>1015</v>
      </c>
      <c r="K69" s="279">
        <v>890</v>
      </c>
      <c r="L69" s="275" t="s">
        <v>1016</v>
      </c>
      <c r="M69" s="276">
        <v>17</v>
      </c>
      <c r="N69" s="276" t="s">
        <v>1040</v>
      </c>
      <c r="O69" s="276">
        <v>12983</v>
      </c>
      <c r="P69" s="276">
        <v>14910</v>
      </c>
      <c r="Q69" s="277" t="s">
        <v>1016</v>
      </c>
      <c r="R69" s="280">
        <v>173.5</v>
      </c>
      <c r="S69" s="278">
        <v>0</v>
      </c>
      <c r="T69" s="271"/>
    </row>
    <row r="70" spans="1:20" s="119" customFormat="1" x14ac:dyDescent="0.2">
      <c r="A70" s="239" t="s">
        <v>232</v>
      </c>
      <c r="B70" s="273" t="s">
        <v>233</v>
      </c>
      <c r="C70" s="273">
        <v>0.1</v>
      </c>
      <c r="D70" s="274" t="s">
        <v>1016</v>
      </c>
      <c r="E70" s="273">
        <v>0</v>
      </c>
      <c r="F70" s="274" t="s">
        <v>1015</v>
      </c>
      <c r="G70" s="273">
        <v>0</v>
      </c>
      <c r="H70" s="274" t="s">
        <v>1015</v>
      </c>
      <c r="I70" s="273">
        <v>0</v>
      </c>
      <c r="J70" s="274" t="s">
        <v>1015</v>
      </c>
      <c r="K70" s="279">
        <v>680</v>
      </c>
      <c r="L70" s="275" t="s">
        <v>1016</v>
      </c>
      <c r="M70" s="276">
        <v>30</v>
      </c>
      <c r="N70" s="276" t="s">
        <v>1040</v>
      </c>
      <c r="O70" s="276">
        <v>12979</v>
      </c>
      <c r="P70" s="276">
        <v>14904</v>
      </c>
      <c r="Q70" s="277" t="s">
        <v>1016</v>
      </c>
      <c r="R70" s="276">
        <v>169</v>
      </c>
      <c r="S70" s="278">
        <v>0</v>
      </c>
      <c r="T70" s="271"/>
    </row>
    <row r="71" spans="1:20" s="119" customFormat="1" x14ac:dyDescent="0.2">
      <c r="A71" s="237" t="s">
        <v>234</v>
      </c>
      <c r="B71" s="272" t="s">
        <v>235</v>
      </c>
      <c r="C71" s="273">
        <v>0.2</v>
      </c>
      <c r="D71" s="274" t="s">
        <v>1014</v>
      </c>
      <c r="E71" s="273">
        <v>1.9E-3</v>
      </c>
      <c r="F71" s="274" t="s">
        <v>1023</v>
      </c>
      <c r="G71" s="273">
        <v>0</v>
      </c>
      <c r="H71" s="274"/>
      <c r="I71" s="273">
        <v>0</v>
      </c>
      <c r="J71" s="274"/>
      <c r="K71" s="266">
        <v>34000</v>
      </c>
      <c r="L71" s="275" t="s">
        <v>1015</v>
      </c>
      <c r="M71" s="276">
        <v>2.69</v>
      </c>
      <c r="N71" s="276" t="s">
        <v>1036</v>
      </c>
      <c r="O71" s="276"/>
      <c r="P71" s="276"/>
      <c r="Q71" s="277" t="s">
        <v>1015</v>
      </c>
      <c r="R71" s="276">
        <v>370</v>
      </c>
      <c r="S71" s="278">
        <v>1.39</v>
      </c>
      <c r="T71" s="271"/>
    </row>
    <row r="72" spans="1:20" s="119" customFormat="1" x14ac:dyDescent="0.2">
      <c r="A72" s="237" t="s">
        <v>238</v>
      </c>
      <c r="B72" s="272" t="s">
        <v>239</v>
      </c>
      <c r="C72" s="273">
        <v>0.13</v>
      </c>
      <c r="D72" s="274" t="s">
        <v>1014</v>
      </c>
      <c r="E72" s="273">
        <v>2.3E-3</v>
      </c>
      <c r="F72" s="274" t="s">
        <v>937</v>
      </c>
      <c r="G72" s="273">
        <v>0</v>
      </c>
      <c r="H72" s="274"/>
      <c r="I72" s="273">
        <v>6.6000000000000003E-7</v>
      </c>
      <c r="J72" s="274" t="s">
        <v>937</v>
      </c>
      <c r="K72" s="266">
        <v>200</v>
      </c>
      <c r="L72" s="275" t="s">
        <v>1015</v>
      </c>
      <c r="M72" s="276">
        <v>0.5</v>
      </c>
      <c r="N72" s="276">
        <v>4</v>
      </c>
      <c r="O72" s="276"/>
      <c r="P72" s="276"/>
      <c r="Q72" s="277" t="s">
        <v>1015</v>
      </c>
      <c r="R72" s="276">
        <v>259</v>
      </c>
      <c r="S72" s="278">
        <v>589.39</v>
      </c>
      <c r="T72" s="271"/>
    </row>
    <row r="73" spans="1:20" s="119" customFormat="1" x14ac:dyDescent="0.2">
      <c r="A73" s="237" t="s">
        <v>240</v>
      </c>
      <c r="B73" s="272" t="s">
        <v>241</v>
      </c>
      <c r="C73" s="273">
        <v>0.1</v>
      </c>
      <c r="D73" s="274" t="s">
        <v>1014</v>
      </c>
      <c r="E73" s="273">
        <v>0</v>
      </c>
      <c r="F73" s="274" t="s">
        <v>1015</v>
      </c>
      <c r="G73" s="273">
        <v>0</v>
      </c>
      <c r="H73" s="274"/>
      <c r="I73" s="273">
        <v>0</v>
      </c>
      <c r="J73" s="274" t="s">
        <v>1015</v>
      </c>
      <c r="K73" s="266">
        <v>190</v>
      </c>
      <c r="L73" s="275" t="s">
        <v>1015</v>
      </c>
      <c r="M73" s="276">
        <v>120</v>
      </c>
      <c r="N73" s="276" t="s">
        <v>1041</v>
      </c>
      <c r="O73" s="276"/>
      <c r="P73" s="276"/>
      <c r="Q73" s="277" t="s">
        <v>1015</v>
      </c>
      <c r="R73" s="276">
        <v>315</v>
      </c>
      <c r="S73" s="278">
        <v>4.22</v>
      </c>
      <c r="T73" s="271"/>
    </row>
    <row r="74" spans="1:20" s="119" customFormat="1" x14ac:dyDescent="0.2">
      <c r="A74" s="239" t="s">
        <v>242</v>
      </c>
      <c r="B74" s="273" t="s">
        <v>243</v>
      </c>
      <c r="C74" s="273">
        <v>0</v>
      </c>
      <c r="D74" s="274" t="s">
        <v>1015</v>
      </c>
      <c r="E74" s="273">
        <v>0.02</v>
      </c>
      <c r="F74" s="274" t="s">
        <v>917</v>
      </c>
      <c r="G74" s="273">
        <v>0</v>
      </c>
      <c r="H74" s="274" t="s">
        <v>1015</v>
      </c>
      <c r="I74" s="273">
        <v>0</v>
      </c>
      <c r="J74" s="274" t="s">
        <v>1015</v>
      </c>
      <c r="K74" s="279">
        <v>2500</v>
      </c>
      <c r="L74" s="275" t="s">
        <v>1015</v>
      </c>
      <c r="M74" s="276">
        <v>1.2</v>
      </c>
      <c r="N74" s="276" t="s">
        <v>1017</v>
      </c>
      <c r="O74" s="276"/>
      <c r="P74" s="276"/>
      <c r="Q74" s="277" t="s">
        <v>1015</v>
      </c>
      <c r="R74" s="276">
        <v>355</v>
      </c>
      <c r="S74" s="278">
        <v>0</v>
      </c>
      <c r="T74" s="271"/>
    </row>
    <row r="75" spans="1:20" s="119" customFormat="1" x14ac:dyDescent="0.2">
      <c r="A75" s="237" t="s">
        <v>244</v>
      </c>
      <c r="B75" s="272" t="s">
        <v>245</v>
      </c>
      <c r="C75" s="273">
        <v>5.0000000000000001E-3</v>
      </c>
      <c r="D75" s="274" t="s">
        <v>1014</v>
      </c>
      <c r="E75" s="273">
        <v>0</v>
      </c>
      <c r="F75" s="274" t="s">
        <v>1015</v>
      </c>
      <c r="G75" s="273">
        <v>0</v>
      </c>
      <c r="H75" s="274"/>
      <c r="I75" s="273">
        <v>0</v>
      </c>
      <c r="J75" s="274" t="s">
        <v>1015</v>
      </c>
      <c r="K75" s="266">
        <v>43</v>
      </c>
      <c r="L75" s="275" t="s">
        <v>1015</v>
      </c>
      <c r="M75" s="276">
        <v>700</v>
      </c>
      <c r="N75" s="276">
        <v>2</v>
      </c>
      <c r="O75" s="276"/>
      <c r="P75" s="276"/>
      <c r="Q75" s="277" t="s">
        <v>1016</v>
      </c>
      <c r="R75" s="276">
        <v>311</v>
      </c>
      <c r="S75" s="278">
        <v>0</v>
      </c>
      <c r="T75" s="271"/>
    </row>
    <row r="76" spans="1:20" s="119" customFormat="1" x14ac:dyDescent="0.2">
      <c r="A76" s="237" t="s">
        <v>246</v>
      </c>
      <c r="B76" s="272" t="s">
        <v>247</v>
      </c>
      <c r="C76" s="273">
        <v>0.1</v>
      </c>
      <c r="D76" s="274" t="s">
        <v>1014</v>
      </c>
      <c r="E76" s="273"/>
      <c r="F76" s="274"/>
      <c r="G76" s="273">
        <v>0.7</v>
      </c>
      <c r="H76" s="274" t="s">
        <v>1014</v>
      </c>
      <c r="I76" s="273">
        <v>0</v>
      </c>
      <c r="J76" s="274" t="s">
        <v>1015</v>
      </c>
      <c r="K76" s="266">
        <v>300</v>
      </c>
      <c r="L76" s="275" t="s">
        <v>1016</v>
      </c>
      <c r="M76" s="276">
        <v>2100</v>
      </c>
      <c r="N76" s="276" t="s">
        <v>1034</v>
      </c>
      <c r="O76" s="276">
        <v>13022</v>
      </c>
      <c r="P76" s="276">
        <v>14961</v>
      </c>
      <c r="Q76" s="277" t="s">
        <v>1016</v>
      </c>
      <c r="R76" s="280">
        <v>46.2</v>
      </c>
      <c r="S76" s="278">
        <v>0</v>
      </c>
      <c r="T76" s="271"/>
    </row>
    <row r="77" spans="1:20" s="119" customFormat="1" x14ac:dyDescent="0.2">
      <c r="A77" s="237" t="s">
        <v>248</v>
      </c>
      <c r="B77" s="272" t="s">
        <v>249</v>
      </c>
      <c r="C77" s="273">
        <v>4.0000000000000001E-3</v>
      </c>
      <c r="D77" s="274" t="s">
        <v>1014</v>
      </c>
      <c r="E77" s="273">
        <v>7.0000000000000007E-2</v>
      </c>
      <c r="F77" s="274" t="s">
        <v>1014</v>
      </c>
      <c r="G77" s="273">
        <v>0.1</v>
      </c>
      <c r="H77" s="274" t="s">
        <v>1014</v>
      </c>
      <c r="I77" s="273">
        <v>6.0000000000000002E-6</v>
      </c>
      <c r="J77" s="274" t="s">
        <v>1014</v>
      </c>
      <c r="K77" s="266">
        <v>160</v>
      </c>
      <c r="L77" s="275" t="s">
        <v>1016</v>
      </c>
      <c r="M77" s="276">
        <v>795</v>
      </c>
      <c r="N77" s="276" t="s">
        <v>1034</v>
      </c>
      <c r="O77" s="276">
        <v>13117</v>
      </c>
      <c r="P77" s="276">
        <v>15083</v>
      </c>
      <c r="Q77" s="277" t="s">
        <v>1015</v>
      </c>
      <c r="R77" s="280">
        <v>76.7</v>
      </c>
      <c r="S77" s="278">
        <v>7.0000000000000007E-2</v>
      </c>
      <c r="T77" s="271"/>
    </row>
    <row r="78" spans="1:20" s="119" customFormat="1" x14ac:dyDescent="0.2">
      <c r="A78" s="239" t="s">
        <v>250</v>
      </c>
      <c r="B78" s="273" t="s">
        <v>251</v>
      </c>
      <c r="C78" s="273">
        <v>0.1</v>
      </c>
      <c r="D78" s="274" t="s">
        <v>1014</v>
      </c>
      <c r="E78" s="273">
        <v>0</v>
      </c>
      <c r="F78" s="274" t="s">
        <v>1015</v>
      </c>
      <c r="G78" s="273">
        <v>0</v>
      </c>
      <c r="H78" s="274" t="s">
        <v>1015</v>
      </c>
      <c r="I78" s="273">
        <v>0</v>
      </c>
      <c r="J78" s="274" t="s">
        <v>1015</v>
      </c>
      <c r="K78" s="279">
        <v>260</v>
      </c>
      <c r="L78" s="275" t="s">
        <v>1015</v>
      </c>
      <c r="M78" s="276">
        <v>170</v>
      </c>
      <c r="N78" s="276" t="s">
        <v>1042</v>
      </c>
      <c r="O78" s="276"/>
      <c r="P78" s="276"/>
      <c r="Q78" s="277" t="s">
        <v>1015</v>
      </c>
      <c r="R78" s="276">
        <v>407</v>
      </c>
      <c r="S78" s="278">
        <v>0</v>
      </c>
      <c r="T78" s="271"/>
    </row>
    <row r="79" spans="1:20" s="119" customFormat="1" x14ac:dyDescent="0.2">
      <c r="A79" s="239" t="s">
        <v>252</v>
      </c>
      <c r="B79" s="273" t="s">
        <v>253</v>
      </c>
      <c r="C79" s="273">
        <v>1.4999999999999999E-2</v>
      </c>
      <c r="D79" s="274" t="s">
        <v>1014</v>
      </c>
      <c r="E79" s="273">
        <v>0</v>
      </c>
      <c r="F79" s="274" t="s">
        <v>1015</v>
      </c>
      <c r="G79" s="273">
        <v>0</v>
      </c>
      <c r="H79" s="274"/>
      <c r="I79" s="273">
        <v>0</v>
      </c>
      <c r="J79" s="274" t="s">
        <v>1015</v>
      </c>
      <c r="K79" s="279">
        <v>20</v>
      </c>
      <c r="L79" s="275" t="s">
        <v>1015</v>
      </c>
      <c r="M79" s="276">
        <v>700</v>
      </c>
      <c r="N79" s="276">
        <v>2</v>
      </c>
      <c r="O79" s="276"/>
      <c r="P79" s="276"/>
      <c r="Q79" s="277" t="s">
        <v>1015</v>
      </c>
      <c r="R79" s="276">
        <v>210</v>
      </c>
      <c r="S79" s="278">
        <v>0</v>
      </c>
      <c r="T79" s="271"/>
    </row>
    <row r="80" spans="1:20" s="119" customFormat="1" x14ac:dyDescent="0.2">
      <c r="A80" s="237" t="s">
        <v>254</v>
      </c>
      <c r="B80" s="272" t="s">
        <v>255</v>
      </c>
      <c r="C80" s="273">
        <v>5.0000000000000001E-4</v>
      </c>
      <c r="D80" s="274" t="s">
        <v>1014</v>
      </c>
      <c r="E80" s="273">
        <v>0.35</v>
      </c>
      <c r="F80" s="274" t="s">
        <v>1014</v>
      </c>
      <c r="G80" s="273">
        <v>6.9999999999999999E-4</v>
      </c>
      <c r="H80" s="274" t="s">
        <v>1014</v>
      </c>
      <c r="I80" s="273">
        <v>1E-4</v>
      </c>
      <c r="J80" s="274" t="s">
        <v>1014</v>
      </c>
      <c r="K80" s="266">
        <v>98000</v>
      </c>
      <c r="L80" s="275" t="s">
        <v>1015</v>
      </c>
      <c r="M80" s="276">
        <v>5.6000000000000001E-2</v>
      </c>
      <c r="N80" s="276" t="s">
        <v>1043</v>
      </c>
      <c r="O80" s="276"/>
      <c r="P80" s="276"/>
      <c r="Q80" s="277" t="s">
        <v>1016</v>
      </c>
      <c r="R80" s="276">
        <v>351</v>
      </c>
      <c r="S80" s="278">
        <v>0.09</v>
      </c>
      <c r="T80" s="271"/>
    </row>
    <row r="81" spans="1:20" s="119" customFormat="1" x14ac:dyDescent="0.2">
      <c r="A81" s="239" t="s">
        <v>258</v>
      </c>
      <c r="B81" s="273" t="s">
        <v>259</v>
      </c>
      <c r="C81" s="273">
        <v>0</v>
      </c>
      <c r="D81" s="274" t="s">
        <v>1015</v>
      </c>
      <c r="E81" s="273">
        <v>0</v>
      </c>
      <c r="F81" s="274" t="s">
        <v>1015</v>
      </c>
      <c r="G81" s="273">
        <v>50</v>
      </c>
      <c r="H81" s="274" t="s">
        <v>1014</v>
      </c>
      <c r="I81" s="273">
        <v>0</v>
      </c>
      <c r="J81" s="274" t="s">
        <v>1015</v>
      </c>
      <c r="K81" s="279">
        <v>22</v>
      </c>
      <c r="L81" s="275" t="s">
        <v>1016</v>
      </c>
      <c r="M81" s="276">
        <v>1400</v>
      </c>
      <c r="N81" s="276">
        <v>4</v>
      </c>
      <c r="O81" s="276">
        <v>13117</v>
      </c>
      <c r="P81" s="276">
        <v>15041</v>
      </c>
      <c r="Q81" s="277" t="s">
        <v>1016</v>
      </c>
      <c r="R81" s="280">
        <v>-9.1999999999999993</v>
      </c>
      <c r="S81" s="278">
        <v>0</v>
      </c>
      <c r="T81" s="271"/>
    </row>
    <row r="82" spans="1:20" s="119" customFormat="1" ht="24" x14ac:dyDescent="0.2">
      <c r="A82" s="281" t="s">
        <v>260</v>
      </c>
      <c r="B82" s="272" t="s">
        <v>261</v>
      </c>
      <c r="C82" s="273">
        <v>0</v>
      </c>
      <c r="D82" s="274"/>
      <c r="E82" s="273">
        <v>2.1000000000000001E-2</v>
      </c>
      <c r="F82" s="274" t="s">
        <v>937</v>
      </c>
      <c r="G82" s="273">
        <v>1E-3</v>
      </c>
      <c r="H82" s="274" t="s">
        <v>1014</v>
      </c>
      <c r="I82" s="273">
        <v>6.0000000000000002E-6</v>
      </c>
      <c r="J82" s="274" t="s">
        <v>937</v>
      </c>
      <c r="K82" s="266">
        <v>48</v>
      </c>
      <c r="L82" s="275" t="s">
        <v>1016</v>
      </c>
      <c r="M82" s="276">
        <v>3300</v>
      </c>
      <c r="N82" s="276" t="s">
        <v>1044</v>
      </c>
      <c r="O82" s="276">
        <v>13142</v>
      </c>
      <c r="P82" s="276">
        <v>15116</v>
      </c>
      <c r="Q82" s="277" t="s">
        <v>1016</v>
      </c>
      <c r="R82" s="280">
        <v>45.1</v>
      </c>
      <c r="S82" s="278">
        <v>18.07</v>
      </c>
      <c r="T82" s="271"/>
    </row>
    <row r="83" spans="1:20" s="119" customFormat="1" x14ac:dyDescent="0.2">
      <c r="A83" s="239" t="s">
        <v>262</v>
      </c>
      <c r="B83" s="273" t="s">
        <v>263</v>
      </c>
      <c r="C83" s="273"/>
      <c r="D83" s="274"/>
      <c r="E83" s="273">
        <v>0.27</v>
      </c>
      <c r="F83" s="274" t="s">
        <v>1016</v>
      </c>
      <c r="G83" s="273"/>
      <c r="H83" s="274"/>
      <c r="I83" s="273"/>
      <c r="J83" s="274"/>
      <c r="K83" s="285">
        <v>3.24</v>
      </c>
      <c r="L83" s="275" t="s">
        <v>1016</v>
      </c>
      <c r="M83" s="276">
        <v>1000000</v>
      </c>
      <c r="N83" s="276">
        <v>9</v>
      </c>
      <c r="O83" s="276">
        <v>13004</v>
      </c>
      <c r="P83" s="276">
        <v>14938</v>
      </c>
      <c r="Q83" s="277" t="s">
        <v>1015</v>
      </c>
      <c r="R83" s="276">
        <v>85</v>
      </c>
      <c r="S83" s="278">
        <v>0</v>
      </c>
      <c r="T83" s="271"/>
    </row>
    <row r="84" spans="1:20" s="119" customFormat="1" x14ac:dyDescent="0.2">
      <c r="A84" s="239" t="s">
        <v>940</v>
      </c>
      <c r="B84" s="273" t="s">
        <v>941</v>
      </c>
      <c r="C84" s="273">
        <v>0</v>
      </c>
      <c r="D84" s="274"/>
      <c r="E84" s="273">
        <v>0</v>
      </c>
      <c r="F84" s="274" t="s">
        <v>1015</v>
      </c>
      <c r="G84" s="273">
        <v>3.0000000000000001E-5</v>
      </c>
      <c r="H84" s="274" t="s">
        <v>1014</v>
      </c>
      <c r="I84" s="273">
        <v>0</v>
      </c>
      <c r="J84" s="274" t="s">
        <v>1015</v>
      </c>
      <c r="K84" s="279">
        <v>76</v>
      </c>
      <c r="L84" s="275" t="s">
        <v>1015</v>
      </c>
      <c r="M84" s="276">
        <v>1100</v>
      </c>
      <c r="N84" s="276">
        <v>3</v>
      </c>
      <c r="O84" s="276"/>
      <c r="P84" s="276"/>
      <c r="Q84" s="277" t="s">
        <v>1015</v>
      </c>
      <c r="R84" s="276">
        <v>247</v>
      </c>
      <c r="S84" s="278">
        <v>4.5</v>
      </c>
      <c r="T84" s="271"/>
    </row>
    <row r="85" spans="1:20" s="119" customFormat="1" x14ac:dyDescent="0.2">
      <c r="A85" s="281" t="s">
        <v>264</v>
      </c>
      <c r="B85" s="272" t="s">
        <v>265</v>
      </c>
      <c r="C85" s="273">
        <v>4.0000000000000001E-3</v>
      </c>
      <c r="D85" s="274" t="s">
        <v>1014</v>
      </c>
      <c r="E85" s="273">
        <v>0.2</v>
      </c>
      <c r="F85" s="274" t="s">
        <v>1023</v>
      </c>
      <c r="G85" s="273">
        <v>0</v>
      </c>
      <c r="H85" s="274"/>
      <c r="I85" s="273">
        <v>0</v>
      </c>
      <c r="J85" s="274"/>
      <c r="K85" s="266">
        <v>460</v>
      </c>
      <c r="L85" s="275" t="s">
        <v>1016</v>
      </c>
      <c r="M85" s="276">
        <v>3900</v>
      </c>
      <c r="N85" s="276">
        <v>1</v>
      </c>
      <c r="O85" s="276">
        <v>13139</v>
      </c>
      <c r="P85" s="276">
        <v>15127</v>
      </c>
      <c r="Q85" s="277" t="s">
        <v>1016</v>
      </c>
      <c r="R85" s="276">
        <v>232</v>
      </c>
      <c r="S85" s="278">
        <v>0</v>
      </c>
      <c r="T85" s="271"/>
    </row>
    <row r="86" spans="1:20" s="119" customFormat="1" x14ac:dyDescent="0.2">
      <c r="A86" s="237" t="s">
        <v>266</v>
      </c>
      <c r="B86" s="272" t="s">
        <v>267</v>
      </c>
      <c r="C86" s="273">
        <v>0.02</v>
      </c>
      <c r="D86" s="274" t="s">
        <v>1014</v>
      </c>
      <c r="E86" s="273">
        <v>0</v>
      </c>
      <c r="F86" s="274" t="s">
        <v>1015</v>
      </c>
      <c r="G86" s="273">
        <v>0.05</v>
      </c>
      <c r="H86" s="274" t="s">
        <v>1023</v>
      </c>
      <c r="I86" s="273">
        <v>0</v>
      </c>
      <c r="J86" s="274" t="s">
        <v>1015</v>
      </c>
      <c r="K86" s="266">
        <v>200</v>
      </c>
      <c r="L86" s="275" t="s">
        <v>1016</v>
      </c>
      <c r="M86" s="276">
        <v>490</v>
      </c>
      <c r="N86" s="276">
        <v>3</v>
      </c>
      <c r="O86" s="276">
        <v>12992</v>
      </c>
      <c r="P86" s="276">
        <v>14922</v>
      </c>
      <c r="Q86" s="277" t="s">
        <v>1015</v>
      </c>
      <c r="R86" s="280">
        <v>131.69</v>
      </c>
      <c r="S86" s="278">
        <v>0.84</v>
      </c>
      <c r="T86" s="271"/>
    </row>
    <row r="87" spans="1:20" s="119" customFormat="1" x14ac:dyDescent="0.2">
      <c r="A87" s="237" t="s">
        <v>268</v>
      </c>
      <c r="B87" s="272" t="s">
        <v>269</v>
      </c>
      <c r="C87" s="273">
        <v>0.02</v>
      </c>
      <c r="D87" s="274" t="s">
        <v>1014</v>
      </c>
      <c r="E87" s="273">
        <v>0.11</v>
      </c>
      <c r="F87" s="274" t="s">
        <v>937</v>
      </c>
      <c r="G87" s="273">
        <v>0</v>
      </c>
      <c r="H87" s="274"/>
      <c r="I87" s="273">
        <v>3.1000000000000001E-5</v>
      </c>
      <c r="J87" s="274" t="s">
        <v>937</v>
      </c>
      <c r="K87" s="266">
        <v>2600</v>
      </c>
      <c r="L87" s="275" t="s">
        <v>1015</v>
      </c>
      <c r="M87" s="276">
        <v>13</v>
      </c>
      <c r="N87" s="276">
        <v>4</v>
      </c>
      <c r="O87" s="276"/>
      <c r="P87" s="276"/>
      <c r="Q87" s="277" t="s">
        <v>1016</v>
      </c>
      <c r="R87" s="276">
        <v>415</v>
      </c>
      <c r="S87" s="278">
        <v>3.6</v>
      </c>
      <c r="T87" s="271"/>
    </row>
    <row r="88" spans="1:20" s="119" customFormat="1" x14ac:dyDescent="0.2">
      <c r="A88" s="239" t="s">
        <v>270</v>
      </c>
      <c r="B88" s="273" t="s">
        <v>271</v>
      </c>
      <c r="C88" s="273">
        <v>0.04</v>
      </c>
      <c r="D88" s="274" t="s">
        <v>1023</v>
      </c>
      <c r="E88" s="273">
        <v>0</v>
      </c>
      <c r="F88" s="274" t="s">
        <v>1015</v>
      </c>
      <c r="G88" s="273">
        <v>0</v>
      </c>
      <c r="H88" s="274" t="s">
        <v>1015</v>
      </c>
      <c r="I88" s="273">
        <v>0</v>
      </c>
      <c r="J88" s="274" t="s">
        <v>1015</v>
      </c>
      <c r="K88" s="279">
        <v>580</v>
      </c>
      <c r="L88" s="275" t="s">
        <v>1016</v>
      </c>
      <c r="M88" s="276">
        <v>680</v>
      </c>
      <c r="N88" s="276" t="s">
        <v>1030</v>
      </c>
      <c r="O88" s="276">
        <v>13007</v>
      </c>
      <c r="P88" s="276">
        <v>14942</v>
      </c>
      <c r="Q88" s="277" t="s">
        <v>1016</v>
      </c>
      <c r="R88" s="280">
        <v>78.5</v>
      </c>
      <c r="S88" s="278">
        <v>0</v>
      </c>
      <c r="T88" s="271"/>
    </row>
    <row r="89" spans="1:20" s="119" customFormat="1" x14ac:dyDescent="0.2">
      <c r="A89" s="237" t="s">
        <v>272</v>
      </c>
      <c r="B89" s="272" t="s">
        <v>273</v>
      </c>
      <c r="C89" s="273">
        <v>0.02</v>
      </c>
      <c r="D89" s="274" t="s">
        <v>1014</v>
      </c>
      <c r="E89" s="273">
        <v>8.4000000000000005E-2</v>
      </c>
      <c r="F89" s="274" t="s">
        <v>1014</v>
      </c>
      <c r="G89" s="273">
        <v>0</v>
      </c>
      <c r="H89" s="274"/>
      <c r="I89" s="273"/>
      <c r="J89" s="274"/>
      <c r="K89" s="266">
        <v>83</v>
      </c>
      <c r="L89" s="275" t="s">
        <v>1016</v>
      </c>
      <c r="M89" s="276">
        <v>4200</v>
      </c>
      <c r="N89" s="276" t="s">
        <v>1045</v>
      </c>
      <c r="O89" s="276">
        <v>12973</v>
      </c>
      <c r="P89" s="276">
        <v>14895</v>
      </c>
      <c r="Q89" s="277" t="s">
        <v>1016</v>
      </c>
      <c r="R89" s="276">
        <v>116</v>
      </c>
      <c r="S89" s="278">
        <v>1.39</v>
      </c>
      <c r="T89" s="271"/>
    </row>
    <row r="90" spans="1:20" s="119" customFormat="1" x14ac:dyDescent="0.2">
      <c r="A90" s="239" t="s">
        <v>274</v>
      </c>
      <c r="B90" s="273" t="s">
        <v>275</v>
      </c>
      <c r="C90" s="273">
        <v>0</v>
      </c>
      <c r="D90" s="274" t="s">
        <v>1015</v>
      </c>
      <c r="E90" s="273">
        <v>0</v>
      </c>
      <c r="F90" s="274" t="s">
        <v>1015</v>
      </c>
      <c r="G90" s="273">
        <v>50</v>
      </c>
      <c r="H90" s="274" t="s">
        <v>1014</v>
      </c>
      <c r="I90" s="273">
        <v>0</v>
      </c>
      <c r="J90" s="274" t="s">
        <v>1015</v>
      </c>
      <c r="K90" s="279">
        <v>59</v>
      </c>
      <c r="L90" s="275" t="s">
        <v>1016</v>
      </c>
      <c r="M90" s="276">
        <v>2899</v>
      </c>
      <c r="N90" s="276">
        <v>4</v>
      </c>
      <c r="O90" s="276">
        <v>13141</v>
      </c>
      <c r="P90" s="276">
        <v>15113</v>
      </c>
      <c r="Q90" s="277" t="s">
        <v>1016</v>
      </c>
      <c r="R90" s="280">
        <v>-40.799999999999997</v>
      </c>
      <c r="S90" s="278">
        <v>0</v>
      </c>
      <c r="T90" s="271"/>
    </row>
    <row r="91" spans="1:20" s="119" customFormat="1" x14ac:dyDescent="0.2">
      <c r="A91" s="237" t="s">
        <v>276</v>
      </c>
      <c r="B91" s="272" t="s">
        <v>277</v>
      </c>
      <c r="C91" s="273"/>
      <c r="D91" s="274"/>
      <c r="E91" s="273"/>
      <c r="F91" s="274"/>
      <c r="G91" s="273">
        <v>10</v>
      </c>
      <c r="H91" s="274" t="s">
        <v>1014</v>
      </c>
      <c r="I91" s="273">
        <v>0</v>
      </c>
      <c r="J91" s="274" t="s">
        <v>1015</v>
      </c>
      <c r="K91" s="286">
        <v>42</v>
      </c>
      <c r="L91" s="275" t="s">
        <v>1016</v>
      </c>
      <c r="M91" s="276">
        <v>5700</v>
      </c>
      <c r="N91" s="276">
        <v>1</v>
      </c>
      <c r="O91" s="276">
        <v>13101</v>
      </c>
      <c r="P91" s="276">
        <v>15038</v>
      </c>
      <c r="Q91" s="277" t="s">
        <v>1016</v>
      </c>
      <c r="R91" s="280">
        <v>12.27</v>
      </c>
      <c r="S91" s="278">
        <v>4.5</v>
      </c>
      <c r="T91" s="271"/>
    </row>
    <row r="92" spans="1:20" s="119" customFormat="1" x14ac:dyDescent="0.2">
      <c r="A92" s="237" t="s">
        <v>278</v>
      </c>
      <c r="B92" s="272" t="s">
        <v>279</v>
      </c>
      <c r="C92" s="273">
        <v>0.01</v>
      </c>
      <c r="D92" s="274" t="s">
        <v>1014</v>
      </c>
      <c r="E92" s="273">
        <v>3.1E-2</v>
      </c>
      <c r="F92" s="274" t="s">
        <v>937</v>
      </c>
      <c r="G92" s="273">
        <v>0.3</v>
      </c>
      <c r="H92" s="274" t="s">
        <v>937</v>
      </c>
      <c r="I92" s="273">
        <v>2.3E-5</v>
      </c>
      <c r="J92" s="274" t="s">
        <v>1014</v>
      </c>
      <c r="K92" s="266">
        <v>56</v>
      </c>
      <c r="L92" s="275" t="s">
        <v>1016</v>
      </c>
      <c r="M92" s="276">
        <v>8000</v>
      </c>
      <c r="N92" s="276" t="s">
        <v>1034</v>
      </c>
      <c r="O92" s="276">
        <v>13044</v>
      </c>
      <c r="P92" s="276">
        <v>14988</v>
      </c>
      <c r="Q92" s="277" t="s">
        <v>1015</v>
      </c>
      <c r="R92" s="280">
        <v>61.18</v>
      </c>
      <c r="S92" s="278">
        <v>0.01</v>
      </c>
      <c r="T92" s="271"/>
    </row>
    <row r="93" spans="1:20" s="119" customFormat="1" x14ac:dyDescent="0.2">
      <c r="A93" s="281" t="s">
        <v>280</v>
      </c>
      <c r="B93" s="272" t="s">
        <v>281</v>
      </c>
      <c r="C93" s="273">
        <v>0.08</v>
      </c>
      <c r="D93" s="274" t="s">
        <v>1014</v>
      </c>
      <c r="E93" s="273">
        <v>0</v>
      </c>
      <c r="F93" s="274" t="s">
        <v>1015</v>
      </c>
      <c r="G93" s="273">
        <v>0</v>
      </c>
      <c r="H93" s="274"/>
      <c r="I93" s="273">
        <v>0</v>
      </c>
      <c r="J93" s="274" t="s">
        <v>1015</v>
      </c>
      <c r="K93" s="266">
        <v>8500</v>
      </c>
      <c r="L93" s="275" t="s">
        <v>1016</v>
      </c>
      <c r="M93" s="276">
        <v>11.7</v>
      </c>
      <c r="N93" s="276">
        <v>1</v>
      </c>
      <c r="O93" s="276">
        <v>19021</v>
      </c>
      <c r="P93" s="276">
        <v>23532</v>
      </c>
      <c r="Q93" s="277" t="s">
        <v>1015</v>
      </c>
      <c r="R93" s="276">
        <v>256</v>
      </c>
      <c r="S93" s="278">
        <v>0</v>
      </c>
      <c r="T93" s="271"/>
    </row>
    <row r="94" spans="1:20" s="119" customFormat="1" x14ac:dyDescent="0.2">
      <c r="A94" s="239" t="s">
        <v>282</v>
      </c>
      <c r="B94" s="273" t="s">
        <v>283</v>
      </c>
      <c r="C94" s="273">
        <v>6.9999999999999999E-4</v>
      </c>
      <c r="D94" s="274" t="s">
        <v>1023</v>
      </c>
      <c r="E94" s="273">
        <v>0.06</v>
      </c>
      <c r="F94" s="274" t="s">
        <v>1023</v>
      </c>
      <c r="G94" s="273">
        <v>2E-3</v>
      </c>
      <c r="H94" s="274" t="s">
        <v>1023</v>
      </c>
      <c r="I94" s="273">
        <v>0</v>
      </c>
      <c r="J94" s="274"/>
      <c r="K94" s="279">
        <v>480</v>
      </c>
      <c r="L94" s="275" t="s">
        <v>1016</v>
      </c>
      <c r="M94" s="276">
        <v>220</v>
      </c>
      <c r="N94" s="276">
        <v>1</v>
      </c>
      <c r="O94" s="276">
        <v>13190</v>
      </c>
      <c r="P94" s="276">
        <v>15196</v>
      </c>
      <c r="Q94" s="277" t="s">
        <v>1016</v>
      </c>
      <c r="R94" s="276">
        <v>242</v>
      </c>
      <c r="S94" s="278">
        <v>0</v>
      </c>
      <c r="T94" s="271"/>
    </row>
    <row r="95" spans="1:20" s="119" customFormat="1" x14ac:dyDescent="0.2">
      <c r="A95" s="281" t="s">
        <v>284</v>
      </c>
      <c r="B95" s="272" t="s">
        <v>285</v>
      </c>
      <c r="C95" s="273">
        <v>5.0000000000000001E-3</v>
      </c>
      <c r="D95" s="274" t="s">
        <v>1014</v>
      </c>
      <c r="E95" s="273">
        <v>0</v>
      </c>
      <c r="F95" s="274" t="s">
        <v>1015</v>
      </c>
      <c r="G95" s="273">
        <v>0</v>
      </c>
      <c r="H95" s="274"/>
      <c r="I95" s="273">
        <v>0</v>
      </c>
      <c r="J95" s="274" t="s">
        <v>1015</v>
      </c>
      <c r="K95" s="266">
        <v>400</v>
      </c>
      <c r="L95" s="275" t="s">
        <v>1016</v>
      </c>
      <c r="M95" s="276">
        <v>24000</v>
      </c>
      <c r="N95" s="276" t="s">
        <v>1046</v>
      </c>
      <c r="O95" s="276">
        <v>13053</v>
      </c>
      <c r="P95" s="276">
        <v>15009</v>
      </c>
      <c r="Q95" s="277" t="s">
        <v>1016</v>
      </c>
      <c r="R95" s="280">
        <v>174.9</v>
      </c>
      <c r="S95" s="278">
        <v>0</v>
      </c>
      <c r="T95" s="271"/>
    </row>
    <row r="96" spans="1:20" s="119" customFormat="1" x14ac:dyDescent="0.2">
      <c r="A96" s="237" t="s">
        <v>286</v>
      </c>
      <c r="B96" s="272" t="s">
        <v>287</v>
      </c>
      <c r="C96" s="273">
        <v>0.02</v>
      </c>
      <c r="D96" s="274" t="s">
        <v>917</v>
      </c>
      <c r="E96" s="273">
        <v>0</v>
      </c>
      <c r="F96" s="274" t="s">
        <v>1015</v>
      </c>
      <c r="G96" s="273">
        <v>0.02</v>
      </c>
      <c r="H96" s="274" t="s">
        <v>1014</v>
      </c>
      <c r="I96" s="273">
        <v>2.9999999999999997E-4</v>
      </c>
      <c r="J96" s="274" t="s">
        <v>1014</v>
      </c>
      <c r="K96" s="266">
        <v>50</v>
      </c>
      <c r="L96" s="275" t="s">
        <v>1016</v>
      </c>
      <c r="M96" s="276">
        <v>1736</v>
      </c>
      <c r="N96" s="276">
        <v>9</v>
      </c>
      <c r="O96" s="276">
        <v>13116</v>
      </c>
      <c r="P96" s="276">
        <v>15075</v>
      </c>
      <c r="Q96" s="277" t="s">
        <v>1016</v>
      </c>
      <c r="R96" s="280">
        <v>59.4</v>
      </c>
      <c r="S96" s="278">
        <v>0.69</v>
      </c>
      <c r="T96" s="271"/>
    </row>
    <row r="97" spans="1:20" s="119" customFormat="1" x14ac:dyDescent="0.2">
      <c r="A97" s="239" t="s">
        <v>288</v>
      </c>
      <c r="B97" s="273" t="s">
        <v>289</v>
      </c>
      <c r="C97" s="273">
        <v>0</v>
      </c>
      <c r="D97" s="274" t="s">
        <v>1015</v>
      </c>
      <c r="E97" s="273">
        <v>0</v>
      </c>
      <c r="F97" s="274" t="s">
        <v>1015</v>
      </c>
      <c r="G97" s="273">
        <v>0.10009999999999999</v>
      </c>
      <c r="H97" s="274" t="s">
        <v>917</v>
      </c>
      <c r="I97" s="273">
        <v>0</v>
      </c>
      <c r="J97" s="274" t="s">
        <v>1015</v>
      </c>
      <c r="K97" s="279">
        <v>260</v>
      </c>
      <c r="L97" s="275" t="s">
        <v>1016</v>
      </c>
      <c r="M97" s="276">
        <v>3100</v>
      </c>
      <c r="N97" s="276" t="s">
        <v>1047</v>
      </c>
      <c r="O97" s="276">
        <v>13055</v>
      </c>
      <c r="P97" s="276">
        <v>15002</v>
      </c>
      <c r="Q97" s="277" t="s">
        <v>1015</v>
      </c>
      <c r="R97" s="280">
        <v>47.2</v>
      </c>
      <c r="S97" s="278">
        <v>0</v>
      </c>
      <c r="T97" s="271"/>
    </row>
    <row r="98" spans="1:20" s="119" customFormat="1" x14ac:dyDescent="0.2">
      <c r="A98" s="239" t="s">
        <v>290</v>
      </c>
      <c r="B98" s="273" t="s">
        <v>291</v>
      </c>
      <c r="C98" s="273">
        <v>1.4999999999999999E-2</v>
      </c>
      <c r="D98" s="274" t="s">
        <v>1014</v>
      </c>
      <c r="E98" s="273">
        <v>1.7000000000000001E-2</v>
      </c>
      <c r="F98" s="274" t="s">
        <v>937</v>
      </c>
      <c r="G98" s="273">
        <v>0</v>
      </c>
      <c r="H98" s="274" t="s">
        <v>1015</v>
      </c>
      <c r="I98" s="273"/>
      <c r="J98" s="274"/>
      <c r="K98" s="279">
        <v>980</v>
      </c>
      <c r="L98" s="275" t="s">
        <v>1015</v>
      </c>
      <c r="M98" s="276">
        <v>0.6</v>
      </c>
      <c r="N98" s="276">
        <v>2</v>
      </c>
      <c r="O98" s="276"/>
      <c r="P98" s="276"/>
      <c r="Q98" s="277" t="s">
        <v>1016</v>
      </c>
      <c r="R98" s="276">
        <v>350</v>
      </c>
      <c r="S98" s="278">
        <v>0</v>
      </c>
      <c r="T98" s="271"/>
    </row>
    <row r="99" spans="1:20" s="119" customFormat="1" x14ac:dyDescent="0.2">
      <c r="A99" s="239" t="s">
        <v>292</v>
      </c>
      <c r="B99" s="273" t="s">
        <v>293</v>
      </c>
      <c r="C99" s="273">
        <v>0.02</v>
      </c>
      <c r="D99" s="274" t="s">
        <v>1014</v>
      </c>
      <c r="E99" s="273">
        <v>0</v>
      </c>
      <c r="F99" s="274" t="s">
        <v>1015</v>
      </c>
      <c r="G99" s="273">
        <v>0</v>
      </c>
      <c r="H99" s="274" t="s">
        <v>1015</v>
      </c>
      <c r="I99" s="273">
        <v>0</v>
      </c>
      <c r="J99" s="274" t="s">
        <v>1015</v>
      </c>
      <c r="K99" s="279">
        <v>760</v>
      </c>
      <c r="L99" s="275" t="s">
        <v>1016</v>
      </c>
      <c r="M99" s="276">
        <v>422</v>
      </c>
      <c r="N99" s="276" t="s">
        <v>1048</v>
      </c>
      <c r="O99" s="276">
        <v>12941</v>
      </c>
      <c r="P99" s="276">
        <v>14848</v>
      </c>
      <c r="Q99" s="277" t="s">
        <v>1016</v>
      </c>
      <c r="R99" s="280">
        <v>158.97</v>
      </c>
      <c r="S99" s="278">
        <v>0</v>
      </c>
      <c r="T99" s="271"/>
    </row>
    <row r="100" spans="1:20" s="119" customFormat="1" x14ac:dyDescent="0.2">
      <c r="A100" s="239" t="s">
        <v>294</v>
      </c>
      <c r="B100" s="273" t="s">
        <v>295</v>
      </c>
      <c r="C100" s="273">
        <v>0.02</v>
      </c>
      <c r="D100" s="274" t="s">
        <v>1016</v>
      </c>
      <c r="E100" s="273"/>
      <c r="F100" s="274"/>
      <c r="G100" s="273"/>
      <c r="H100" s="274"/>
      <c r="I100" s="273"/>
      <c r="J100" s="274"/>
      <c r="K100" s="279">
        <v>375</v>
      </c>
      <c r="L100" s="275" t="s">
        <v>1016</v>
      </c>
      <c r="M100" s="276">
        <v>106</v>
      </c>
      <c r="N100" s="276">
        <v>12</v>
      </c>
      <c r="O100" s="276">
        <v>12961</v>
      </c>
      <c r="P100" s="276">
        <v>14877</v>
      </c>
      <c r="Q100" s="277" t="s">
        <v>1015</v>
      </c>
      <c r="R100" s="280">
        <v>162</v>
      </c>
      <c r="S100" s="278">
        <v>0</v>
      </c>
      <c r="T100" s="271"/>
    </row>
    <row r="101" spans="1:20" s="119" customFormat="1" x14ac:dyDescent="0.2">
      <c r="A101" s="237" t="s">
        <v>296</v>
      </c>
      <c r="B101" s="272" t="s">
        <v>297</v>
      </c>
      <c r="C101" s="273">
        <v>1E-3</v>
      </c>
      <c r="D101" s="274" t="s">
        <v>1020</v>
      </c>
      <c r="E101" s="273">
        <v>0</v>
      </c>
      <c r="F101" s="274" t="s">
        <v>1015</v>
      </c>
      <c r="G101" s="273">
        <v>0</v>
      </c>
      <c r="H101" s="274"/>
      <c r="I101" s="273">
        <v>0</v>
      </c>
      <c r="J101" s="274" t="s">
        <v>1015</v>
      </c>
      <c r="K101" s="266">
        <v>4600</v>
      </c>
      <c r="L101" s="275" t="s">
        <v>1015</v>
      </c>
      <c r="M101" s="276">
        <v>1.1200000000000001</v>
      </c>
      <c r="N101" s="276" t="s">
        <v>1049</v>
      </c>
      <c r="O101" s="276"/>
      <c r="P101" s="276"/>
      <c r="Q101" s="277" t="s">
        <v>1015</v>
      </c>
      <c r="R101" s="276">
        <v>377</v>
      </c>
      <c r="S101" s="278">
        <v>0</v>
      </c>
      <c r="T101" s="271"/>
    </row>
    <row r="102" spans="1:20" s="119" customFormat="1" x14ac:dyDescent="0.2">
      <c r="A102" s="239" t="s">
        <v>298</v>
      </c>
      <c r="B102" s="273" t="s">
        <v>299</v>
      </c>
      <c r="C102" s="273">
        <v>0.05</v>
      </c>
      <c r="D102" s="274" t="s">
        <v>1019</v>
      </c>
      <c r="E102" s="273">
        <v>0</v>
      </c>
      <c r="F102" s="274" t="s">
        <v>1015</v>
      </c>
      <c r="G102" s="273">
        <v>0</v>
      </c>
      <c r="H102" s="274" t="s">
        <v>1015</v>
      </c>
      <c r="I102" s="273">
        <v>0</v>
      </c>
      <c r="J102" s="274" t="s">
        <v>1015</v>
      </c>
      <c r="K102" s="279">
        <v>11</v>
      </c>
      <c r="L102" s="275" t="s">
        <v>1015</v>
      </c>
      <c r="M102" s="276">
        <v>192</v>
      </c>
      <c r="N102" s="276" t="s">
        <v>1050</v>
      </c>
      <c r="O102" s="276"/>
      <c r="P102" s="276"/>
      <c r="Q102" s="277" t="s">
        <v>1015</v>
      </c>
      <c r="R102" s="276">
        <v>531</v>
      </c>
      <c r="S102" s="278">
        <v>0</v>
      </c>
      <c r="T102" s="271"/>
    </row>
    <row r="103" spans="1:20" s="119" customFormat="1" ht="24" x14ac:dyDescent="0.2">
      <c r="A103" s="239" t="s">
        <v>300</v>
      </c>
      <c r="B103" s="273" t="s">
        <v>301</v>
      </c>
      <c r="C103" s="273">
        <v>0.01</v>
      </c>
      <c r="D103" s="274" t="s">
        <v>1014</v>
      </c>
      <c r="E103" s="273">
        <v>0</v>
      </c>
      <c r="F103" s="274" t="s">
        <v>1015</v>
      </c>
      <c r="G103" s="273">
        <v>0</v>
      </c>
      <c r="H103" s="274" t="s">
        <v>1015</v>
      </c>
      <c r="I103" s="273">
        <v>0</v>
      </c>
      <c r="J103" s="274" t="s">
        <v>1015</v>
      </c>
      <c r="K103" s="279">
        <v>6500</v>
      </c>
      <c r="L103" s="275" t="s">
        <v>1015</v>
      </c>
      <c r="M103" s="276">
        <v>0.5</v>
      </c>
      <c r="N103" s="276" t="s">
        <v>1024</v>
      </c>
      <c r="O103" s="276"/>
      <c r="P103" s="276"/>
      <c r="Q103" s="277" t="s">
        <v>1015</v>
      </c>
      <c r="R103" s="276">
        <v>360</v>
      </c>
      <c r="S103" s="278">
        <v>1.37</v>
      </c>
      <c r="T103" s="271"/>
    </row>
    <row r="104" spans="1:20" s="119" customFormat="1" x14ac:dyDescent="0.2">
      <c r="A104" s="237" t="s">
        <v>308</v>
      </c>
      <c r="B104" s="272" t="s">
        <v>309</v>
      </c>
      <c r="C104" s="273">
        <v>0</v>
      </c>
      <c r="D104" s="274" t="s">
        <v>1015</v>
      </c>
      <c r="E104" s="273">
        <v>0.12</v>
      </c>
      <c r="F104" s="274" t="s">
        <v>937</v>
      </c>
      <c r="G104" s="273">
        <v>0</v>
      </c>
      <c r="H104" s="274" t="s">
        <v>1015</v>
      </c>
      <c r="I104" s="273">
        <v>1.1E-5</v>
      </c>
      <c r="J104" s="274" t="s">
        <v>937</v>
      </c>
      <c r="K104" s="266">
        <v>490000</v>
      </c>
      <c r="L104" s="275" t="s">
        <v>1015</v>
      </c>
      <c r="M104" s="276">
        <v>1.9E-3</v>
      </c>
      <c r="N104" s="276">
        <v>1</v>
      </c>
      <c r="O104" s="276"/>
      <c r="P104" s="276"/>
      <c r="Q104" s="277" t="s">
        <v>1016</v>
      </c>
      <c r="R104" s="276">
        <v>448</v>
      </c>
      <c r="S104" s="278">
        <v>0.13</v>
      </c>
      <c r="T104" s="282" t="s">
        <v>916</v>
      </c>
    </row>
    <row r="105" spans="1:20" s="119" customFormat="1" x14ac:dyDescent="0.2">
      <c r="A105" s="237" t="s">
        <v>942</v>
      </c>
      <c r="B105" s="272" t="s">
        <v>325</v>
      </c>
      <c r="C105" s="273">
        <v>0.1</v>
      </c>
      <c r="D105" s="274" t="s">
        <v>1020</v>
      </c>
      <c r="E105" s="273">
        <v>0</v>
      </c>
      <c r="F105" s="274" t="s">
        <v>1015</v>
      </c>
      <c r="G105" s="273">
        <v>0.6</v>
      </c>
      <c r="H105" s="274" t="s">
        <v>937</v>
      </c>
      <c r="I105" s="273">
        <v>0</v>
      </c>
      <c r="J105" s="274" t="s">
        <v>1015</v>
      </c>
      <c r="K105" s="266">
        <v>25</v>
      </c>
      <c r="L105" s="275" t="s">
        <v>1016</v>
      </c>
      <c r="M105" s="276">
        <v>20000</v>
      </c>
      <c r="N105" s="276">
        <v>2</v>
      </c>
      <c r="O105" s="276">
        <v>12976</v>
      </c>
      <c r="P105" s="276">
        <v>14899</v>
      </c>
      <c r="Q105" s="277" t="s">
        <v>1015</v>
      </c>
      <c r="R105" s="280">
        <v>138.5</v>
      </c>
      <c r="S105" s="278">
        <v>5.16</v>
      </c>
      <c r="T105" s="271"/>
    </row>
    <row r="106" spans="1:20" s="119" customFormat="1" x14ac:dyDescent="0.2">
      <c r="A106" s="237" t="s">
        <v>1051</v>
      </c>
      <c r="B106" s="272" t="s">
        <v>315</v>
      </c>
      <c r="C106" s="273">
        <v>8.0000000000000007E-5</v>
      </c>
      <c r="D106" s="274" t="s">
        <v>1016</v>
      </c>
      <c r="E106" s="273">
        <v>0</v>
      </c>
      <c r="F106" s="274" t="s">
        <v>1015</v>
      </c>
      <c r="G106" s="273">
        <v>0</v>
      </c>
      <c r="H106" s="274"/>
      <c r="I106" s="273">
        <v>0</v>
      </c>
      <c r="J106" s="274" t="s">
        <v>1015</v>
      </c>
      <c r="K106" s="266">
        <v>257</v>
      </c>
      <c r="L106" s="275" t="s">
        <v>1016</v>
      </c>
      <c r="M106" s="276">
        <v>150</v>
      </c>
      <c r="N106" s="276">
        <v>4</v>
      </c>
      <c r="O106" s="276">
        <v>13025</v>
      </c>
      <c r="P106" s="276">
        <v>14970</v>
      </c>
      <c r="Q106" s="277" t="s">
        <v>1015</v>
      </c>
      <c r="R106" s="276">
        <v>312</v>
      </c>
      <c r="S106" s="278">
        <v>6.02</v>
      </c>
      <c r="T106" s="271"/>
    </row>
    <row r="107" spans="1:20" s="119" customFormat="1" x14ac:dyDescent="0.2">
      <c r="A107" s="239" t="s">
        <v>318</v>
      </c>
      <c r="B107" s="273" t="s">
        <v>319</v>
      </c>
      <c r="C107" s="273">
        <v>0.05</v>
      </c>
      <c r="D107" s="274" t="s">
        <v>1014</v>
      </c>
      <c r="E107" s="273">
        <v>0</v>
      </c>
      <c r="F107" s="274" t="s">
        <v>1015</v>
      </c>
      <c r="G107" s="273">
        <v>0</v>
      </c>
      <c r="H107" s="274" t="s">
        <v>1015</v>
      </c>
      <c r="I107" s="273">
        <v>0</v>
      </c>
      <c r="J107" s="274" t="s">
        <v>1015</v>
      </c>
      <c r="K107" s="279">
        <v>22</v>
      </c>
      <c r="L107" s="275" t="s">
        <v>1016</v>
      </c>
      <c r="M107" s="276">
        <v>2500</v>
      </c>
      <c r="N107" s="276" t="s">
        <v>1052</v>
      </c>
      <c r="O107" s="276">
        <v>12974</v>
      </c>
      <c r="P107" s="276">
        <v>14896</v>
      </c>
      <c r="Q107" s="277" t="s">
        <v>1016</v>
      </c>
      <c r="R107" s="276">
        <v>191</v>
      </c>
      <c r="S107" s="278">
        <v>18.07</v>
      </c>
      <c r="T107" s="271"/>
    </row>
    <row r="108" spans="1:20" s="119" customFormat="1" x14ac:dyDescent="0.2">
      <c r="A108" s="239" t="s">
        <v>316</v>
      </c>
      <c r="B108" s="273" t="s">
        <v>317</v>
      </c>
      <c r="C108" s="273">
        <v>0.05</v>
      </c>
      <c r="D108" s="274" t="s">
        <v>1014</v>
      </c>
      <c r="E108" s="273">
        <v>0</v>
      </c>
      <c r="F108" s="274" t="s">
        <v>1015</v>
      </c>
      <c r="G108" s="273">
        <v>0</v>
      </c>
      <c r="H108" s="274" t="s">
        <v>1015</v>
      </c>
      <c r="I108" s="273">
        <v>0</v>
      </c>
      <c r="J108" s="274" t="s">
        <v>1015</v>
      </c>
      <c r="K108" s="279">
        <v>34.6</v>
      </c>
      <c r="L108" s="275" t="s">
        <v>1015</v>
      </c>
      <c r="M108" s="276">
        <v>2500</v>
      </c>
      <c r="N108" s="276">
        <v>2</v>
      </c>
      <c r="O108" s="276"/>
      <c r="P108" s="276"/>
      <c r="Q108" s="277" t="s">
        <v>1015</v>
      </c>
      <c r="R108" s="276">
        <v>202</v>
      </c>
      <c r="S108" s="278">
        <v>5.16</v>
      </c>
      <c r="T108" s="271"/>
    </row>
    <row r="109" spans="1:20" s="119" customFormat="1" x14ac:dyDescent="0.2">
      <c r="A109" s="239" t="s">
        <v>320</v>
      </c>
      <c r="B109" s="273" t="s">
        <v>321</v>
      </c>
      <c r="C109" s="273">
        <v>5.0000000000000001E-3</v>
      </c>
      <c r="D109" s="274" t="s">
        <v>917</v>
      </c>
      <c r="E109" s="273"/>
      <c r="F109" s="274" t="s">
        <v>1015</v>
      </c>
      <c r="G109" s="273">
        <v>0</v>
      </c>
      <c r="H109" s="274" t="s">
        <v>1015</v>
      </c>
      <c r="I109" s="273">
        <v>0</v>
      </c>
      <c r="J109" s="274" t="s">
        <v>1015</v>
      </c>
      <c r="K109" s="279">
        <v>49</v>
      </c>
      <c r="L109" s="275" t="s">
        <v>1015</v>
      </c>
      <c r="M109" s="276">
        <v>22000</v>
      </c>
      <c r="N109" s="276">
        <v>6</v>
      </c>
      <c r="O109" s="276"/>
      <c r="P109" s="276"/>
      <c r="Q109" s="277" t="s">
        <v>1015</v>
      </c>
      <c r="R109" s="276">
        <v>202</v>
      </c>
      <c r="S109" s="278">
        <v>9.0299999999999994</v>
      </c>
      <c r="T109" s="271"/>
    </row>
    <row r="110" spans="1:20" s="119" customFormat="1" x14ac:dyDescent="0.2">
      <c r="A110" s="281" t="s">
        <v>322</v>
      </c>
      <c r="B110" s="272" t="s">
        <v>323</v>
      </c>
      <c r="C110" s="273">
        <v>0.1</v>
      </c>
      <c r="D110" s="274" t="s">
        <v>1016</v>
      </c>
      <c r="E110" s="273">
        <v>0</v>
      </c>
      <c r="F110" s="274" t="s">
        <v>1015</v>
      </c>
      <c r="G110" s="273">
        <v>0</v>
      </c>
      <c r="H110" s="274" t="s">
        <v>1015</v>
      </c>
      <c r="I110" s="273">
        <v>0</v>
      </c>
      <c r="J110" s="274" t="s">
        <v>1015</v>
      </c>
      <c r="K110" s="266">
        <v>780</v>
      </c>
      <c r="L110" s="275" t="s">
        <v>1015</v>
      </c>
      <c r="M110" s="276">
        <v>3846</v>
      </c>
      <c r="N110" s="276">
        <v>2</v>
      </c>
      <c r="O110" s="276"/>
      <c r="P110" s="276"/>
      <c r="Q110" s="277" t="s">
        <v>1016</v>
      </c>
      <c r="R110" s="276">
        <v>235</v>
      </c>
      <c r="S110" s="278">
        <v>0</v>
      </c>
      <c r="T110" s="271"/>
    </row>
    <row r="111" spans="1:20" s="119" customFormat="1" x14ac:dyDescent="0.2">
      <c r="A111" s="237" t="s">
        <v>326</v>
      </c>
      <c r="B111" s="272" t="s">
        <v>327</v>
      </c>
      <c r="C111" s="273">
        <v>1E-3</v>
      </c>
      <c r="D111" s="274" t="s">
        <v>914</v>
      </c>
      <c r="E111" s="273">
        <v>1.9</v>
      </c>
      <c r="F111" s="274" t="s">
        <v>914</v>
      </c>
      <c r="G111" s="273">
        <v>0</v>
      </c>
      <c r="H111" s="274" t="s">
        <v>1015</v>
      </c>
      <c r="I111" s="273">
        <v>0</v>
      </c>
      <c r="J111" s="274"/>
      <c r="K111" s="266">
        <v>5.6</v>
      </c>
      <c r="L111" s="275" t="s">
        <v>1016</v>
      </c>
      <c r="M111" s="276">
        <v>180000</v>
      </c>
      <c r="N111" s="276">
        <v>3</v>
      </c>
      <c r="O111" s="276">
        <v>12998</v>
      </c>
      <c r="P111" s="276">
        <v>14931</v>
      </c>
      <c r="Q111" s="277" t="s">
        <v>1016</v>
      </c>
      <c r="R111" s="276">
        <v>104</v>
      </c>
      <c r="S111" s="278">
        <v>18.07</v>
      </c>
      <c r="T111" s="271"/>
    </row>
    <row r="112" spans="1:20" s="119" customFormat="1" x14ac:dyDescent="0.2">
      <c r="A112" s="239" t="s">
        <v>328</v>
      </c>
      <c r="B112" s="273" t="s">
        <v>329</v>
      </c>
      <c r="C112" s="273">
        <v>1E-3</v>
      </c>
      <c r="D112" s="274" t="s">
        <v>1023</v>
      </c>
      <c r="E112" s="273">
        <v>1.9</v>
      </c>
      <c r="F112" s="274" t="s">
        <v>917</v>
      </c>
      <c r="G112" s="273">
        <v>0</v>
      </c>
      <c r="H112" s="274" t="s">
        <v>1015</v>
      </c>
      <c r="I112" s="273">
        <v>0</v>
      </c>
      <c r="J112" s="274"/>
      <c r="K112" s="285">
        <v>6.1</v>
      </c>
      <c r="L112" s="275" t="s">
        <v>1016</v>
      </c>
      <c r="M112" s="287">
        <v>156000</v>
      </c>
      <c r="N112" s="276">
        <v>1</v>
      </c>
      <c r="O112" s="276">
        <v>13006</v>
      </c>
      <c r="P112" s="276">
        <v>14940</v>
      </c>
      <c r="Q112" s="277" t="s">
        <v>1016</v>
      </c>
      <c r="R112" s="276">
        <v>104</v>
      </c>
      <c r="S112" s="278">
        <v>18.07</v>
      </c>
      <c r="T112" s="271"/>
    </row>
    <row r="113" spans="1:20" s="119" customFormat="1" x14ac:dyDescent="0.2">
      <c r="A113" s="237" t="s">
        <v>330</v>
      </c>
      <c r="B113" s="272" t="s">
        <v>331</v>
      </c>
      <c r="C113" s="273">
        <v>0.1</v>
      </c>
      <c r="D113" s="274" t="s">
        <v>1014</v>
      </c>
      <c r="E113" s="273">
        <v>0</v>
      </c>
      <c r="F113" s="274" t="s">
        <v>1015</v>
      </c>
      <c r="G113" s="273">
        <v>0.4</v>
      </c>
      <c r="H113" s="274" t="s">
        <v>1014</v>
      </c>
      <c r="I113" s="273">
        <v>0</v>
      </c>
      <c r="J113" s="274" t="s">
        <v>1015</v>
      </c>
      <c r="K113" s="266">
        <v>2800</v>
      </c>
      <c r="L113" s="275" t="s">
        <v>1016</v>
      </c>
      <c r="M113" s="276">
        <v>50</v>
      </c>
      <c r="N113" s="276" t="s">
        <v>1017</v>
      </c>
      <c r="O113" s="276">
        <v>12940</v>
      </c>
      <c r="P113" s="276">
        <v>14846</v>
      </c>
      <c r="Q113" s="277" t="s">
        <v>1015</v>
      </c>
      <c r="R113" s="280">
        <v>152.4</v>
      </c>
      <c r="S113" s="278">
        <v>15.81</v>
      </c>
      <c r="T113" s="271"/>
    </row>
    <row r="114" spans="1:20" s="119" customFormat="1" x14ac:dyDescent="0.2">
      <c r="A114" s="237" t="s">
        <v>332</v>
      </c>
      <c r="B114" s="272" t="s">
        <v>333</v>
      </c>
      <c r="C114" s="273">
        <v>2E-3</v>
      </c>
      <c r="D114" s="274" t="s">
        <v>917</v>
      </c>
      <c r="E114" s="273">
        <v>0.84</v>
      </c>
      <c r="F114" s="274" t="s">
        <v>917</v>
      </c>
      <c r="G114" s="273"/>
      <c r="H114" s="274"/>
      <c r="I114" s="273"/>
      <c r="J114" s="274"/>
      <c r="K114" s="266">
        <v>199</v>
      </c>
      <c r="L114" s="275" t="s">
        <v>1015</v>
      </c>
      <c r="M114" s="276">
        <v>171</v>
      </c>
      <c r="N114" s="276" t="s">
        <v>1053</v>
      </c>
      <c r="O114" s="276"/>
      <c r="P114" s="276"/>
      <c r="Q114" s="277" t="s">
        <v>1016</v>
      </c>
      <c r="R114" s="280">
        <v>369</v>
      </c>
      <c r="S114" s="278">
        <v>0</v>
      </c>
      <c r="T114" s="271"/>
    </row>
    <row r="115" spans="1:20" s="119" customFormat="1" x14ac:dyDescent="0.2">
      <c r="A115" s="237" t="s">
        <v>336</v>
      </c>
      <c r="B115" s="272" t="s">
        <v>337</v>
      </c>
      <c r="C115" s="273">
        <v>0</v>
      </c>
      <c r="D115" s="274" t="s">
        <v>1015</v>
      </c>
      <c r="E115" s="273">
        <v>0</v>
      </c>
      <c r="F115" s="274" t="s">
        <v>1015</v>
      </c>
      <c r="G115" s="273">
        <v>6</v>
      </c>
      <c r="H115" s="274" t="s">
        <v>1014</v>
      </c>
      <c r="I115" s="273">
        <v>0</v>
      </c>
      <c r="J115" s="274" t="s">
        <v>1015</v>
      </c>
      <c r="K115" s="266">
        <v>479</v>
      </c>
      <c r="L115" s="275" t="s">
        <v>1016</v>
      </c>
      <c r="M115" s="276">
        <v>55</v>
      </c>
      <c r="N115" s="276" t="s">
        <v>1054</v>
      </c>
      <c r="O115" s="276">
        <v>13140</v>
      </c>
      <c r="P115" s="276">
        <v>15112</v>
      </c>
      <c r="Q115" s="277" t="s">
        <v>1016</v>
      </c>
      <c r="R115" s="280">
        <v>80.7</v>
      </c>
      <c r="S115" s="278">
        <v>0</v>
      </c>
      <c r="T115" s="271"/>
    </row>
    <row r="116" spans="1:20" s="119" customFormat="1" x14ac:dyDescent="0.2">
      <c r="A116" s="237" t="s">
        <v>338</v>
      </c>
      <c r="B116" s="272" t="s">
        <v>339</v>
      </c>
      <c r="C116" s="273">
        <v>5</v>
      </c>
      <c r="D116" s="274" t="s">
        <v>1014</v>
      </c>
      <c r="E116" s="273">
        <v>0</v>
      </c>
      <c r="F116" s="274" t="s">
        <v>1015</v>
      </c>
      <c r="G116" s="273">
        <v>0.7</v>
      </c>
      <c r="H116" s="274" t="s">
        <v>1023</v>
      </c>
      <c r="I116" s="273">
        <v>0</v>
      </c>
      <c r="J116" s="274" t="s">
        <v>1015</v>
      </c>
      <c r="K116" s="266">
        <v>66</v>
      </c>
      <c r="L116" s="275" t="s">
        <v>1016</v>
      </c>
      <c r="M116" s="276">
        <v>36500</v>
      </c>
      <c r="N116" s="276" t="s">
        <v>1055</v>
      </c>
      <c r="O116" s="276">
        <v>12949</v>
      </c>
      <c r="P116" s="276">
        <v>14858</v>
      </c>
      <c r="Q116" s="277" t="s">
        <v>1015</v>
      </c>
      <c r="R116" s="276">
        <v>157</v>
      </c>
      <c r="S116" s="278">
        <v>0</v>
      </c>
      <c r="T116" s="271"/>
    </row>
    <row r="117" spans="1:20" s="119" customFormat="1" x14ac:dyDescent="0.2">
      <c r="A117" s="239" t="s">
        <v>340</v>
      </c>
      <c r="B117" s="273" t="s">
        <v>341</v>
      </c>
      <c r="C117" s="273">
        <v>2.5000000000000001E-2</v>
      </c>
      <c r="D117" s="274" t="s">
        <v>1014</v>
      </c>
      <c r="E117" s="273">
        <v>0</v>
      </c>
      <c r="F117" s="274" t="s">
        <v>1015</v>
      </c>
      <c r="G117" s="273">
        <v>0</v>
      </c>
      <c r="H117" s="274" t="s">
        <v>1015</v>
      </c>
      <c r="I117" s="273">
        <v>0</v>
      </c>
      <c r="J117" s="274" t="s">
        <v>1015</v>
      </c>
      <c r="K117" s="279">
        <v>130000</v>
      </c>
      <c r="L117" s="275" t="s">
        <v>1015</v>
      </c>
      <c r="M117" s="276">
        <v>1E-3</v>
      </c>
      <c r="N117" s="276">
        <v>2</v>
      </c>
      <c r="O117" s="276"/>
      <c r="P117" s="276"/>
      <c r="Q117" s="277" t="s">
        <v>1015</v>
      </c>
      <c r="R117" s="276">
        <v>448</v>
      </c>
      <c r="S117" s="278">
        <v>0</v>
      </c>
      <c r="T117" s="271"/>
    </row>
    <row r="118" spans="1:20" s="119" customFormat="1" x14ac:dyDescent="0.2">
      <c r="A118" s="239" t="s">
        <v>342</v>
      </c>
      <c r="B118" s="273" t="s">
        <v>343</v>
      </c>
      <c r="C118" s="273">
        <v>0.5</v>
      </c>
      <c r="D118" s="274" t="s">
        <v>1019</v>
      </c>
      <c r="E118" s="273">
        <v>0</v>
      </c>
      <c r="F118" s="274" t="s">
        <v>1015</v>
      </c>
      <c r="G118" s="273">
        <v>0</v>
      </c>
      <c r="H118" s="274" t="s">
        <v>1015</v>
      </c>
      <c r="I118" s="273">
        <v>0</v>
      </c>
      <c r="J118" s="274" t="s">
        <v>1015</v>
      </c>
      <c r="K118" s="279">
        <v>1200</v>
      </c>
      <c r="L118" s="275" t="s">
        <v>1015</v>
      </c>
      <c r="M118" s="276">
        <v>11000</v>
      </c>
      <c r="N118" s="276">
        <v>12</v>
      </c>
      <c r="O118" s="276"/>
      <c r="P118" s="276"/>
      <c r="Q118" s="277" t="s">
        <v>1015</v>
      </c>
      <c r="R118" s="276">
        <v>222</v>
      </c>
      <c r="S118" s="278">
        <v>0</v>
      </c>
      <c r="T118" s="271"/>
    </row>
    <row r="119" spans="1:20" s="119" customFormat="1" x14ac:dyDescent="0.2">
      <c r="A119" s="281" t="s">
        <v>344</v>
      </c>
      <c r="B119" s="272" t="s">
        <v>345</v>
      </c>
      <c r="C119" s="273">
        <v>3.0000000000000001E-3</v>
      </c>
      <c r="D119" s="274" t="s">
        <v>1016</v>
      </c>
      <c r="E119" s="273">
        <v>0.24</v>
      </c>
      <c r="F119" s="274" t="s">
        <v>1014</v>
      </c>
      <c r="G119" s="273">
        <v>0</v>
      </c>
      <c r="H119" s="274"/>
      <c r="I119" s="273">
        <v>6.900000000000001E-5</v>
      </c>
      <c r="J119" s="274" t="s">
        <v>937</v>
      </c>
      <c r="K119" s="266">
        <v>44000</v>
      </c>
      <c r="L119" s="275" t="s">
        <v>1015</v>
      </c>
      <c r="M119" s="276">
        <v>0.16</v>
      </c>
      <c r="N119" s="276" t="s">
        <v>1018</v>
      </c>
      <c r="O119" s="276"/>
      <c r="P119" s="276"/>
      <c r="Q119" s="277" t="s">
        <v>1015</v>
      </c>
      <c r="R119" s="276">
        <v>350</v>
      </c>
      <c r="S119" s="278">
        <v>0.02</v>
      </c>
      <c r="T119" s="271"/>
    </row>
    <row r="120" spans="1:20" s="119" customFormat="1" x14ac:dyDescent="0.2">
      <c r="A120" s="281" t="s">
        <v>346</v>
      </c>
      <c r="B120" s="272" t="s">
        <v>347</v>
      </c>
      <c r="C120" s="273">
        <v>2.9999999999999997E-4</v>
      </c>
      <c r="D120" s="274" t="s">
        <v>1016</v>
      </c>
      <c r="E120" s="273">
        <v>0.34</v>
      </c>
      <c r="F120" s="274" t="s">
        <v>1014</v>
      </c>
      <c r="G120" s="273">
        <v>0</v>
      </c>
      <c r="H120" s="274" t="s">
        <v>1015</v>
      </c>
      <c r="I120" s="273">
        <v>9.7E-5</v>
      </c>
      <c r="J120" s="274" t="s">
        <v>937</v>
      </c>
      <c r="K120" s="266">
        <v>87000</v>
      </c>
      <c r="L120" s="275" t="s">
        <v>1015</v>
      </c>
      <c r="M120" s="276">
        <v>0.04</v>
      </c>
      <c r="N120" s="276">
        <v>5</v>
      </c>
      <c r="O120" s="276"/>
      <c r="P120" s="276"/>
      <c r="Q120" s="277" t="s">
        <v>1015</v>
      </c>
      <c r="R120" s="280">
        <v>348.1</v>
      </c>
      <c r="S120" s="278">
        <v>0.02</v>
      </c>
      <c r="T120" s="271"/>
    </row>
    <row r="121" spans="1:20" s="119" customFormat="1" x14ac:dyDescent="0.2">
      <c r="A121" s="281" t="s">
        <v>348</v>
      </c>
      <c r="B121" s="272" t="s">
        <v>349</v>
      </c>
      <c r="C121" s="273">
        <v>5.0000000000000001E-4</v>
      </c>
      <c r="D121" s="274" t="s">
        <v>1014</v>
      </c>
      <c r="E121" s="273">
        <v>0.34</v>
      </c>
      <c r="F121" s="274" t="s">
        <v>1014</v>
      </c>
      <c r="G121" s="273">
        <v>0</v>
      </c>
      <c r="H121" s="274"/>
      <c r="I121" s="273">
        <v>9.7E-5</v>
      </c>
      <c r="J121" s="274" t="s">
        <v>1014</v>
      </c>
      <c r="K121" s="266">
        <v>240000</v>
      </c>
      <c r="L121" s="275" t="s">
        <v>1015</v>
      </c>
      <c r="M121" s="276">
        <v>5.4999999999999997E-3</v>
      </c>
      <c r="N121" s="276" t="s">
        <v>1018</v>
      </c>
      <c r="O121" s="276"/>
      <c r="P121" s="276"/>
      <c r="Q121" s="277" t="s">
        <v>1016</v>
      </c>
      <c r="R121" s="276">
        <v>260</v>
      </c>
      <c r="S121" s="278">
        <v>0.02</v>
      </c>
      <c r="T121" s="271"/>
    </row>
    <row r="122" spans="1:20" s="119" customFormat="1" x14ac:dyDescent="0.2">
      <c r="A122" s="239" t="s">
        <v>350</v>
      </c>
      <c r="B122" s="273" t="s">
        <v>351</v>
      </c>
      <c r="C122" s="273">
        <v>0.6</v>
      </c>
      <c r="D122" s="274" t="s">
        <v>1014</v>
      </c>
      <c r="E122" s="273">
        <v>1.1999999999999999E-3</v>
      </c>
      <c r="F122" s="274" t="s">
        <v>1014</v>
      </c>
      <c r="G122" s="273">
        <v>0</v>
      </c>
      <c r="H122" s="274" t="s">
        <v>1015</v>
      </c>
      <c r="I122" s="273">
        <v>0</v>
      </c>
      <c r="J122" s="274" t="s">
        <v>1015</v>
      </c>
      <c r="K122" s="279">
        <v>47000000</v>
      </c>
      <c r="L122" s="275" t="s">
        <v>1015</v>
      </c>
      <c r="M122" s="276">
        <v>200</v>
      </c>
      <c r="N122" s="276">
        <v>5</v>
      </c>
      <c r="O122" s="276"/>
      <c r="P122" s="276"/>
      <c r="Q122" s="277" t="s">
        <v>1016</v>
      </c>
      <c r="R122" s="276">
        <v>214</v>
      </c>
      <c r="S122" s="278">
        <v>4.5</v>
      </c>
      <c r="T122" s="271"/>
    </row>
    <row r="123" spans="1:20" s="119" customFormat="1" x14ac:dyDescent="0.2">
      <c r="A123" s="237" t="s">
        <v>352</v>
      </c>
      <c r="B123" s="272" t="s">
        <v>353</v>
      </c>
      <c r="C123" s="273">
        <v>0</v>
      </c>
      <c r="D123" s="274" t="s">
        <v>1015</v>
      </c>
      <c r="E123" s="273">
        <v>6.0999999999999999E-2</v>
      </c>
      <c r="F123" s="274" t="s">
        <v>917</v>
      </c>
      <c r="G123" s="273">
        <v>0</v>
      </c>
      <c r="H123" s="274" t="s">
        <v>1015</v>
      </c>
      <c r="I123" s="273">
        <v>0</v>
      </c>
      <c r="J123" s="274"/>
      <c r="K123" s="266">
        <v>190</v>
      </c>
      <c r="L123" s="275" t="s">
        <v>1015</v>
      </c>
      <c r="M123" s="276">
        <v>40</v>
      </c>
      <c r="N123" s="276" t="s">
        <v>1056</v>
      </c>
      <c r="O123" s="276"/>
      <c r="P123" s="276"/>
      <c r="Q123" s="277" t="s">
        <v>1015</v>
      </c>
      <c r="R123" s="276">
        <v>328</v>
      </c>
      <c r="S123" s="278">
        <v>1.39</v>
      </c>
      <c r="T123" s="271"/>
    </row>
    <row r="124" spans="1:20" s="119" customFormat="1" x14ac:dyDescent="0.2">
      <c r="A124" s="239" t="s">
        <v>354</v>
      </c>
      <c r="B124" s="273" t="s">
        <v>355</v>
      </c>
      <c r="C124" s="273">
        <v>0</v>
      </c>
      <c r="D124" s="274" t="s">
        <v>1015</v>
      </c>
      <c r="E124" s="273">
        <v>4</v>
      </c>
      <c r="F124" s="274" t="s">
        <v>937</v>
      </c>
      <c r="G124" s="273">
        <v>0</v>
      </c>
      <c r="H124" s="274" t="s">
        <v>1015</v>
      </c>
      <c r="I124" s="273">
        <v>1.1000000000000001E-3</v>
      </c>
      <c r="J124" s="274" t="s">
        <v>937</v>
      </c>
      <c r="K124" s="279">
        <v>36</v>
      </c>
      <c r="L124" s="275" t="s">
        <v>1015</v>
      </c>
      <c r="M124" s="276">
        <v>7470</v>
      </c>
      <c r="N124" s="276">
        <v>4</v>
      </c>
      <c r="O124" s="276"/>
      <c r="P124" s="276"/>
      <c r="Q124" s="277" t="s">
        <v>1016</v>
      </c>
      <c r="R124" s="276">
        <v>292</v>
      </c>
      <c r="S124" s="278">
        <v>0.69</v>
      </c>
      <c r="T124" s="271"/>
    </row>
    <row r="125" spans="1:20" s="119" customFormat="1" x14ac:dyDescent="0.2">
      <c r="A125" s="237" t="s">
        <v>356</v>
      </c>
      <c r="B125" s="272" t="s">
        <v>357</v>
      </c>
      <c r="C125" s="273">
        <v>6.9999999999999999E-4</v>
      </c>
      <c r="D125" s="274" t="s">
        <v>1020</v>
      </c>
      <c r="E125" s="273">
        <v>0</v>
      </c>
      <c r="F125" s="274" t="s">
        <v>1015</v>
      </c>
      <c r="G125" s="273">
        <v>0</v>
      </c>
      <c r="H125" s="274"/>
      <c r="I125" s="273">
        <v>0</v>
      </c>
      <c r="J125" s="274" t="s">
        <v>1015</v>
      </c>
      <c r="K125" s="266">
        <v>500</v>
      </c>
      <c r="L125" s="275" t="s">
        <v>1015</v>
      </c>
      <c r="M125" s="276">
        <v>50</v>
      </c>
      <c r="N125" s="276" t="s">
        <v>1056</v>
      </c>
      <c r="O125" s="276"/>
      <c r="P125" s="276"/>
      <c r="Q125" s="277" t="s">
        <v>1015</v>
      </c>
      <c r="R125" s="280">
        <v>306</v>
      </c>
      <c r="S125" s="278">
        <v>0</v>
      </c>
      <c r="T125" s="282"/>
    </row>
    <row r="126" spans="1:20" s="119" customFormat="1" x14ac:dyDescent="0.2">
      <c r="A126" s="237" t="s">
        <v>358</v>
      </c>
      <c r="B126" s="272" t="s">
        <v>359</v>
      </c>
      <c r="C126" s="273">
        <v>0</v>
      </c>
      <c r="D126" s="274" t="s">
        <v>1015</v>
      </c>
      <c r="E126" s="273">
        <v>4.0999999999999996</v>
      </c>
      <c r="F126" s="274" t="s">
        <v>937</v>
      </c>
      <c r="G126" s="273">
        <v>0</v>
      </c>
      <c r="H126" s="274" t="s">
        <v>1015</v>
      </c>
      <c r="I126" s="273">
        <v>1.1999999999999999E-3</v>
      </c>
      <c r="J126" s="274" t="s">
        <v>937</v>
      </c>
      <c r="K126" s="266">
        <v>1800000</v>
      </c>
      <c r="L126" s="275" t="s">
        <v>1015</v>
      </c>
      <c r="M126" s="276">
        <v>5.9999999999999995E-4</v>
      </c>
      <c r="N126" s="276" t="s">
        <v>1017</v>
      </c>
      <c r="O126" s="276"/>
      <c r="P126" s="276"/>
      <c r="Q126" s="277" t="s">
        <v>1015</v>
      </c>
      <c r="R126" s="276">
        <v>524</v>
      </c>
      <c r="S126" s="278">
        <v>0.13</v>
      </c>
      <c r="T126" s="282" t="s">
        <v>916</v>
      </c>
    </row>
    <row r="127" spans="1:20" s="119" customFormat="1" x14ac:dyDescent="0.2">
      <c r="A127" s="237" t="s">
        <v>360</v>
      </c>
      <c r="B127" s="272" t="s">
        <v>361</v>
      </c>
      <c r="C127" s="273">
        <v>1E-3</v>
      </c>
      <c r="D127" s="274" t="s">
        <v>1016</v>
      </c>
      <c r="E127" s="273">
        <v>0</v>
      </c>
      <c r="F127" s="274" t="s">
        <v>1015</v>
      </c>
      <c r="G127" s="273">
        <v>0</v>
      </c>
      <c r="H127" s="274"/>
      <c r="I127" s="273">
        <v>0</v>
      </c>
      <c r="J127" s="274" t="s">
        <v>1015</v>
      </c>
      <c r="K127" s="266">
        <v>10233</v>
      </c>
      <c r="L127" s="275" t="s">
        <v>1016</v>
      </c>
      <c r="M127" s="276">
        <v>4.4800000000000004</v>
      </c>
      <c r="N127" s="276" t="s">
        <v>1057</v>
      </c>
      <c r="O127" s="276">
        <v>23885</v>
      </c>
      <c r="P127" s="276">
        <v>31445</v>
      </c>
      <c r="Q127" s="277" t="s">
        <v>1016</v>
      </c>
      <c r="R127" s="276">
        <v>287</v>
      </c>
      <c r="S127" s="278">
        <v>7.23</v>
      </c>
      <c r="T127" s="282"/>
    </row>
    <row r="128" spans="1:20" s="119" customFormat="1" ht="24" x14ac:dyDescent="0.2">
      <c r="A128" s="281" t="s">
        <v>362</v>
      </c>
      <c r="B128" s="272" t="s">
        <v>363</v>
      </c>
      <c r="C128" s="273">
        <v>2.0000000000000001E-4</v>
      </c>
      <c r="D128" s="274" t="s">
        <v>1023</v>
      </c>
      <c r="E128" s="273">
        <v>0.8</v>
      </c>
      <c r="F128" s="274" t="s">
        <v>1023</v>
      </c>
      <c r="G128" s="273">
        <v>2.0000000000000001E-4</v>
      </c>
      <c r="H128" s="274" t="s">
        <v>1014</v>
      </c>
      <c r="I128" s="273">
        <v>6.0000000000000001E-3</v>
      </c>
      <c r="J128" s="274" t="s">
        <v>1023</v>
      </c>
      <c r="K128" s="266">
        <v>140</v>
      </c>
      <c r="L128" s="275" t="s">
        <v>1016</v>
      </c>
      <c r="M128" s="276">
        <v>1000</v>
      </c>
      <c r="N128" s="276">
        <v>4</v>
      </c>
      <c r="O128" s="276">
        <v>12946</v>
      </c>
      <c r="P128" s="276">
        <v>14856</v>
      </c>
      <c r="Q128" s="277" t="s">
        <v>1015</v>
      </c>
      <c r="R128" s="276">
        <v>196</v>
      </c>
      <c r="S128" s="278">
        <v>0.69</v>
      </c>
      <c r="T128" s="282" t="s">
        <v>916</v>
      </c>
    </row>
    <row r="129" spans="1:20" s="119" customFormat="1" x14ac:dyDescent="0.2">
      <c r="A129" s="239" t="s">
        <v>364</v>
      </c>
      <c r="B129" s="273" t="s">
        <v>365</v>
      </c>
      <c r="C129" s="273">
        <v>0.01</v>
      </c>
      <c r="D129" s="274" t="s">
        <v>1014</v>
      </c>
      <c r="E129" s="273">
        <v>0</v>
      </c>
      <c r="F129" s="274" t="s">
        <v>1015</v>
      </c>
      <c r="G129" s="273">
        <v>0</v>
      </c>
      <c r="H129" s="274" t="s">
        <v>1015</v>
      </c>
      <c r="I129" s="273">
        <v>0</v>
      </c>
      <c r="J129" s="274" t="s">
        <v>1015</v>
      </c>
      <c r="K129" s="279">
        <v>1600</v>
      </c>
      <c r="L129" s="275" t="s">
        <v>1015</v>
      </c>
      <c r="M129" s="276">
        <v>20</v>
      </c>
      <c r="N129" s="276">
        <v>1</v>
      </c>
      <c r="O129" s="276"/>
      <c r="P129" s="276"/>
      <c r="Q129" s="277" t="s">
        <v>1016</v>
      </c>
      <c r="R129" s="280">
        <v>220</v>
      </c>
      <c r="S129" s="278">
        <v>0</v>
      </c>
      <c r="T129" s="282"/>
    </row>
    <row r="130" spans="1:20" s="119" customFormat="1" ht="24" x14ac:dyDescent="0.2">
      <c r="A130" s="281" t="s">
        <v>366</v>
      </c>
      <c r="B130" s="272" t="s">
        <v>367</v>
      </c>
      <c r="C130" s="273">
        <v>8.9999999999999993E-3</v>
      </c>
      <c r="D130" s="274" t="s">
        <v>1014</v>
      </c>
      <c r="E130" s="273">
        <v>2</v>
      </c>
      <c r="F130" s="274" t="s">
        <v>1014</v>
      </c>
      <c r="G130" s="273">
        <v>8.9999999999999993E-3</v>
      </c>
      <c r="H130" s="274" t="s">
        <v>1014</v>
      </c>
      <c r="I130" s="273">
        <v>5.9999999999999995E-4</v>
      </c>
      <c r="J130" s="274" t="s">
        <v>1014</v>
      </c>
      <c r="K130" s="266">
        <v>54</v>
      </c>
      <c r="L130" s="275" t="s">
        <v>1016</v>
      </c>
      <c r="M130" s="276">
        <v>4150</v>
      </c>
      <c r="N130" s="276" t="s">
        <v>1058</v>
      </c>
      <c r="O130" s="276">
        <v>12972</v>
      </c>
      <c r="P130" s="276">
        <v>14893</v>
      </c>
      <c r="Q130" s="277" t="s">
        <v>1016</v>
      </c>
      <c r="R130" s="280">
        <v>131.36000000000001</v>
      </c>
      <c r="S130" s="278">
        <v>2.11</v>
      </c>
      <c r="T130" s="271"/>
    </row>
    <row r="131" spans="1:20" s="119" customFormat="1" x14ac:dyDescent="0.2">
      <c r="A131" s="237" t="s">
        <v>368</v>
      </c>
      <c r="B131" s="272" t="s">
        <v>369</v>
      </c>
      <c r="C131" s="273">
        <v>0.01</v>
      </c>
      <c r="D131" s="274" t="s">
        <v>917</v>
      </c>
      <c r="E131" s="273">
        <v>0</v>
      </c>
      <c r="F131" s="274" t="s">
        <v>1015</v>
      </c>
      <c r="G131" s="273">
        <v>4.0000000000000001E-3</v>
      </c>
      <c r="H131" s="274" t="s">
        <v>1016</v>
      </c>
      <c r="I131" s="273">
        <v>0</v>
      </c>
      <c r="J131" s="274" t="s">
        <v>1015</v>
      </c>
      <c r="K131" s="266">
        <v>110</v>
      </c>
      <c r="L131" s="275" t="s">
        <v>1016</v>
      </c>
      <c r="M131" s="276">
        <v>11400</v>
      </c>
      <c r="N131" s="276">
        <v>1</v>
      </c>
      <c r="O131" s="276">
        <v>12948</v>
      </c>
      <c r="P131" s="276">
        <v>14858</v>
      </c>
      <c r="Q131" s="277" t="s">
        <v>1016</v>
      </c>
      <c r="R131" s="280">
        <v>96.25</v>
      </c>
      <c r="S131" s="278">
        <v>4.5</v>
      </c>
      <c r="T131" s="271"/>
    </row>
    <row r="132" spans="1:20" s="119" customFormat="1" x14ac:dyDescent="0.2">
      <c r="A132" s="281" t="s">
        <v>370</v>
      </c>
      <c r="B132" s="272" t="s">
        <v>371</v>
      </c>
      <c r="C132" s="273">
        <v>0.1</v>
      </c>
      <c r="D132" s="274" t="s">
        <v>1014</v>
      </c>
      <c r="E132" s="273">
        <v>0</v>
      </c>
      <c r="F132" s="274" t="s">
        <v>1015</v>
      </c>
      <c r="G132" s="273">
        <v>0</v>
      </c>
      <c r="H132" s="274"/>
      <c r="I132" s="273">
        <v>0</v>
      </c>
      <c r="J132" s="274" t="s">
        <v>1015</v>
      </c>
      <c r="K132" s="266">
        <v>1600</v>
      </c>
      <c r="L132" s="275" t="s">
        <v>1015</v>
      </c>
      <c r="M132" s="276">
        <v>400</v>
      </c>
      <c r="N132" s="276" t="s">
        <v>1034</v>
      </c>
      <c r="O132" s="276"/>
      <c r="P132" s="276"/>
      <c r="Q132" s="277" t="s">
        <v>1015</v>
      </c>
      <c r="R132" s="276">
        <v>340</v>
      </c>
      <c r="S132" s="278">
        <v>11</v>
      </c>
      <c r="T132" s="271"/>
    </row>
    <row r="133" spans="1:20" s="119" customFormat="1" x14ac:dyDescent="0.2">
      <c r="A133" s="237" t="s">
        <v>372</v>
      </c>
      <c r="B133" s="272" t="s">
        <v>373</v>
      </c>
      <c r="C133" s="273">
        <v>0.03</v>
      </c>
      <c r="D133" s="274" t="s">
        <v>1014</v>
      </c>
      <c r="E133" s="273"/>
      <c r="F133" s="274"/>
      <c r="G133" s="273"/>
      <c r="H133" s="274"/>
      <c r="I133" s="273"/>
      <c r="J133" s="274"/>
      <c r="K133" s="266">
        <v>0.27</v>
      </c>
      <c r="L133" s="275" t="s">
        <v>1015</v>
      </c>
      <c r="M133" s="276">
        <v>5600</v>
      </c>
      <c r="N133" s="276" t="s">
        <v>1059</v>
      </c>
      <c r="O133" s="276"/>
      <c r="P133" s="276"/>
      <c r="Q133" s="277" t="s">
        <v>1016</v>
      </c>
      <c r="R133" s="276">
        <v>329</v>
      </c>
      <c r="S133" s="278">
        <v>0</v>
      </c>
      <c r="T133" s="271"/>
    </row>
    <row r="134" spans="1:20" s="119" customFormat="1" x14ac:dyDescent="0.2">
      <c r="A134" s="237" t="s">
        <v>378</v>
      </c>
      <c r="B134" s="272" t="s">
        <v>379</v>
      </c>
      <c r="C134" s="273">
        <v>4.0000000000000001E-3</v>
      </c>
      <c r="D134" s="274" t="s">
        <v>1014</v>
      </c>
      <c r="E134" s="273">
        <v>0.05</v>
      </c>
      <c r="F134" s="274" t="s">
        <v>1014</v>
      </c>
      <c r="G134" s="273"/>
      <c r="H134" s="274"/>
      <c r="I134" s="273"/>
      <c r="J134" s="274"/>
      <c r="K134" s="266">
        <v>8.1</v>
      </c>
      <c r="L134" s="275" t="s">
        <v>1016</v>
      </c>
      <c r="M134" s="276">
        <v>1000000</v>
      </c>
      <c r="N134" s="276">
        <v>1</v>
      </c>
      <c r="O134" s="276">
        <v>12994</v>
      </c>
      <c r="P134" s="276">
        <v>14924</v>
      </c>
      <c r="Q134" s="277" t="s">
        <v>1016</v>
      </c>
      <c r="R134" s="276">
        <v>194</v>
      </c>
      <c r="S134" s="278">
        <v>0</v>
      </c>
      <c r="T134" s="271"/>
    </row>
    <row r="135" spans="1:20" s="119" customFormat="1" x14ac:dyDescent="0.2">
      <c r="A135" s="239" t="s">
        <v>374</v>
      </c>
      <c r="B135" s="273" t="s">
        <v>375</v>
      </c>
      <c r="C135" s="273">
        <v>0</v>
      </c>
      <c r="D135" s="274" t="s">
        <v>1015</v>
      </c>
      <c r="E135" s="273">
        <v>0</v>
      </c>
      <c r="F135" s="274" t="s">
        <v>1015</v>
      </c>
      <c r="G135" s="273">
        <v>0</v>
      </c>
      <c r="H135" s="274" t="s">
        <v>1015</v>
      </c>
      <c r="I135" s="273">
        <v>4.2000000000000006E-3</v>
      </c>
      <c r="J135" s="274" t="s">
        <v>1023</v>
      </c>
      <c r="K135" s="279">
        <v>180</v>
      </c>
      <c r="L135" s="275" t="s">
        <v>1016</v>
      </c>
      <c r="M135" s="276">
        <v>850</v>
      </c>
      <c r="N135" s="276">
        <v>9</v>
      </c>
      <c r="O135" s="276">
        <v>12943</v>
      </c>
      <c r="P135" s="276">
        <v>14851</v>
      </c>
      <c r="Q135" s="277" t="s">
        <v>1016</v>
      </c>
      <c r="R135" s="276">
        <v>156</v>
      </c>
      <c r="S135" s="278">
        <v>0</v>
      </c>
      <c r="T135" s="271"/>
    </row>
    <row r="136" spans="1:20" s="119" customFormat="1" x14ac:dyDescent="0.2">
      <c r="A136" s="237" t="s">
        <v>376</v>
      </c>
      <c r="B136" s="272" t="s">
        <v>377</v>
      </c>
      <c r="C136" s="273"/>
      <c r="D136" s="274"/>
      <c r="E136" s="273"/>
      <c r="F136" s="274"/>
      <c r="G136" s="273"/>
      <c r="H136" s="274"/>
      <c r="I136" s="273">
        <v>4.1999999999999997E-3</v>
      </c>
      <c r="J136" s="274" t="s">
        <v>1023</v>
      </c>
      <c r="K136" s="266">
        <v>215</v>
      </c>
      <c r="L136" s="275" t="s">
        <v>1016</v>
      </c>
      <c r="M136" s="276">
        <v>850</v>
      </c>
      <c r="N136" s="276">
        <v>9</v>
      </c>
      <c r="O136" s="276">
        <v>12940</v>
      </c>
      <c r="P136" s="276">
        <v>14847</v>
      </c>
      <c r="Q136" s="277" t="s">
        <v>1016</v>
      </c>
      <c r="R136" s="276">
        <v>155</v>
      </c>
      <c r="S136" s="278">
        <v>0</v>
      </c>
      <c r="T136" s="271"/>
    </row>
    <row r="137" spans="1:20" s="119" customFormat="1" x14ac:dyDescent="0.2">
      <c r="A137" s="281" t="s">
        <v>380</v>
      </c>
      <c r="B137" s="272" t="s">
        <v>381</v>
      </c>
      <c r="C137" s="273">
        <v>0.09</v>
      </c>
      <c r="D137" s="274" t="s">
        <v>1014</v>
      </c>
      <c r="E137" s="273">
        <v>0</v>
      </c>
      <c r="F137" s="274" t="s">
        <v>1015</v>
      </c>
      <c r="G137" s="273">
        <v>0.2</v>
      </c>
      <c r="H137" s="274" t="s">
        <v>917</v>
      </c>
      <c r="I137" s="273">
        <v>0</v>
      </c>
      <c r="J137" s="274" t="s">
        <v>1015</v>
      </c>
      <c r="K137" s="266">
        <v>350</v>
      </c>
      <c r="L137" s="275" t="s">
        <v>1016</v>
      </c>
      <c r="M137" s="276">
        <v>147</v>
      </c>
      <c r="N137" s="276" t="s">
        <v>1060</v>
      </c>
      <c r="O137" s="276">
        <v>12946</v>
      </c>
      <c r="P137" s="276">
        <v>14855</v>
      </c>
      <c r="Q137" s="277" t="s">
        <v>1016</v>
      </c>
      <c r="R137" s="280">
        <v>180.48</v>
      </c>
      <c r="S137" s="278">
        <v>0.69</v>
      </c>
      <c r="T137" s="271"/>
    </row>
    <row r="138" spans="1:20" s="119" customFormat="1" x14ac:dyDescent="0.2">
      <c r="A138" s="281" t="s">
        <v>382</v>
      </c>
      <c r="B138" s="272" t="s">
        <v>383</v>
      </c>
      <c r="C138" s="273">
        <v>0.09</v>
      </c>
      <c r="D138" s="274" t="s">
        <v>916</v>
      </c>
      <c r="E138" s="273">
        <v>0</v>
      </c>
      <c r="F138" s="274" t="s">
        <v>1015</v>
      </c>
      <c r="G138" s="273">
        <v>0</v>
      </c>
      <c r="H138" s="274"/>
      <c r="I138" s="273">
        <v>0</v>
      </c>
      <c r="J138" s="274" t="s">
        <v>1015</v>
      </c>
      <c r="K138" s="266">
        <v>360</v>
      </c>
      <c r="L138" s="275" t="s">
        <v>1016</v>
      </c>
      <c r="M138" s="276">
        <v>106</v>
      </c>
      <c r="N138" s="276">
        <v>1</v>
      </c>
      <c r="O138" s="276">
        <v>12942</v>
      </c>
      <c r="P138" s="276">
        <v>14849</v>
      </c>
      <c r="Q138" s="277" t="s">
        <v>1015</v>
      </c>
      <c r="R138" s="276">
        <v>173</v>
      </c>
      <c r="S138" s="278">
        <v>0.69</v>
      </c>
      <c r="T138" s="271"/>
    </row>
    <row r="139" spans="1:20" s="119" customFormat="1" x14ac:dyDescent="0.2">
      <c r="A139" s="281" t="s">
        <v>384</v>
      </c>
      <c r="B139" s="272" t="s">
        <v>385</v>
      </c>
      <c r="C139" s="273">
        <v>7.0000000000000007E-2</v>
      </c>
      <c r="D139" s="274" t="s">
        <v>1020</v>
      </c>
      <c r="E139" s="273">
        <v>5.4000000000000003E-3</v>
      </c>
      <c r="F139" s="274" t="s">
        <v>937</v>
      </c>
      <c r="G139" s="273">
        <v>0.8</v>
      </c>
      <c r="H139" s="274" t="s">
        <v>1014</v>
      </c>
      <c r="I139" s="273">
        <v>1.1E-5</v>
      </c>
      <c r="J139" s="274" t="s">
        <v>937</v>
      </c>
      <c r="K139" s="266">
        <v>510</v>
      </c>
      <c r="L139" s="275" t="s">
        <v>1016</v>
      </c>
      <c r="M139" s="276">
        <v>82.9</v>
      </c>
      <c r="N139" s="276">
        <v>1</v>
      </c>
      <c r="O139" s="276">
        <v>12943</v>
      </c>
      <c r="P139" s="276">
        <v>14850</v>
      </c>
      <c r="Q139" s="277" t="s">
        <v>1015</v>
      </c>
      <c r="R139" s="280">
        <v>174.12</v>
      </c>
      <c r="S139" s="278">
        <v>0.69</v>
      </c>
      <c r="T139" s="271"/>
    </row>
    <row r="140" spans="1:20" s="119" customFormat="1" x14ac:dyDescent="0.2">
      <c r="A140" s="281" t="s">
        <v>386</v>
      </c>
      <c r="B140" s="272" t="s">
        <v>387</v>
      </c>
      <c r="C140" s="273">
        <v>0</v>
      </c>
      <c r="D140" s="274" t="s">
        <v>1015</v>
      </c>
      <c r="E140" s="273">
        <v>0.45</v>
      </c>
      <c r="F140" s="274" t="s">
        <v>1014</v>
      </c>
      <c r="G140" s="273">
        <v>0</v>
      </c>
      <c r="H140" s="274" t="s">
        <v>1015</v>
      </c>
      <c r="I140" s="273">
        <v>3.4000000000000002E-4</v>
      </c>
      <c r="J140" s="274" t="s">
        <v>937</v>
      </c>
      <c r="K140" s="266">
        <v>22000</v>
      </c>
      <c r="L140" s="275" t="s">
        <v>1015</v>
      </c>
      <c r="M140" s="276">
        <v>3.11</v>
      </c>
      <c r="N140" s="276" t="s">
        <v>1036</v>
      </c>
      <c r="O140" s="276"/>
      <c r="P140" s="276"/>
      <c r="Q140" s="277" t="s">
        <v>1016</v>
      </c>
      <c r="R140" s="276">
        <v>368</v>
      </c>
      <c r="S140" s="278">
        <v>0.69</v>
      </c>
      <c r="T140" s="271"/>
    </row>
    <row r="141" spans="1:20" s="119" customFormat="1" ht="24" x14ac:dyDescent="0.2">
      <c r="A141" s="237" t="s">
        <v>388</v>
      </c>
      <c r="B141" s="272" t="s">
        <v>389</v>
      </c>
      <c r="C141" s="273">
        <v>0.2</v>
      </c>
      <c r="D141" s="274" t="s">
        <v>1014</v>
      </c>
      <c r="E141" s="273">
        <v>0</v>
      </c>
      <c r="F141" s="274" t="s">
        <v>1015</v>
      </c>
      <c r="G141" s="273">
        <v>0.1</v>
      </c>
      <c r="H141" s="274" t="s">
        <v>1016</v>
      </c>
      <c r="I141" s="273">
        <v>0</v>
      </c>
      <c r="J141" s="274" t="s">
        <v>1015</v>
      </c>
      <c r="K141" s="266">
        <v>360</v>
      </c>
      <c r="L141" s="275" t="s">
        <v>1016</v>
      </c>
      <c r="M141" s="276">
        <v>280</v>
      </c>
      <c r="N141" s="276">
        <v>1</v>
      </c>
      <c r="O141" s="276">
        <v>13115</v>
      </c>
      <c r="P141" s="276">
        <v>15041</v>
      </c>
      <c r="Q141" s="277" t="s">
        <v>1016</v>
      </c>
      <c r="R141" s="280">
        <v>-29.8</v>
      </c>
      <c r="S141" s="278">
        <v>0.69</v>
      </c>
      <c r="T141" s="271"/>
    </row>
    <row r="142" spans="1:20" s="119" customFormat="1" x14ac:dyDescent="0.2">
      <c r="A142" s="281" t="s">
        <v>390</v>
      </c>
      <c r="B142" s="272" t="s">
        <v>391</v>
      </c>
      <c r="C142" s="273">
        <v>0.2</v>
      </c>
      <c r="D142" s="274" t="s">
        <v>1023</v>
      </c>
      <c r="E142" s="273">
        <v>5.7000000000000002E-3</v>
      </c>
      <c r="F142" s="274" t="s">
        <v>937</v>
      </c>
      <c r="G142" s="273">
        <v>0.5</v>
      </c>
      <c r="H142" s="274" t="s">
        <v>917</v>
      </c>
      <c r="I142" s="273">
        <v>1.6000000000000001E-6</v>
      </c>
      <c r="J142" s="274" t="s">
        <v>937</v>
      </c>
      <c r="K142" s="266">
        <v>52</v>
      </c>
      <c r="L142" s="275" t="s">
        <v>1016</v>
      </c>
      <c r="M142" s="276">
        <v>5000</v>
      </c>
      <c r="N142" s="276">
        <v>2</v>
      </c>
      <c r="O142" s="276">
        <v>13051</v>
      </c>
      <c r="P142" s="276">
        <v>14998</v>
      </c>
      <c r="Q142" s="277" t="s">
        <v>1016</v>
      </c>
      <c r="R142" s="280">
        <v>57.3</v>
      </c>
      <c r="S142" s="278">
        <v>0.16</v>
      </c>
      <c r="T142" s="271"/>
    </row>
    <row r="143" spans="1:20" s="119" customFormat="1" x14ac:dyDescent="0.2">
      <c r="A143" s="281" t="s">
        <v>392</v>
      </c>
      <c r="B143" s="272" t="s">
        <v>393</v>
      </c>
      <c r="C143" s="273">
        <v>6.0000000000000001E-3</v>
      </c>
      <c r="D143" s="274" t="s">
        <v>1016</v>
      </c>
      <c r="E143" s="273">
        <v>9.0999999999999998E-2</v>
      </c>
      <c r="F143" s="274" t="s">
        <v>1014</v>
      </c>
      <c r="G143" s="273">
        <v>7.0000000000000001E-3</v>
      </c>
      <c r="H143" s="274" t="s">
        <v>1023</v>
      </c>
      <c r="I143" s="273">
        <v>2.5999999999999998E-5</v>
      </c>
      <c r="J143" s="274" t="s">
        <v>1014</v>
      </c>
      <c r="K143" s="266">
        <v>38</v>
      </c>
      <c r="L143" s="275" t="s">
        <v>1016</v>
      </c>
      <c r="M143" s="276">
        <v>8412</v>
      </c>
      <c r="N143" s="276" t="s">
        <v>1061</v>
      </c>
      <c r="O143" s="276">
        <v>13010</v>
      </c>
      <c r="P143" s="276">
        <v>14945</v>
      </c>
      <c r="Q143" s="277" t="s">
        <v>1016</v>
      </c>
      <c r="R143" s="280">
        <v>83.48</v>
      </c>
      <c r="S143" s="278">
        <v>7.0000000000000007E-2</v>
      </c>
      <c r="T143" s="271"/>
    </row>
    <row r="144" spans="1:20" s="119" customFormat="1" x14ac:dyDescent="0.2">
      <c r="A144" s="281" t="s">
        <v>394</v>
      </c>
      <c r="B144" s="272" t="s">
        <v>395</v>
      </c>
      <c r="C144" s="273">
        <v>0.05</v>
      </c>
      <c r="D144" s="274" t="s">
        <v>1014</v>
      </c>
      <c r="E144" s="273">
        <v>0</v>
      </c>
      <c r="F144" s="274"/>
      <c r="G144" s="273">
        <v>0.2</v>
      </c>
      <c r="H144" s="274" t="s">
        <v>1014</v>
      </c>
      <c r="I144" s="273">
        <v>0</v>
      </c>
      <c r="J144" s="274"/>
      <c r="K144" s="266">
        <v>65</v>
      </c>
      <c r="L144" s="275" t="s">
        <v>1016</v>
      </c>
      <c r="M144" s="276">
        <v>2500</v>
      </c>
      <c r="N144" s="276" t="s">
        <v>1038</v>
      </c>
      <c r="O144" s="276">
        <v>13145</v>
      </c>
      <c r="P144" s="276">
        <v>15119</v>
      </c>
      <c r="Q144" s="277" t="s">
        <v>1016</v>
      </c>
      <c r="R144" s="280">
        <v>31.56</v>
      </c>
      <c r="S144" s="278">
        <v>0.19</v>
      </c>
      <c r="T144" s="271"/>
    </row>
    <row r="145" spans="1:20" s="119" customFormat="1" x14ac:dyDescent="0.2">
      <c r="A145" s="237" t="s">
        <v>396</v>
      </c>
      <c r="B145" s="272" t="s">
        <v>397</v>
      </c>
      <c r="C145" s="273">
        <v>2E-3</v>
      </c>
      <c r="D145" s="274" t="s">
        <v>1014</v>
      </c>
      <c r="E145" s="273">
        <v>0</v>
      </c>
      <c r="F145" s="274" t="s">
        <v>1015</v>
      </c>
      <c r="G145" s="273"/>
      <c r="H145" s="274"/>
      <c r="I145" s="273">
        <v>0</v>
      </c>
      <c r="J145" s="274" t="s">
        <v>1015</v>
      </c>
      <c r="K145" s="266">
        <v>49</v>
      </c>
      <c r="L145" s="275" t="s">
        <v>1016</v>
      </c>
      <c r="M145" s="276">
        <v>3500</v>
      </c>
      <c r="N145" s="276">
        <v>1</v>
      </c>
      <c r="O145" s="276">
        <v>13037</v>
      </c>
      <c r="P145" s="276">
        <v>14979</v>
      </c>
      <c r="Q145" s="277" t="s">
        <v>1016</v>
      </c>
      <c r="R145" s="276">
        <v>60</v>
      </c>
      <c r="S145" s="278">
        <v>0.01</v>
      </c>
      <c r="T145" s="271"/>
    </row>
    <row r="146" spans="1:20" s="119" customFormat="1" x14ac:dyDescent="0.2">
      <c r="A146" s="281" t="s">
        <v>398</v>
      </c>
      <c r="B146" s="272" t="s">
        <v>399</v>
      </c>
      <c r="C146" s="273">
        <v>0.02</v>
      </c>
      <c r="D146" s="274" t="s">
        <v>1014</v>
      </c>
      <c r="E146" s="273">
        <v>0</v>
      </c>
      <c r="F146" s="274" t="s">
        <v>1015</v>
      </c>
      <c r="G146" s="273"/>
      <c r="H146" s="274"/>
      <c r="I146" s="273">
        <v>0</v>
      </c>
      <c r="J146" s="274" t="s">
        <v>1015</v>
      </c>
      <c r="K146" s="266">
        <v>47</v>
      </c>
      <c r="L146" s="275" t="s">
        <v>1016</v>
      </c>
      <c r="M146" s="276">
        <v>6300</v>
      </c>
      <c r="N146" s="276">
        <v>1</v>
      </c>
      <c r="O146" s="276">
        <v>13053</v>
      </c>
      <c r="P146" s="276">
        <v>15000</v>
      </c>
      <c r="Q146" s="277" t="s">
        <v>1016</v>
      </c>
      <c r="R146" s="280">
        <v>47.5</v>
      </c>
      <c r="S146" s="278">
        <v>0.01</v>
      </c>
      <c r="T146" s="271"/>
    </row>
    <row r="147" spans="1:20" s="119" customFormat="1" ht="24" x14ac:dyDescent="0.2">
      <c r="A147" s="281" t="s">
        <v>400</v>
      </c>
      <c r="B147" s="272" t="s">
        <v>401</v>
      </c>
      <c r="C147" s="273">
        <v>6.0000000000000001E-3</v>
      </c>
      <c r="D147" s="274" t="s">
        <v>1014</v>
      </c>
      <c r="E147" s="273">
        <v>2E-3</v>
      </c>
      <c r="F147" s="274" t="s">
        <v>1014</v>
      </c>
      <c r="G147" s="273">
        <v>0.6</v>
      </c>
      <c r="H147" s="274" t="s">
        <v>1014</v>
      </c>
      <c r="I147" s="273">
        <v>1E-8</v>
      </c>
      <c r="J147" s="274" t="s">
        <v>1014</v>
      </c>
      <c r="K147" s="266">
        <v>16</v>
      </c>
      <c r="L147" s="275" t="s">
        <v>1016</v>
      </c>
      <c r="M147" s="276">
        <v>20000</v>
      </c>
      <c r="N147" s="276" t="s">
        <v>1034</v>
      </c>
      <c r="O147" s="276">
        <v>13071</v>
      </c>
      <c r="P147" s="276">
        <v>15023</v>
      </c>
      <c r="Q147" s="277" t="s">
        <v>1015</v>
      </c>
      <c r="R147" s="280">
        <v>39.64</v>
      </c>
      <c r="S147" s="278">
        <v>4.5</v>
      </c>
      <c r="T147" s="282" t="s">
        <v>916</v>
      </c>
    </row>
    <row r="148" spans="1:20" s="119" customFormat="1" x14ac:dyDescent="0.2">
      <c r="A148" s="281" t="s">
        <v>402</v>
      </c>
      <c r="B148" s="272" t="s">
        <v>403</v>
      </c>
      <c r="C148" s="273">
        <v>3.0000000000000001E-3</v>
      </c>
      <c r="D148" s="274" t="s">
        <v>1014</v>
      </c>
      <c r="E148" s="273">
        <v>0</v>
      </c>
      <c r="F148" s="274" t="s">
        <v>1015</v>
      </c>
      <c r="G148" s="273">
        <v>0</v>
      </c>
      <c r="H148" s="274"/>
      <c r="I148" s="273">
        <v>0</v>
      </c>
      <c r="J148" s="274" t="s">
        <v>1015</v>
      </c>
      <c r="K148" s="266">
        <v>160</v>
      </c>
      <c r="L148" s="275" t="s">
        <v>1015</v>
      </c>
      <c r="M148" s="276">
        <v>4500</v>
      </c>
      <c r="N148" s="276">
        <v>1</v>
      </c>
      <c r="O148" s="276"/>
      <c r="P148" s="276"/>
      <c r="Q148" s="277" t="s">
        <v>1015</v>
      </c>
      <c r="R148" s="280">
        <v>209.5</v>
      </c>
      <c r="S148" s="278">
        <v>5.88</v>
      </c>
      <c r="T148" s="271"/>
    </row>
    <row r="149" spans="1:20" s="119" customFormat="1" ht="24" x14ac:dyDescent="0.2">
      <c r="A149" s="281" t="s">
        <v>404</v>
      </c>
      <c r="B149" s="272" t="s">
        <v>405</v>
      </c>
      <c r="C149" s="273">
        <v>0.01</v>
      </c>
      <c r="D149" s="274" t="s">
        <v>1014</v>
      </c>
      <c r="E149" s="273">
        <v>0</v>
      </c>
      <c r="F149" s="274" t="s">
        <v>1015</v>
      </c>
      <c r="G149" s="273">
        <v>0</v>
      </c>
      <c r="H149" s="274"/>
      <c r="I149" s="273">
        <v>0</v>
      </c>
      <c r="J149" s="274" t="s">
        <v>1015</v>
      </c>
      <c r="K149" s="266">
        <v>59</v>
      </c>
      <c r="L149" s="275" t="s">
        <v>1015</v>
      </c>
      <c r="M149" s="276">
        <v>677</v>
      </c>
      <c r="N149" s="276" t="s">
        <v>1062</v>
      </c>
      <c r="O149" s="276"/>
      <c r="P149" s="276"/>
      <c r="Q149" s="277" t="s">
        <v>1016</v>
      </c>
      <c r="R149" s="276">
        <v>215</v>
      </c>
      <c r="S149" s="278">
        <v>1.39</v>
      </c>
      <c r="T149" s="271"/>
    </row>
    <row r="150" spans="1:20" s="119" customFormat="1" x14ac:dyDescent="0.2">
      <c r="A150" s="281" t="s">
        <v>406</v>
      </c>
      <c r="B150" s="272" t="s">
        <v>407</v>
      </c>
      <c r="C150" s="273">
        <v>0.04</v>
      </c>
      <c r="D150" s="274" t="s">
        <v>1023</v>
      </c>
      <c r="E150" s="273">
        <v>3.6999999999999998E-2</v>
      </c>
      <c r="F150" s="274" t="s">
        <v>1023</v>
      </c>
      <c r="G150" s="273">
        <v>4.0000000000000001E-3</v>
      </c>
      <c r="H150" s="274" t="s">
        <v>1014</v>
      </c>
      <c r="I150" s="314">
        <v>3.7000000000000002E-3</v>
      </c>
      <c r="J150" s="274" t="s">
        <v>1023</v>
      </c>
      <c r="K150" s="266">
        <v>47</v>
      </c>
      <c r="L150" s="275" t="s">
        <v>1016</v>
      </c>
      <c r="M150" s="276">
        <v>2700</v>
      </c>
      <c r="N150" s="276" t="s">
        <v>1046</v>
      </c>
      <c r="O150" s="276">
        <v>13016</v>
      </c>
      <c r="P150" s="276">
        <v>14954</v>
      </c>
      <c r="Q150" s="277" t="s">
        <v>1016</v>
      </c>
      <c r="R150" s="276">
        <v>96</v>
      </c>
      <c r="S150" s="278">
        <v>0.1</v>
      </c>
      <c r="T150" s="271"/>
    </row>
    <row r="151" spans="1:20" s="119" customFormat="1" x14ac:dyDescent="0.2">
      <c r="A151" s="239" t="s">
        <v>408</v>
      </c>
      <c r="B151" s="273" t="s">
        <v>409</v>
      </c>
      <c r="C151" s="273">
        <v>0.03</v>
      </c>
      <c r="D151" s="274" t="s">
        <v>1014</v>
      </c>
      <c r="E151" s="273">
        <v>0.1</v>
      </c>
      <c r="F151" s="274" t="s">
        <v>1014</v>
      </c>
      <c r="G151" s="273">
        <v>0.02</v>
      </c>
      <c r="H151" s="274" t="s">
        <v>1014</v>
      </c>
      <c r="I151" s="273">
        <v>3.9999999999999998E-6</v>
      </c>
      <c r="J151" s="274" t="s">
        <v>1014</v>
      </c>
      <c r="K151" s="279">
        <v>27</v>
      </c>
      <c r="L151" s="275" t="s">
        <v>1016</v>
      </c>
      <c r="M151" s="276">
        <v>2700</v>
      </c>
      <c r="N151" s="276">
        <v>6</v>
      </c>
      <c r="O151" s="276">
        <v>13038</v>
      </c>
      <c r="P151" s="276">
        <v>14981</v>
      </c>
      <c r="Q151" s="277" t="s">
        <v>1016</v>
      </c>
      <c r="R151" s="276">
        <v>108</v>
      </c>
      <c r="S151" s="278">
        <v>22.38</v>
      </c>
      <c r="T151" s="271"/>
    </row>
    <row r="152" spans="1:20" s="119" customFormat="1" ht="24" x14ac:dyDescent="0.2">
      <c r="A152" s="281" t="s">
        <v>410</v>
      </c>
      <c r="B152" s="272" t="s">
        <v>411</v>
      </c>
      <c r="C152" s="273">
        <v>0.03</v>
      </c>
      <c r="D152" s="274" t="s">
        <v>1014</v>
      </c>
      <c r="E152" s="273">
        <v>0</v>
      </c>
      <c r="F152" s="274" t="s">
        <v>1015</v>
      </c>
      <c r="G152" s="273">
        <v>0</v>
      </c>
      <c r="H152" s="274"/>
      <c r="I152" s="273">
        <v>0</v>
      </c>
      <c r="J152" s="274" t="s">
        <v>1015</v>
      </c>
      <c r="K152" s="266">
        <v>62</v>
      </c>
      <c r="L152" s="275" t="s">
        <v>1016</v>
      </c>
      <c r="M152" s="276">
        <v>500000</v>
      </c>
      <c r="N152" s="276">
        <v>5</v>
      </c>
      <c r="O152" s="276">
        <v>12949</v>
      </c>
      <c r="P152" s="276">
        <v>14860</v>
      </c>
      <c r="Q152" s="277" t="s">
        <v>1016</v>
      </c>
      <c r="R152" s="276">
        <v>190</v>
      </c>
      <c r="S152" s="278">
        <v>2.11</v>
      </c>
      <c r="T152" s="271"/>
    </row>
    <row r="153" spans="1:20" s="119" customFormat="1" x14ac:dyDescent="0.2">
      <c r="A153" s="237" t="s">
        <v>412</v>
      </c>
      <c r="B153" s="272" t="s">
        <v>413</v>
      </c>
      <c r="C153" s="273">
        <v>5.0000000000000001E-4</v>
      </c>
      <c r="D153" s="274" t="s">
        <v>1014</v>
      </c>
      <c r="E153" s="273">
        <v>0.28999999999999998</v>
      </c>
      <c r="F153" s="274" t="s">
        <v>1014</v>
      </c>
      <c r="G153" s="273">
        <v>5.0000000000000001E-4</v>
      </c>
      <c r="H153" s="274" t="s">
        <v>1014</v>
      </c>
      <c r="I153" s="273">
        <v>8.2999999999999998E-5</v>
      </c>
      <c r="J153" s="274" t="s">
        <v>937</v>
      </c>
      <c r="K153" s="266">
        <v>50</v>
      </c>
      <c r="L153" s="275" t="s">
        <v>1015</v>
      </c>
      <c r="M153" s="276">
        <v>10000</v>
      </c>
      <c r="N153" s="276" t="s">
        <v>1041</v>
      </c>
      <c r="O153" s="276"/>
      <c r="P153" s="276"/>
      <c r="Q153" s="277" t="s">
        <v>1015</v>
      </c>
      <c r="R153" s="276">
        <v>234</v>
      </c>
      <c r="S153" s="278">
        <v>0</v>
      </c>
      <c r="T153" s="271"/>
    </row>
    <row r="154" spans="1:20" s="119" customFormat="1" x14ac:dyDescent="0.2">
      <c r="A154" s="239" t="s">
        <v>414</v>
      </c>
      <c r="B154" s="273" t="s">
        <v>415</v>
      </c>
      <c r="C154" s="273">
        <v>8.0000000000000002E-3</v>
      </c>
      <c r="D154" s="274" t="s">
        <v>1023</v>
      </c>
      <c r="E154" s="273">
        <v>0</v>
      </c>
      <c r="F154" s="274" t="s">
        <v>1015</v>
      </c>
      <c r="G154" s="273">
        <v>2.9999999999999997E-4</v>
      </c>
      <c r="H154" s="274" t="s">
        <v>1016</v>
      </c>
      <c r="I154" s="273">
        <v>0</v>
      </c>
      <c r="J154" s="274" t="s">
        <v>1015</v>
      </c>
      <c r="K154" s="279">
        <v>810</v>
      </c>
      <c r="L154" s="275" t="s">
        <v>1016</v>
      </c>
      <c r="M154" s="276">
        <v>40</v>
      </c>
      <c r="N154" s="276">
        <v>5</v>
      </c>
      <c r="O154" s="276">
        <v>12957</v>
      </c>
      <c r="P154" s="276">
        <v>14870</v>
      </c>
      <c r="Q154" s="277" t="s">
        <v>1015</v>
      </c>
      <c r="R154" s="276">
        <v>167</v>
      </c>
      <c r="S154" s="278">
        <v>0</v>
      </c>
      <c r="T154" s="271"/>
    </row>
    <row r="155" spans="1:20" s="119" customFormat="1" x14ac:dyDescent="0.2">
      <c r="A155" s="237" t="s">
        <v>416</v>
      </c>
      <c r="B155" s="272" t="s">
        <v>417</v>
      </c>
      <c r="C155" s="273">
        <v>5.0000000000000002E-5</v>
      </c>
      <c r="D155" s="274" t="s">
        <v>1014</v>
      </c>
      <c r="E155" s="273">
        <v>16</v>
      </c>
      <c r="F155" s="274" t="s">
        <v>1014</v>
      </c>
      <c r="G155" s="273">
        <v>0</v>
      </c>
      <c r="H155" s="274"/>
      <c r="I155" s="273">
        <v>4.5999999999999999E-3</v>
      </c>
      <c r="J155" s="274" t="s">
        <v>1014</v>
      </c>
      <c r="K155" s="266">
        <v>11000</v>
      </c>
      <c r="L155" s="275" t="s">
        <v>1015</v>
      </c>
      <c r="M155" s="276">
        <v>0.17</v>
      </c>
      <c r="N155" s="276" t="s">
        <v>1022</v>
      </c>
      <c r="O155" s="276"/>
      <c r="P155" s="276"/>
      <c r="Q155" s="277" t="s">
        <v>1016</v>
      </c>
      <c r="R155" s="276">
        <v>385</v>
      </c>
      <c r="S155" s="278">
        <v>0.12</v>
      </c>
      <c r="T155" s="271"/>
    </row>
    <row r="156" spans="1:20" s="119" customFormat="1" x14ac:dyDescent="0.2">
      <c r="A156" s="237" t="s">
        <v>947</v>
      </c>
      <c r="B156" s="272" t="s">
        <v>948</v>
      </c>
      <c r="C156" s="273">
        <v>2E-3</v>
      </c>
      <c r="D156" s="274" t="s">
        <v>1023</v>
      </c>
      <c r="E156" s="273"/>
      <c r="F156" s="274"/>
      <c r="G156" s="273">
        <v>2.0000000000000001E-4</v>
      </c>
      <c r="H156" s="274" t="s">
        <v>1023</v>
      </c>
      <c r="I156" s="273"/>
      <c r="J156" s="274"/>
      <c r="K156" s="266">
        <v>4</v>
      </c>
      <c r="L156" s="275" t="s">
        <v>1015</v>
      </c>
      <c r="M156" s="276">
        <v>1000000</v>
      </c>
      <c r="N156" s="276" t="s">
        <v>1063</v>
      </c>
      <c r="O156" s="276"/>
      <c r="P156" s="276"/>
      <c r="Q156" s="277" t="s">
        <v>1016</v>
      </c>
      <c r="R156" s="276">
        <v>269</v>
      </c>
      <c r="S156" s="278">
        <v>0</v>
      </c>
      <c r="T156" s="271"/>
    </row>
    <row r="157" spans="1:20" s="119" customFormat="1" x14ac:dyDescent="0.2">
      <c r="A157" s="237" t="s">
        <v>418</v>
      </c>
      <c r="B157" s="272" t="s">
        <v>419</v>
      </c>
      <c r="C157" s="273">
        <v>0.8</v>
      </c>
      <c r="D157" s="274" t="s">
        <v>1014</v>
      </c>
      <c r="E157" s="273">
        <v>0</v>
      </c>
      <c r="F157" s="274" t="s">
        <v>1015</v>
      </c>
      <c r="G157" s="273">
        <v>0</v>
      </c>
      <c r="H157" s="274"/>
      <c r="I157" s="273">
        <v>0</v>
      </c>
      <c r="J157" s="274" t="s">
        <v>1015</v>
      </c>
      <c r="K157" s="266">
        <v>81</v>
      </c>
      <c r="L157" s="275" t="s">
        <v>1015</v>
      </c>
      <c r="M157" s="276">
        <v>1080</v>
      </c>
      <c r="N157" s="276" t="s">
        <v>1036</v>
      </c>
      <c r="O157" s="276"/>
      <c r="P157" s="276"/>
      <c r="Q157" s="277" t="s">
        <v>1015</v>
      </c>
      <c r="R157" s="276">
        <v>298</v>
      </c>
      <c r="S157" s="278">
        <v>2.25</v>
      </c>
      <c r="T157" s="271"/>
    </row>
    <row r="158" spans="1:20" s="119" customFormat="1" x14ac:dyDescent="0.2">
      <c r="A158" s="239" t="s">
        <v>420</v>
      </c>
      <c r="B158" s="273" t="s">
        <v>421</v>
      </c>
      <c r="C158" s="273">
        <v>0.02</v>
      </c>
      <c r="D158" s="274" t="s">
        <v>1014</v>
      </c>
      <c r="E158" s="273">
        <v>0</v>
      </c>
      <c r="F158" s="274" t="s">
        <v>1015</v>
      </c>
      <c r="G158" s="273">
        <v>0</v>
      </c>
      <c r="H158" s="274" t="s">
        <v>1015</v>
      </c>
      <c r="I158" s="273">
        <v>0</v>
      </c>
      <c r="J158" s="274" t="s">
        <v>1015</v>
      </c>
      <c r="K158" s="279">
        <v>1000</v>
      </c>
      <c r="L158" s="275" t="s">
        <v>1015</v>
      </c>
      <c r="M158" s="276">
        <v>0.2</v>
      </c>
      <c r="N158" s="276">
        <v>2</v>
      </c>
      <c r="O158" s="276"/>
      <c r="P158" s="276"/>
      <c r="Q158" s="277" t="s">
        <v>1016</v>
      </c>
      <c r="R158" s="276">
        <v>201</v>
      </c>
      <c r="S158" s="278">
        <v>0</v>
      </c>
      <c r="T158" s="271"/>
    </row>
    <row r="159" spans="1:20" s="119" customFormat="1" ht="24" x14ac:dyDescent="0.2">
      <c r="A159" s="239" t="s">
        <v>422</v>
      </c>
      <c r="B159" s="273" t="s">
        <v>423</v>
      </c>
      <c r="C159" s="273">
        <v>0.08</v>
      </c>
      <c r="D159" s="274" t="s">
        <v>1014</v>
      </c>
      <c r="E159" s="273"/>
      <c r="F159" s="274"/>
      <c r="G159" s="273"/>
      <c r="H159" s="274"/>
      <c r="I159" s="273"/>
      <c r="J159" s="274"/>
      <c r="K159" s="279">
        <v>10.3</v>
      </c>
      <c r="L159" s="275" t="s">
        <v>1016</v>
      </c>
      <c r="M159" s="276">
        <v>160000</v>
      </c>
      <c r="N159" s="276">
        <v>9</v>
      </c>
      <c r="O159" s="276">
        <v>12978</v>
      </c>
      <c r="P159" s="276">
        <v>14903</v>
      </c>
      <c r="Q159" s="277" t="s">
        <v>1015</v>
      </c>
      <c r="R159" s="276">
        <v>190</v>
      </c>
      <c r="S159" s="278">
        <v>0</v>
      </c>
      <c r="T159" s="271"/>
    </row>
    <row r="160" spans="1:20" s="119" customFormat="1" x14ac:dyDescent="0.2">
      <c r="A160" s="237" t="s">
        <v>424</v>
      </c>
      <c r="B160" s="272" t="s">
        <v>425</v>
      </c>
      <c r="C160" s="273">
        <v>2.2000000000000001E-3</v>
      </c>
      <c r="D160" s="274" t="s">
        <v>1019</v>
      </c>
      <c r="E160" s="273">
        <v>0</v>
      </c>
      <c r="F160" s="274" t="s">
        <v>1015</v>
      </c>
      <c r="G160" s="273">
        <v>0</v>
      </c>
      <c r="H160" s="274"/>
      <c r="I160" s="273">
        <v>0</v>
      </c>
      <c r="J160" s="274" t="s">
        <v>1015</v>
      </c>
      <c r="K160" s="266">
        <v>110</v>
      </c>
      <c r="L160" s="275" t="s">
        <v>1015</v>
      </c>
      <c r="M160" s="276">
        <v>25000</v>
      </c>
      <c r="N160" s="276">
        <v>4</v>
      </c>
      <c r="O160" s="276"/>
      <c r="P160" s="276"/>
      <c r="Q160" s="277" t="s">
        <v>1015</v>
      </c>
      <c r="R160" s="276">
        <v>361</v>
      </c>
      <c r="S160" s="278">
        <v>2.2599999999999998</v>
      </c>
      <c r="T160" s="271"/>
    </row>
    <row r="161" spans="1:20" s="119" customFormat="1" x14ac:dyDescent="0.2">
      <c r="A161" s="239" t="s">
        <v>426</v>
      </c>
      <c r="B161" s="273" t="s">
        <v>427</v>
      </c>
      <c r="C161" s="273">
        <v>0</v>
      </c>
      <c r="D161" s="274" t="s">
        <v>1015</v>
      </c>
      <c r="E161" s="273">
        <v>1.6</v>
      </c>
      <c r="F161" s="274" t="s">
        <v>1023</v>
      </c>
      <c r="G161" s="273">
        <v>0</v>
      </c>
      <c r="H161" s="274" t="s">
        <v>1015</v>
      </c>
      <c r="I161" s="273">
        <v>0</v>
      </c>
      <c r="J161" s="274" t="s">
        <v>1015</v>
      </c>
      <c r="K161" s="279">
        <v>1300</v>
      </c>
      <c r="L161" s="275" t="s">
        <v>1015</v>
      </c>
      <c r="M161" s="276">
        <v>60</v>
      </c>
      <c r="N161" s="276">
        <v>9</v>
      </c>
      <c r="O161" s="276"/>
      <c r="P161" s="276"/>
      <c r="Q161" s="277" t="s">
        <v>1015</v>
      </c>
      <c r="R161" s="276">
        <v>331</v>
      </c>
      <c r="S161" s="278">
        <v>0.69</v>
      </c>
      <c r="T161" s="271"/>
    </row>
    <row r="162" spans="1:20" s="119" customFormat="1" x14ac:dyDescent="0.2">
      <c r="A162" s="239" t="s">
        <v>428</v>
      </c>
      <c r="B162" s="273" t="s">
        <v>429</v>
      </c>
      <c r="C162" s="273">
        <v>0.3</v>
      </c>
      <c r="D162" s="274" t="s">
        <v>916</v>
      </c>
      <c r="E162" s="273"/>
      <c r="F162" s="274"/>
      <c r="G162" s="273"/>
      <c r="H162" s="274"/>
      <c r="I162" s="273"/>
      <c r="J162" s="274"/>
      <c r="K162" s="279">
        <v>27000</v>
      </c>
      <c r="L162" s="275" t="s">
        <v>1015</v>
      </c>
      <c r="M162" s="276">
        <v>3.5999999999999997E-2</v>
      </c>
      <c r="N162" s="276">
        <v>13</v>
      </c>
      <c r="O162" s="276"/>
      <c r="P162" s="276"/>
      <c r="Q162" s="277" t="s">
        <v>1015</v>
      </c>
      <c r="R162" s="276">
        <v>353</v>
      </c>
      <c r="S162" s="278">
        <v>0</v>
      </c>
      <c r="T162" s="271"/>
    </row>
    <row r="163" spans="1:20" s="119" customFormat="1" x14ac:dyDescent="0.2">
      <c r="A163" s="281" t="s">
        <v>432</v>
      </c>
      <c r="B163" s="272" t="s">
        <v>433</v>
      </c>
      <c r="C163" s="273">
        <v>0</v>
      </c>
      <c r="D163" s="274" t="s">
        <v>1015</v>
      </c>
      <c r="E163" s="273">
        <v>4.5999999999999996</v>
      </c>
      <c r="F163" s="274" t="s">
        <v>937</v>
      </c>
      <c r="G163" s="273">
        <v>0</v>
      </c>
      <c r="H163" s="274" t="s">
        <v>1015</v>
      </c>
      <c r="I163" s="273">
        <v>1.2999999999999999E-3</v>
      </c>
      <c r="J163" s="274" t="s">
        <v>937</v>
      </c>
      <c r="K163" s="266">
        <v>1000</v>
      </c>
      <c r="L163" s="275" t="s">
        <v>1015</v>
      </c>
      <c r="M163" s="276">
        <v>13.6</v>
      </c>
      <c r="N163" s="276">
        <v>7</v>
      </c>
      <c r="O163" s="276"/>
      <c r="P163" s="276"/>
      <c r="Q163" s="277" t="s">
        <v>1016</v>
      </c>
      <c r="R163" s="276">
        <v>335</v>
      </c>
      <c r="S163" s="278">
        <v>4.5</v>
      </c>
      <c r="T163" s="271"/>
    </row>
    <row r="164" spans="1:20" s="119" customFormat="1" x14ac:dyDescent="0.2">
      <c r="A164" s="239" t="s">
        <v>434</v>
      </c>
      <c r="B164" s="273" t="s">
        <v>435</v>
      </c>
      <c r="C164" s="273">
        <v>2E-3</v>
      </c>
      <c r="D164" s="274" t="s">
        <v>1014</v>
      </c>
      <c r="E164" s="273">
        <v>2.7E-2</v>
      </c>
      <c r="F164" s="274" t="s">
        <v>1023</v>
      </c>
      <c r="G164" s="273">
        <v>0</v>
      </c>
      <c r="H164" s="274" t="s">
        <v>1015</v>
      </c>
      <c r="I164" s="273">
        <v>0</v>
      </c>
      <c r="J164" s="274" t="s">
        <v>1015</v>
      </c>
      <c r="K164" s="279">
        <v>180</v>
      </c>
      <c r="L164" s="275" t="s">
        <v>1016</v>
      </c>
      <c r="M164" s="276">
        <v>1200</v>
      </c>
      <c r="N164" s="276" t="s">
        <v>1064</v>
      </c>
      <c r="O164" s="276">
        <v>12944</v>
      </c>
      <c r="P164" s="276">
        <v>14852</v>
      </c>
      <c r="Q164" s="277" t="s">
        <v>1015</v>
      </c>
      <c r="R164" s="276">
        <v>192</v>
      </c>
      <c r="S164" s="278">
        <v>0.69</v>
      </c>
      <c r="T164" s="271"/>
    </row>
    <row r="165" spans="1:20" s="119" customFormat="1" x14ac:dyDescent="0.2">
      <c r="A165" s="239" t="s">
        <v>436</v>
      </c>
      <c r="B165" s="273" t="s">
        <v>437</v>
      </c>
      <c r="C165" s="273">
        <v>0</v>
      </c>
      <c r="D165" s="274" t="s">
        <v>1015</v>
      </c>
      <c r="E165" s="273">
        <v>11</v>
      </c>
      <c r="F165" s="274" t="s">
        <v>1023</v>
      </c>
      <c r="G165" s="273">
        <v>0</v>
      </c>
      <c r="H165" s="274" t="s">
        <v>1015</v>
      </c>
      <c r="I165" s="273">
        <v>0</v>
      </c>
      <c r="J165" s="274"/>
      <c r="K165" s="279">
        <v>22000</v>
      </c>
      <c r="L165" s="275" t="s">
        <v>1015</v>
      </c>
      <c r="M165" s="276">
        <v>1300</v>
      </c>
      <c r="N165" s="276">
        <v>10</v>
      </c>
      <c r="O165" s="276"/>
      <c r="P165" s="276"/>
      <c r="Q165" s="277" t="s">
        <v>1016</v>
      </c>
      <c r="R165" s="276">
        <v>300</v>
      </c>
      <c r="S165" s="278">
        <v>18.07</v>
      </c>
      <c r="T165" s="271"/>
    </row>
    <row r="166" spans="1:20" s="119" customFormat="1" x14ac:dyDescent="0.2">
      <c r="A166" s="239" t="s">
        <v>430</v>
      </c>
      <c r="B166" s="273" t="s">
        <v>431</v>
      </c>
      <c r="C166" s="273">
        <v>0.06</v>
      </c>
      <c r="D166" s="274" t="s">
        <v>1023</v>
      </c>
      <c r="E166" s="273">
        <v>1.6999999999999999E-3</v>
      </c>
      <c r="F166" s="274" t="s">
        <v>1023</v>
      </c>
      <c r="G166" s="273"/>
      <c r="H166" s="274"/>
      <c r="I166" s="273"/>
      <c r="J166" s="274"/>
      <c r="K166" s="279">
        <v>4.9000000000000004</v>
      </c>
      <c r="L166" s="275" t="s">
        <v>1016</v>
      </c>
      <c r="M166" s="276">
        <v>1000000</v>
      </c>
      <c r="N166" s="276">
        <v>14</v>
      </c>
      <c r="O166" s="276">
        <v>12998</v>
      </c>
      <c r="P166" s="276">
        <v>14930</v>
      </c>
      <c r="Q166" s="277" t="s">
        <v>1016</v>
      </c>
      <c r="R166" s="276">
        <v>181</v>
      </c>
      <c r="S166" s="278">
        <v>0</v>
      </c>
      <c r="T166" s="271"/>
    </row>
    <row r="167" spans="1:20" s="119" customFormat="1" x14ac:dyDescent="0.2">
      <c r="A167" s="281" t="s">
        <v>438</v>
      </c>
      <c r="B167" s="272" t="s">
        <v>439</v>
      </c>
      <c r="C167" s="273">
        <v>0.02</v>
      </c>
      <c r="D167" s="274" t="s">
        <v>1014</v>
      </c>
      <c r="E167" s="273">
        <v>0</v>
      </c>
      <c r="F167" s="274" t="s">
        <v>1015</v>
      </c>
      <c r="G167" s="273">
        <v>0</v>
      </c>
      <c r="H167" s="274"/>
      <c r="I167" s="273">
        <v>0</v>
      </c>
      <c r="J167" s="274" t="s">
        <v>1015</v>
      </c>
      <c r="K167" s="266">
        <v>130</v>
      </c>
      <c r="L167" s="275" t="s">
        <v>1015</v>
      </c>
      <c r="M167" s="276">
        <v>7869</v>
      </c>
      <c r="N167" s="276" t="s">
        <v>1065</v>
      </c>
      <c r="O167" s="276"/>
      <c r="P167" s="276"/>
      <c r="Q167" s="277" t="s">
        <v>1015</v>
      </c>
      <c r="R167" s="280">
        <v>210.9</v>
      </c>
      <c r="S167" s="278">
        <v>18.07</v>
      </c>
      <c r="T167" s="271"/>
    </row>
    <row r="168" spans="1:20" s="119" customFormat="1" x14ac:dyDescent="0.2">
      <c r="A168" s="281" t="s">
        <v>440</v>
      </c>
      <c r="B168" s="272" t="s">
        <v>441</v>
      </c>
      <c r="C168" s="273">
        <v>1E-4</v>
      </c>
      <c r="D168" s="274" t="s">
        <v>1014</v>
      </c>
      <c r="E168" s="273">
        <v>0</v>
      </c>
      <c r="F168" s="274" t="s">
        <v>1015</v>
      </c>
      <c r="G168" s="273">
        <v>0</v>
      </c>
      <c r="H168" s="274"/>
      <c r="I168" s="273">
        <v>0</v>
      </c>
      <c r="J168" s="274" t="s">
        <v>1015</v>
      </c>
      <c r="K168" s="266">
        <v>150</v>
      </c>
      <c r="L168" s="275" t="s">
        <v>1015</v>
      </c>
      <c r="M168" s="276">
        <v>523</v>
      </c>
      <c r="N168" s="276" t="s">
        <v>1066</v>
      </c>
      <c r="O168" s="276"/>
      <c r="P168" s="276"/>
      <c r="Q168" s="277" t="s">
        <v>1015</v>
      </c>
      <c r="R168" s="276">
        <v>291</v>
      </c>
      <c r="S168" s="278">
        <v>0.69</v>
      </c>
      <c r="T168" s="271"/>
    </row>
    <row r="169" spans="1:20" s="119" customFormat="1" x14ac:dyDescent="0.2">
      <c r="A169" s="281" t="s">
        <v>442</v>
      </c>
      <c r="B169" s="272" t="s">
        <v>443</v>
      </c>
      <c r="C169" s="273">
        <v>2E-3</v>
      </c>
      <c r="D169" s="274" t="s">
        <v>1014</v>
      </c>
      <c r="E169" s="273">
        <v>0</v>
      </c>
      <c r="F169" s="274" t="s">
        <v>1015</v>
      </c>
      <c r="G169" s="273">
        <v>0</v>
      </c>
      <c r="H169" s="274"/>
      <c r="I169" s="273">
        <v>0</v>
      </c>
      <c r="J169" s="274" t="s">
        <v>1015</v>
      </c>
      <c r="K169" s="266">
        <v>0.79</v>
      </c>
      <c r="L169" s="275" t="s">
        <v>1015</v>
      </c>
      <c r="M169" s="276">
        <v>5600</v>
      </c>
      <c r="N169" s="276" t="s">
        <v>1067</v>
      </c>
      <c r="O169" s="276"/>
      <c r="P169" s="276"/>
      <c r="Q169" s="277" t="s">
        <v>1015</v>
      </c>
      <c r="R169" s="276">
        <v>332</v>
      </c>
      <c r="S169" s="278">
        <v>0.48</v>
      </c>
      <c r="T169" s="271"/>
    </row>
    <row r="170" spans="1:20" s="119" customFormat="1" x14ac:dyDescent="0.2">
      <c r="A170" s="237" t="s">
        <v>444</v>
      </c>
      <c r="B170" s="272" t="s">
        <v>445</v>
      </c>
      <c r="C170" s="273">
        <v>2E-3</v>
      </c>
      <c r="D170" s="274" t="s">
        <v>1014</v>
      </c>
      <c r="E170" s="273">
        <v>0.31</v>
      </c>
      <c r="F170" s="274" t="s">
        <v>937</v>
      </c>
      <c r="G170" s="273">
        <v>0</v>
      </c>
      <c r="H170" s="274"/>
      <c r="I170" s="273">
        <v>8.8999999999999995E-5</v>
      </c>
      <c r="J170" s="274" t="s">
        <v>937</v>
      </c>
      <c r="K170" s="266">
        <v>51</v>
      </c>
      <c r="L170" s="275" t="s">
        <v>1015</v>
      </c>
      <c r="M170" s="276">
        <v>270</v>
      </c>
      <c r="N170" s="276" t="s">
        <v>1036</v>
      </c>
      <c r="O170" s="276"/>
      <c r="P170" s="276"/>
      <c r="Q170" s="277" t="s">
        <v>1015</v>
      </c>
      <c r="R170" s="276">
        <v>300</v>
      </c>
      <c r="S170" s="278">
        <v>0.69</v>
      </c>
      <c r="T170" s="271"/>
    </row>
    <row r="171" spans="1:20" s="119" customFormat="1" x14ac:dyDescent="0.2">
      <c r="A171" s="281" t="s">
        <v>446</v>
      </c>
      <c r="B171" s="272" t="s">
        <v>447</v>
      </c>
      <c r="C171" s="273">
        <v>2.9999999999999997E-4</v>
      </c>
      <c r="D171" s="274" t="s">
        <v>1016</v>
      </c>
      <c r="E171" s="273">
        <v>1.5</v>
      </c>
      <c r="F171" s="274" t="s">
        <v>1023</v>
      </c>
      <c r="G171" s="273">
        <v>0</v>
      </c>
      <c r="H171" s="274"/>
      <c r="I171" s="273">
        <v>0</v>
      </c>
      <c r="J171" s="274" t="s">
        <v>1015</v>
      </c>
      <c r="K171" s="266">
        <v>74</v>
      </c>
      <c r="L171" s="275" t="s">
        <v>1015</v>
      </c>
      <c r="M171" s="276">
        <v>200</v>
      </c>
      <c r="N171" s="276">
        <v>6</v>
      </c>
      <c r="O171" s="276"/>
      <c r="P171" s="276"/>
      <c r="Q171" s="277" t="s">
        <v>1015</v>
      </c>
      <c r="R171" s="276">
        <v>300</v>
      </c>
      <c r="S171" s="278">
        <v>0.69</v>
      </c>
      <c r="T171" s="271"/>
    </row>
    <row r="172" spans="1:20" s="119" customFormat="1" x14ac:dyDescent="0.2">
      <c r="A172" s="237" t="s">
        <v>448</v>
      </c>
      <c r="B172" s="272" t="s">
        <v>449</v>
      </c>
      <c r="C172" s="273">
        <v>1E-3</v>
      </c>
      <c r="D172" s="274" t="s">
        <v>1014</v>
      </c>
      <c r="E172" s="273">
        <v>0</v>
      </c>
      <c r="F172" s="274" t="s">
        <v>1015</v>
      </c>
      <c r="G172" s="273">
        <v>0</v>
      </c>
      <c r="H172" s="274"/>
      <c r="I172" s="273">
        <v>0</v>
      </c>
      <c r="J172" s="274" t="s">
        <v>1015</v>
      </c>
      <c r="K172" s="266">
        <v>120</v>
      </c>
      <c r="L172" s="275" t="s">
        <v>1015</v>
      </c>
      <c r="M172" s="276">
        <v>50</v>
      </c>
      <c r="N172" s="276">
        <v>5</v>
      </c>
      <c r="O172" s="276"/>
      <c r="P172" s="276"/>
      <c r="Q172" s="277" t="s">
        <v>1016</v>
      </c>
      <c r="R172" s="276">
        <v>223</v>
      </c>
      <c r="S172" s="278">
        <v>1.03</v>
      </c>
      <c r="T172" s="271"/>
    </row>
    <row r="173" spans="1:20" s="119" customFormat="1" x14ac:dyDescent="0.2">
      <c r="A173" s="281" t="s">
        <v>450</v>
      </c>
      <c r="B173" s="272" t="s">
        <v>451</v>
      </c>
      <c r="C173" s="273">
        <v>0.03</v>
      </c>
      <c r="D173" s="274" t="s">
        <v>1014</v>
      </c>
      <c r="E173" s="273">
        <v>0.1</v>
      </c>
      <c r="F173" s="274" t="s">
        <v>1014</v>
      </c>
      <c r="G173" s="273">
        <v>0.03</v>
      </c>
      <c r="H173" s="274" t="s">
        <v>1014</v>
      </c>
      <c r="I173" s="273">
        <v>5.0000000000000004E-6</v>
      </c>
      <c r="J173" s="274" t="s">
        <v>1014</v>
      </c>
      <c r="K173" s="266">
        <v>7.8</v>
      </c>
      <c r="L173" s="275" t="s">
        <v>1016</v>
      </c>
      <c r="M173" s="276">
        <v>1000000</v>
      </c>
      <c r="N173" s="276">
        <v>5</v>
      </c>
      <c r="O173" s="276">
        <v>12996</v>
      </c>
      <c r="P173" s="276">
        <v>14928</v>
      </c>
      <c r="Q173" s="277" t="s">
        <v>1015</v>
      </c>
      <c r="R173" s="280">
        <v>101.32</v>
      </c>
      <c r="S173" s="278">
        <v>0.69</v>
      </c>
      <c r="T173" s="271"/>
    </row>
    <row r="174" spans="1:20" s="119" customFormat="1" x14ac:dyDescent="0.2">
      <c r="A174" s="239" t="s">
        <v>452</v>
      </c>
      <c r="B174" s="273" t="s">
        <v>453</v>
      </c>
      <c r="C174" s="273">
        <v>0.03</v>
      </c>
      <c r="D174" s="274" t="s">
        <v>1014</v>
      </c>
      <c r="E174" s="273">
        <v>0</v>
      </c>
      <c r="F174" s="274" t="s">
        <v>1015</v>
      </c>
      <c r="G174" s="273">
        <v>0</v>
      </c>
      <c r="H174" s="274" t="s">
        <v>1015</v>
      </c>
      <c r="I174" s="273">
        <v>0</v>
      </c>
      <c r="J174" s="274" t="s">
        <v>1015</v>
      </c>
      <c r="K174" s="279">
        <v>200</v>
      </c>
      <c r="L174" s="275" t="s">
        <v>1015</v>
      </c>
      <c r="M174" s="276">
        <v>260</v>
      </c>
      <c r="N174" s="276">
        <v>5</v>
      </c>
      <c r="O174" s="276"/>
      <c r="P174" s="276"/>
      <c r="Q174" s="277" t="s">
        <v>1015</v>
      </c>
      <c r="R174" s="276">
        <v>210</v>
      </c>
      <c r="S174" s="278">
        <v>0</v>
      </c>
      <c r="T174" s="271"/>
    </row>
    <row r="175" spans="1:20" s="119" customFormat="1" x14ac:dyDescent="0.2">
      <c r="A175" s="237" t="s">
        <v>454</v>
      </c>
      <c r="B175" s="272" t="s">
        <v>455</v>
      </c>
      <c r="C175" s="273">
        <v>0.1</v>
      </c>
      <c r="D175" s="274" t="s">
        <v>1019</v>
      </c>
      <c r="E175" s="273">
        <v>0</v>
      </c>
      <c r="F175" s="274" t="s">
        <v>1015</v>
      </c>
      <c r="G175" s="273">
        <v>0</v>
      </c>
      <c r="H175" s="274"/>
      <c r="I175" s="273">
        <v>0</v>
      </c>
      <c r="J175" s="274" t="s">
        <v>1015</v>
      </c>
      <c r="K175" s="266">
        <v>190</v>
      </c>
      <c r="L175" s="275" t="s">
        <v>1015</v>
      </c>
      <c r="M175" s="276">
        <v>300</v>
      </c>
      <c r="N175" s="276">
        <v>3</v>
      </c>
      <c r="O175" s="276"/>
      <c r="P175" s="276"/>
      <c r="Q175" s="277" t="s">
        <v>1015</v>
      </c>
      <c r="R175" s="276">
        <v>302</v>
      </c>
      <c r="S175" s="278">
        <v>4.5</v>
      </c>
      <c r="T175" s="271"/>
    </row>
    <row r="176" spans="1:20" s="119" customFormat="1" x14ac:dyDescent="0.2">
      <c r="A176" s="281" t="s">
        <v>456</v>
      </c>
      <c r="B176" s="272" t="s">
        <v>457</v>
      </c>
      <c r="C176" s="273">
        <v>0</v>
      </c>
      <c r="D176" s="274" t="s">
        <v>1015</v>
      </c>
      <c r="E176" s="273">
        <v>0.8</v>
      </c>
      <c r="F176" s="274" t="s">
        <v>1014</v>
      </c>
      <c r="G176" s="273">
        <v>0</v>
      </c>
      <c r="H176" s="274" t="s">
        <v>1015</v>
      </c>
      <c r="I176" s="273">
        <v>2.2000000000000001E-4</v>
      </c>
      <c r="J176" s="274" t="s">
        <v>1014</v>
      </c>
      <c r="K176" s="266">
        <v>660</v>
      </c>
      <c r="L176" s="275" t="s">
        <v>1016</v>
      </c>
      <c r="M176" s="276">
        <v>0.252</v>
      </c>
      <c r="N176" s="276">
        <v>6</v>
      </c>
      <c r="O176" s="276">
        <v>13375</v>
      </c>
      <c r="P176" s="276">
        <v>15446</v>
      </c>
      <c r="Q176" s="277" t="s">
        <v>1015</v>
      </c>
      <c r="R176" s="276">
        <v>309</v>
      </c>
      <c r="S176" s="278">
        <v>0.69</v>
      </c>
      <c r="T176" s="271"/>
    </row>
    <row r="177" spans="1:20" s="119" customFormat="1" x14ac:dyDescent="0.2">
      <c r="A177" s="237" t="s">
        <v>458</v>
      </c>
      <c r="B177" s="272" t="s">
        <v>459</v>
      </c>
      <c r="C177" s="273">
        <v>2.2000000000000001E-3</v>
      </c>
      <c r="D177" s="274" t="s">
        <v>1014</v>
      </c>
      <c r="E177" s="273">
        <v>0</v>
      </c>
      <c r="F177" s="274" t="s">
        <v>1015</v>
      </c>
      <c r="G177" s="273">
        <v>0</v>
      </c>
      <c r="H177" s="274"/>
      <c r="I177" s="273">
        <v>0</v>
      </c>
      <c r="J177" s="274" t="s">
        <v>1015</v>
      </c>
      <c r="K177" s="266">
        <v>2.6</v>
      </c>
      <c r="L177" s="275" t="s">
        <v>1015</v>
      </c>
      <c r="M177" s="276">
        <v>700000</v>
      </c>
      <c r="N177" s="276">
        <v>5</v>
      </c>
      <c r="O177" s="276"/>
      <c r="P177" s="276"/>
      <c r="Q177" s="277" t="s">
        <v>1016</v>
      </c>
      <c r="R177" s="276">
        <v>355</v>
      </c>
      <c r="S177" s="278">
        <v>0</v>
      </c>
      <c r="T177" s="271"/>
    </row>
    <row r="178" spans="1:20" s="119" customFormat="1" x14ac:dyDescent="0.2">
      <c r="A178" s="237" t="s">
        <v>460</v>
      </c>
      <c r="B178" s="272" t="s">
        <v>461</v>
      </c>
      <c r="C178" s="273">
        <v>4.0000000000000003E-5</v>
      </c>
      <c r="D178" s="274" t="s">
        <v>1014</v>
      </c>
      <c r="E178" s="273">
        <v>0</v>
      </c>
      <c r="F178" s="274" t="s">
        <v>1015</v>
      </c>
      <c r="G178" s="273">
        <v>0</v>
      </c>
      <c r="H178" s="274"/>
      <c r="I178" s="273">
        <v>0</v>
      </c>
      <c r="J178" s="274" t="s">
        <v>1015</v>
      </c>
      <c r="K178" s="266">
        <v>1000</v>
      </c>
      <c r="L178" s="275" t="s">
        <v>1015</v>
      </c>
      <c r="M178" s="276">
        <v>25</v>
      </c>
      <c r="N178" s="276" t="s">
        <v>1036</v>
      </c>
      <c r="O178" s="276"/>
      <c r="P178" s="276"/>
      <c r="Q178" s="277" t="s">
        <v>1015</v>
      </c>
      <c r="R178" s="276">
        <v>332</v>
      </c>
      <c r="S178" s="278">
        <v>6.02</v>
      </c>
      <c r="T178" s="271"/>
    </row>
    <row r="179" spans="1:20" s="119" customFormat="1" x14ac:dyDescent="0.2">
      <c r="A179" s="237" t="s">
        <v>462</v>
      </c>
      <c r="B179" s="272" t="s">
        <v>463</v>
      </c>
      <c r="C179" s="273">
        <v>0.01</v>
      </c>
      <c r="D179" s="274" t="s">
        <v>1014</v>
      </c>
      <c r="E179" s="273"/>
      <c r="F179" s="274"/>
      <c r="G179" s="273"/>
      <c r="H179" s="274"/>
      <c r="I179" s="273"/>
      <c r="J179" s="274"/>
      <c r="K179" s="266">
        <v>22.7</v>
      </c>
      <c r="L179" s="275" t="s">
        <v>1016</v>
      </c>
      <c r="M179" s="276">
        <v>3000</v>
      </c>
      <c r="N179" s="276">
        <v>15</v>
      </c>
      <c r="O179" s="276">
        <v>12976</v>
      </c>
      <c r="P179" s="276">
        <v>14899</v>
      </c>
      <c r="Q179" s="277" t="s">
        <v>1015</v>
      </c>
      <c r="R179" s="276">
        <v>199</v>
      </c>
      <c r="S179" s="278">
        <v>0</v>
      </c>
      <c r="T179" s="271"/>
    </row>
    <row r="180" spans="1:20" s="119" customFormat="1" x14ac:dyDescent="0.2">
      <c r="A180" s="237" t="s">
        <v>464</v>
      </c>
      <c r="B180" s="272" t="s">
        <v>465</v>
      </c>
      <c r="C180" s="273">
        <v>2E-3</v>
      </c>
      <c r="D180" s="274" t="s">
        <v>1014</v>
      </c>
      <c r="E180" s="273">
        <v>0</v>
      </c>
      <c r="F180" s="274" t="s">
        <v>1015</v>
      </c>
      <c r="G180" s="273">
        <v>0</v>
      </c>
      <c r="H180" s="274"/>
      <c r="I180" s="273">
        <v>0</v>
      </c>
      <c r="J180" s="274" t="s">
        <v>1015</v>
      </c>
      <c r="K180" s="266">
        <v>300</v>
      </c>
      <c r="L180" s="275" t="s">
        <v>1015</v>
      </c>
      <c r="M180" s="276">
        <v>42</v>
      </c>
      <c r="N180" s="276" t="s">
        <v>1041</v>
      </c>
      <c r="O180" s="276"/>
      <c r="P180" s="276"/>
      <c r="Q180" s="277" t="s">
        <v>1015</v>
      </c>
      <c r="R180" s="276">
        <v>354</v>
      </c>
      <c r="S180" s="278">
        <v>0</v>
      </c>
      <c r="T180" s="271"/>
    </row>
    <row r="181" spans="1:20" s="119" customFormat="1" x14ac:dyDescent="0.2">
      <c r="A181" s="239" t="s">
        <v>466</v>
      </c>
      <c r="B181" s="273" t="s">
        <v>467</v>
      </c>
      <c r="C181" s="273">
        <v>6.0000000000000001E-3</v>
      </c>
      <c r="D181" s="274" t="s">
        <v>1014</v>
      </c>
      <c r="E181" s="273">
        <v>0</v>
      </c>
      <c r="F181" s="274" t="s">
        <v>1015</v>
      </c>
      <c r="G181" s="273">
        <v>0</v>
      </c>
      <c r="H181" s="274"/>
      <c r="I181" s="273">
        <v>0</v>
      </c>
      <c r="J181" s="274" t="s">
        <v>1015</v>
      </c>
      <c r="K181" s="279">
        <v>2000</v>
      </c>
      <c r="L181" s="275" t="s">
        <v>1015</v>
      </c>
      <c r="M181" s="276">
        <v>0.48</v>
      </c>
      <c r="N181" s="276">
        <v>4</v>
      </c>
      <c r="O181" s="276"/>
      <c r="P181" s="276"/>
      <c r="Q181" s="277" t="s">
        <v>1015</v>
      </c>
      <c r="R181" s="276">
        <v>401</v>
      </c>
      <c r="S181" s="278">
        <v>2.78</v>
      </c>
      <c r="T181" s="271"/>
    </row>
    <row r="182" spans="1:20" s="119" customFormat="1" x14ac:dyDescent="0.2">
      <c r="A182" s="281" t="s">
        <v>949</v>
      </c>
      <c r="B182" s="272" t="s">
        <v>469</v>
      </c>
      <c r="C182" s="273">
        <v>6.0000000000000001E-3</v>
      </c>
      <c r="D182" s="274" t="s">
        <v>914</v>
      </c>
      <c r="E182" s="273">
        <v>0</v>
      </c>
      <c r="F182" s="274" t="s">
        <v>1015</v>
      </c>
      <c r="G182" s="273">
        <v>0</v>
      </c>
      <c r="H182" s="274"/>
      <c r="I182" s="273">
        <v>0</v>
      </c>
      <c r="J182" s="274" t="s">
        <v>1015</v>
      </c>
      <c r="K182" s="266">
        <v>2000</v>
      </c>
      <c r="L182" s="275" t="s">
        <v>1015</v>
      </c>
      <c r="M182" s="284">
        <v>0.5</v>
      </c>
      <c r="N182" s="276">
        <v>6</v>
      </c>
      <c r="O182" s="276"/>
      <c r="P182" s="276"/>
      <c r="Q182" s="277" t="s">
        <v>1015</v>
      </c>
      <c r="R182" s="276">
        <v>401</v>
      </c>
      <c r="S182" s="278">
        <v>0</v>
      </c>
      <c r="T182" s="271"/>
    </row>
    <row r="183" spans="1:20" s="119" customFormat="1" x14ac:dyDescent="0.2">
      <c r="A183" s="281" t="s">
        <v>470</v>
      </c>
      <c r="B183" s="272" t="s">
        <v>471</v>
      </c>
      <c r="C183" s="273">
        <v>6.0000000000000001E-3</v>
      </c>
      <c r="D183" s="274" t="s">
        <v>914</v>
      </c>
      <c r="E183" s="273">
        <v>0</v>
      </c>
      <c r="F183" s="274" t="s">
        <v>1015</v>
      </c>
      <c r="G183" s="273">
        <v>0</v>
      </c>
      <c r="H183" s="274"/>
      <c r="I183" s="273">
        <v>0</v>
      </c>
      <c r="J183" s="274" t="s">
        <v>1015</v>
      </c>
      <c r="K183" s="266">
        <v>2300</v>
      </c>
      <c r="L183" s="275" t="s">
        <v>1015</v>
      </c>
      <c r="M183" s="276">
        <v>0.45</v>
      </c>
      <c r="N183" s="276">
        <v>6</v>
      </c>
      <c r="O183" s="276"/>
      <c r="P183" s="276"/>
      <c r="Q183" s="277" t="s">
        <v>1015</v>
      </c>
      <c r="R183" s="276">
        <v>390</v>
      </c>
      <c r="S183" s="278">
        <v>0</v>
      </c>
      <c r="T183" s="271"/>
    </row>
    <row r="184" spans="1:20" s="119" customFormat="1" x14ac:dyDescent="0.2">
      <c r="A184" s="237" t="s">
        <v>472</v>
      </c>
      <c r="B184" s="272" t="s">
        <v>473</v>
      </c>
      <c r="C184" s="273">
        <v>6.0000000000000001E-3</v>
      </c>
      <c r="D184" s="274" t="s">
        <v>1031</v>
      </c>
      <c r="E184" s="273">
        <v>0</v>
      </c>
      <c r="F184" s="274" t="s">
        <v>1015</v>
      </c>
      <c r="G184" s="273">
        <v>0</v>
      </c>
      <c r="H184" s="274"/>
      <c r="I184" s="273">
        <v>0</v>
      </c>
      <c r="J184" s="274" t="s">
        <v>1015</v>
      </c>
      <c r="K184" s="266">
        <v>2300</v>
      </c>
      <c r="L184" s="275" t="s">
        <v>1015</v>
      </c>
      <c r="M184" s="276">
        <v>0.11700000000000001</v>
      </c>
      <c r="N184" s="276" t="s">
        <v>1068</v>
      </c>
      <c r="O184" s="276"/>
      <c r="P184" s="276"/>
      <c r="Q184" s="277" t="s">
        <v>1015</v>
      </c>
      <c r="R184" s="276">
        <v>409</v>
      </c>
      <c r="S184" s="278">
        <v>0</v>
      </c>
      <c r="T184" s="271"/>
    </row>
    <row r="185" spans="1:20" s="119" customFormat="1" x14ac:dyDescent="0.2">
      <c r="A185" s="237" t="s">
        <v>474</v>
      </c>
      <c r="B185" s="272" t="s">
        <v>475</v>
      </c>
      <c r="C185" s="273">
        <v>0.02</v>
      </c>
      <c r="D185" s="274" t="s">
        <v>1014</v>
      </c>
      <c r="E185" s="273">
        <v>0</v>
      </c>
      <c r="F185" s="274" t="s">
        <v>1015</v>
      </c>
      <c r="G185" s="273">
        <v>0</v>
      </c>
      <c r="H185" s="274"/>
      <c r="I185" s="273">
        <v>0</v>
      </c>
      <c r="J185" s="274" t="s">
        <v>1015</v>
      </c>
      <c r="K185" s="266">
        <v>120</v>
      </c>
      <c r="L185" s="275" t="s">
        <v>1015</v>
      </c>
      <c r="M185" s="276">
        <v>100000</v>
      </c>
      <c r="N185" s="276">
        <v>2</v>
      </c>
      <c r="O185" s="276"/>
      <c r="P185" s="276"/>
      <c r="Q185" s="277" t="s">
        <v>1015</v>
      </c>
      <c r="R185" s="276">
        <v>350</v>
      </c>
      <c r="S185" s="278">
        <v>0</v>
      </c>
      <c r="T185" s="271"/>
    </row>
    <row r="186" spans="1:20" s="119" customFormat="1" x14ac:dyDescent="0.2">
      <c r="A186" s="237" t="s">
        <v>476</v>
      </c>
      <c r="B186" s="272" t="s">
        <v>477</v>
      </c>
      <c r="C186" s="273">
        <v>2.9999999999999997E-4</v>
      </c>
      <c r="D186" s="274" t="s">
        <v>1014</v>
      </c>
      <c r="E186" s="273">
        <v>0</v>
      </c>
      <c r="F186" s="274" t="s">
        <v>1015</v>
      </c>
      <c r="G186" s="273">
        <v>0</v>
      </c>
      <c r="H186" s="274"/>
      <c r="I186" s="273">
        <v>0</v>
      </c>
      <c r="J186" s="274" t="s">
        <v>1015</v>
      </c>
      <c r="K186" s="266">
        <v>11000</v>
      </c>
      <c r="L186" s="275" t="s">
        <v>1015</v>
      </c>
      <c r="M186" s="276">
        <v>0.23</v>
      </c>
      <c r="N186" s="276" t="s">
        <v>1045</v>
      </c>
      <c r="O186" s="276"/>
      <c r="P186" s="276"/>
      <c r="Q186" s="277" t="s">
        <v>1016</v>
      </c>
      <c r="R186" s="276">
        <v>245</v>
      </c>
      <c r="S186" s="278">
        <v>0</v>
      </c>
      <c r="T186" s="271"/>
    </row>
    <row r="187" spans="1:20" s="119" customFormat="1" x14ac:dyDescent="0.2">
      <c r="A187" s="237" t="s">
        <v>478</v>
      </c>
      <c r="B187" s="272" t="s">
        <v>479</v>
      </c>
      <c r="C187" s="273">
        <v>6.0000000000000001E-3</v>
      </c>
      <c r="D187" s="274" t="s">
        <v>1023</v>
      </c>
      <c r="E187" s="273">
        <v>9.9000000000000008E-3</v>
      </c>
      <c r="F187" s="274" t="s">
        <v>1014</v>
      </c>
      <c r="G187" s="273" t="s">
        <v>1069</v>
      </c>
      <c r="H187" s="274" t="s">
        <v>1014</v>
      </c>
      <c r="I187" s="273">
        <v>1.1999999999999999E-6</v>
      </c>
      <c r="J187" s="274" t="s">
        <v>1014</v>
      </c>
      <c r="K187" s="266">
        <v>35</v>
      </c>
      <c r="L187" s="275" t="s">
        <v>1016</v>
      </c>
      <c r="M187" s="276">
        <v>65800</v>
      </c>
      <c r="N187" s="276" t="s">
        <v>1046</v>
      </c>
      <c r="O187" s="276">
        <v>12972</v>
      </c>
      <c r="P187" s="276">
        <v>14893</v>
      </c>
      <c r="Q187" s="277" t="s">
        <v>1015</v>
      </c>
      <c r="R187" s="280">
        <v>116.11</v>
      </c>
      <c r="S187" s="278">
        <v>4.5</v>
      </c>
      <c r="T187" s="271"/>
    </row>
    <row r="188" spans="1:20" s="119" customFormat="1" x14ac:dyDescent="0.2">
      <c r="A188" s="239" t="s">
        <v>480</v>
      </c>
      <c r="B188" s="273" t="s">
        <v>481</v>
      </c>
      <c r="C188" s="273">
        <v>5.0000000000000001E-3</v>
      </c>
      <c r="D188" s="274" t="s">
        <v>1014</v>
      </c>
      <c r="E188" s="273">
        <v>0</v>
      </c>
      <c r="F188" s="274" t="s">
        <v>1015</v>
      </c>
      <c r="G188" s="273">
        <v>0</v>
      </c>
      <c r="H188" s="274" t="s">
        <v>1015</v>
      </c>
      <c r="I188" s="273">
        <v>0</v>
      </c>
      <c r="J188" s="274" t="s">
        <v>1015</v>
      </c>
      <c r="K188" s="279">
        <v>2</v>
      </c>
      <c r="L188" s="275" t="s">
        <v>1015</v>
      </c>
      <c r="M188" s="276">
        <v>1240000</v>
      </c>
      <c r="N188" s="276">
        <v>12</v>
      </c>
      <c r="O188" s="276"/>
      <c r="P188" s="276"/>
      <c r="Q188" s="277" t="s">
        <v>1016</v>
      </c>
      <c r="R188" s="276">
        <v>201</v>
      </c>
      <c r="S188" s="278">
        <v>0</v>
      </c>
      <c r="T188" s="271"/>
    </row>
    <row r="189" spans="1:20" s="119" customFormat="1" x14ac:dyDescent="0.2">
      <c r="A189" s="237" t="s">
        <v>482</v>
      </c>
      <c r="B189" s="272" t="s">
        <v>483</v>
      </c>
      <c r="C189" s="273">
        <v>5.0000000000000001E-4</v>
      </c>
      <c r="D189" s="274" t="s">
        <v>1014</v>
      </c>
      <c r="E189" s="273">
        <v>0</v>
      </c>
      <c r="F189" s="274" t="s">
        <v>1015</v>
      </c>
      <c r="G189" s="273">
        <v>0</v>
      </c>
      <c r="H189" s="274"/>
      <c r="I189" s="273">
        <v>0</v>
      </c>
      <c r="J189" s="274" t="s">
        <v>1015</v>
      </c>
      <c r="K189" s="266">
        <v>8700</v>
      </c>
      <c r="L189" s="275" t="s">
        <v>1015</v>
      </c>
      <c r="M189" s="276">
        <v>0.85</v>
      </c>
      <c r="N189" s="276" t="s">
        <v>1070</v>
      </c>
      <c r="O189" s="276"/>
      <c r="P189" s="276"/>
      <c r="Q189" s="277" t="s">
        <v>1016</v>
      </c>
      <c r="R189" s="276">
        <v>415</v>
      </c>
      <c r="S189" s="278">
        <v>0</v>
      </c>
      <c r="T189" s="271"/>
    </row>
    <row r="190" spans="1:20" s="119" customFormat="1" x14ac:dyDescent="0.2">
      <c r="A190" s="281" t="s">
        <v>484</v>
      </c>
      <c r="B190" s="272" t="s">
        <v>485</v>
      </c>
      <c r="C190" s="273">
        <v>0.09</v>
      </c>
      <c r="D190" s="274" t="s">
        <v>1023</v>
      </c>
      <c r="E190" s="273">
        <v>0</v>
      </c>
      <c r="F190" s="274" t="s">
        <v>1015</v>
      </c>
      <c r="G190" s="273">
        <v>0.2</v>
      </c>
      <c r="H190" s="274" t="s">
        <v>1014</v>
      </c>
      <c r="I190" s="273">
        <v>0</v>
      </c>
      <c r="J190" s="274" t="s">
        <v>1015</v>
      </c>
      <c r="K190" s="266">
        <v>12</v>
      </c>
      <c r="L190" s="275" t="s">
        <v>1016</v>
      </c>
      <c r="M190" s="276">
        <v>1000000</v>
      </c>
      <c r="N190" s="276">
        <v>2</v>
      </c>
      <c r="O190" s="276">
        <v>13100</v>
      </c>
      <c r="P190" s="276">
        <v>15040</v>
      </c>
      <c r="Q190" s="277" t="s">
        <v>1016</v>
      </c>
      <c r="R190" s="280">
        <v>135.5</v>
      </c>
      <c r="S190" s="278">
        <v>4.5</v>
      </c>
      <c r="T190" s="271"/>
    </row>
    <row r="191" spans="1:20" s="119" customFormat="1" x14ac:dyDescent="0.2">
      <c r="A191" s="237" t="s">
        <v>486</v>
      </c>
      <c r="B191" s="272" t="s">
        <v>487</v>
      </c>
      <c r="C191" s="273">
        <v>0.7</v>
      </c>
      <c r="D191" s="274" t="s">
        <v>1014</v>
      </c>
      <c r="E191" s="273">
        <v>0</v>
      </c>
      <c r="F191" s="274" t="s">
        <v>1015</v>
      </c>
      <c r="G191" s="273">
        <v>7.0000000000000007E-2</v>
      </c>
      <c r="H191" s="274" t="s">
        <v>1023</v>
      </c>
      <c r="I191" s="273">
        <v>0</v>
      </c>
      <c r="J191" s="274" t="s">
        <v>1015</v>
      </c>
      <c r="K191" s="266">
        <v>59</v>
      </c>
      <c r="L191" s="275" t="s">
        <v>1016</v>
      </c>
      <c r="M191" s="276">
        <v>80800</v>
      </c>
      <c r="N191" s="276" t="s">
        <v>1071</v>
      </c>
      <c r="O191" s="276">
        <v>12963</v>
      </c>
      <c r="P191" s="276">
        <v>14881</v>
      </c>
      <c r="Q191" s="277" t="s">
        <v>1016</v>
      </c>
      <c r="R191" s="280">
        <v>77.06</v>
      </c>
      <c r="S191" s="278">
        <v>18.07</v>
      </c>
      <c r="T191" s="271"/>
    </row>
    <row r="192" spans="1:20" s="119" customFormat="1" x14ac:dyDescent="0.2">
      <c r="A192" s="237" t="s">
        <v>488</v>
      </c>
      <c r="B192" s="272" t="s">
        <v>489</v>
      </c>
      <c r="C192" s="273">
        <v>5.0000000000000001E-3</v>
      </c>
      <c r="D192" s="274" t="s">
        <v>1023</v>
      </c>
      <c r="E192" s="273">
        <v>4.8000000000000001E-2</v>
      </c>
      <c r="F192" s="274" t="s">
        <v>917</v>
      </c>
      <c r="G192" s="273">
        <v>8.0000000000000002E-3</v>
      </c>
      <c r="H192" s="274" t="s">
        <v>1023</v>
      </c>
      <c r="I192" s="273">
        <v>0</v>
      </c>
      <c r="J192" s="274"/>
      <c r="K192" s="266">
        <v>110</v>
      </c>
      <c r="L192" s="275" t="s">
        <v>1016</v>
      </c>
      <c r="M192" s="276">
        <v>15000</v>
      </c>
      <c r="N192" s="276" t="s">
        <v>1072</v>
      </c>
      <c r="O192" s="276">
        <v>12951</v>
      </c>
      <c r="P192" s="276">
        <v>14863</v>
      </c>
      <c r="Q192" s="277" t="s">
        <v>1016</v>
      </c>
      <c r="R192" s="276">
        <v>100</v>
      </c>
      <c r="S192" s="278">
        <v>18.07</v>
      </c>
      <c r="T192" s="271"/>
    </row>
    <row r="193" spans="1:20" s="119" customFormat="1" x14ac:dyDescent="0.2">
      <c r="A193" s="237" t="s">
        <v>490</v>
      </c>
      <c r="B193" s="272" t="s">
        <v>491</v>
      </c>
      <c r="C193" s="273">
        <v>0.1</v>
      </c>
      <c r="D193" s="274" t="s">
        <v>1014</v>
      </c>
      <c r="E193" s="273">
        <v>1.0999999999999999E-2</v>
      </c>
      <c r="F193" s="274" t="s">
        <v>937</v>
      </c>
      <c r="G193" s="273">
        <v>1</v>
      </c>
      <c r="H193" s="274" t="s">
        <v>1014</v>
      </c>
      <c r="I193" s="273">
        <v>2.5000000000000002E-6</v>
      </c>
      <c r="J193" s="274" t="s">
        <v>937</v>
      </c>
      <c r="K193" s="266">
        <v>220</v>
      </c>
      <c r="L193" s="275" t="s">
        <v>1016</v>
      </c>
      <c r="M193" s="276">
        <v>161</v>
      </c>
      <c r="N193" s="276" t="s">
        <v>1046</v>
      </c>
      <c r="O193" s="276">
        <v>13004</v>
      </c>
      <c r="P193" s="276">
        <v>15000</v>
      </c>
      <c r="Q193" s="277" t="s">
        <v>1016</v>
      </c>
      <c r="R193" s="280">
        <v>136.19</v>
      </c>
      <c r="S193" s="278">
        <v>1.1100000000000001</v>
      </c>
      <c r="T193" s="271"/>
    </row>
    <row r="194" spans="1:20" s="119" customFormat="1" ht="36" x14ac:dyDescent="0.2">
      <c r="A194" s="239" t="s">
        <v>492</v>
      </c>
      <c r="B194" s="273" t="s">
        <v>493</v>
      </c>
      <c r="C194" s="273">
        <v>0.05</v>
      </c>
      <c r="D194" s="274" t="s">
        <v>1019</v>
      </c>
      <c r="E194" s="273">
        <v>0</v>
      </c>
      <c r="F194" s="274" t="s">
        <v>1015</v>
      </c>
      <c r="G194" s="273">
        <v>0</v>
      </c>
      <c r="H194" s="274" t="s">
        <v>1015</v>
      </c>
      <c r="I194" s="273">
        <v>0</v>
      </c>
      <c r="J194" s="274" t="s">
        <v>1015</v>
      </c>
      <c r="K194" s="279">
        <v>240</v>
      </c>
      <c r="L194" s="275" t="s">
        <v>1016</v>
      </c>
      <c r="M194" s="276">
        <v>365</v>
      </c>
      <c r="N194" s="276">
        <v>2</v>
      </c>
      <c r="O194" s="276">
        <v>13056</v>
      </c>
      <c r="P194" s="276">
        <v>15014</v>
      </c>
      <c r="Q194" s="277" t="s">
        <v>1016</v>
      </c>
      <c r="R194" s="276">
        <v>127</v>
      </c>
      <c r="S194" s="278">
        <v>0</v>
      </c>
      <c r="T194" s="271"/>
    </row>
    <row r="195" spans="1:20" s="119" customFormat="1" x14ac:dyDescent="0.2">
      <c r="A195" s="237" t="s">
        <v>494</v>
      </c>
      <c r="B195" s="272" t="s">
        <v>495</v>
      </c>
      <c r="C195" s="273">
        <v>0.2</v>
      </c>
      <c r="D195" s="274" t="s">
        <v>1014</v>
      </c>
      <c r="E195" s="273">
        <v>0</v>
      </c>
      <c r="F195" s="274" t="s">
        <v>1015</v>
      </c>
      <c r="G195" s="273">
        <v>0</v>
      </c>
      <c r="H195" s="274"/>
      <c r="I195" s="273">
        <v>0</v>
      </c>
      <c r="J195" s="274" t="s">
        <v>1015</v>
      </c>
      <c r="K195" s="266">
        <v>68</v>
      </c>
      <c r="L195" s="275" t="s">
        <v>1016</v>
      </c>
      <c r="M195" s="276">
        <v>60400</v>
      </c>
      <c r="N195" s="276">
        <v>1</v>
      </c>
      <c r="O195" s="276">
        <v>12982</v>
      </c>
      <c r="P195" s="276">
        <v>14908</v>
      </c>
      <c r="Q195" s="277" t="s">
        <v>1016</v>
      </c>
      <c r="R195" s="280">
        <v>34.5</v>
      </c>
      <c r="S195" s="278">
        <v>0</v>
      </c>
      <c r="T195" s="271"/>
    </row>
    <row r="196" spans="1:20" s="119" customFormat="1" x14ac:dyDescent="0.2">
      <c r="A196" s="239" t="s">
        <v>496</v>
      </c>
      <c r="B196" s="273" t="s">
        <v>497</v>
      </c>
      <c r="C196" s="273">
        <v>0.09</v>
      </c>
      <c r="D196" s="274" t="s">
        <v>917</v>
      </c>
      <c r="E196" s="273">
        <v>0</v>
      </c>
      <c r="F196" s="274" t="s">
        <v>1015</v>
      </c>
      <c r="G196" s="273">
        <v>0.3</v>
      </c>
      <c r="H196" s="274" t="s">
        <v>1023</v>
      </c>
      <c r="I196" s="273">
        <v>0</v>
      </c>
      <c r="J196" s="274" t="s">
        <v>1015</v>
      </c>
      <c r="K196" s="279">
        <v>22</v>
      </c>
      <c r="L196" s="275" t="s">
        <v>1016</v>
      </c>
      <c r="M196" s="276">
        <v>4635.5</v>
      </c>
      <c r="N196" s="276" t="s">
        <v>1073</v>
      </c>
      <c r="O196" s="276">
        <v>12991</v>
      </c>
      <c r="P196" s="276">
        <v>14921</v>
      </c>
      <c r="Q196" s="277" t="s">
        <v>1016</v>
      </c>
      <c r="R196" s="276">
        <v>117</v>
      </c>
      <c r="S196" s="278">
        <v>0</v>
      </c>
      <c r="T196" s="271"/>
    </row>
    <row r="197" spans="1:20" s="119" customFormat="1" x14ac:dyDescent="0.2">
      <c r="A197" s="239" t="s">
        <v>498</v>
      </c>
      <c r="B197" s="273" t="s">
        <v>499</v>
      </c>
      <c r="C197" s="273">
        <v>0.02</v>
      </c>
      <c r="D197" s="274" t="s">
        <v>1023</v>
      </c>
      <c r="E197" s="273">
        <v>0</v>
      </c>
      <c r="F197" s="274"/>
      <c r="G197" s="273">
        <v>0</v>
      </c>
      <c r="H197" s="274"/>
      <c r="I197" s="273">
        <v>0</v>
      </c>
      <c r="J197" s="274"/>
      <c r="K197" s="279">
        <v>1.33</v>
      </c>
      <c r="L197" s="275" t="s">
        <v>1016</v>
      </c>
      <c r="M197" s="276">
        <v>1000000</v>
      </c>
      <c r="N197" s="276">
        <v>9</v>
      </c>
      <c r="O197" s="276">
        <v>13006</v>
      </c>
      <c r="P197" s="276">
        <v>14941</v>
      </c>
      <c r="Q197" s="277" t="s">
        <v>1016</v>
      </c>
      <c r="R197" s="276">
        <v>128</v>
      </c>
      <c r="S197" s="278">
        <v>0</v>
      </c>
      <c r="T197" s="271"/>
    </row>
    <row r="198" spans="1:20" s="119" customFormat="1" x14ac:dyDescent="0.2">
      <c r="A198" s="237" t="s">
        <v>500</v>
      </c>
      <c r="B198" s="272" t="s">
        <v>501</v>
      </c>
      <c r="C198" s="273">
        <v>2</v>
      </c>
      <c r="D198" s="274" t="s">
        <v>1014</v>
      </c>
      <c r="E198" s="273">
        <v>0</v>
      </c>
      <c r="F198" s="274" t="s">
        <v>1015</v>
      </c>
      <c r="G198" s="273">
        <v>0.4</v>
      </c>
      <c r="H198" s="274" t="s">
        <v>937</v>
      </c>
      <c r="I198" s="273">
        <v>0</v>
      </c>
      <c r="J198" s="274" t="s">
        <v>1015</v>
      </c>
      <c r="K198" s="266">
        <v>4.4000000000000004</v>
      </c>
      <c r="L198" s="275" t="s">
        <v>1016</v>
      </c>
      <c r="M198" s="276">
        <v>1000000</v>
      </c>
      <c r="N198" s="276">
        <v>2</v>
      </c>
      <c r="O198" s="276">
        <v>13004</v>
      </c>
      <c r="P198" s="276">
        <v>14938</v>
      </c>
      <c r="Q198" s="277" t="s">
        <v>1016</v>
      </c>
      <c r="R198" s="280">
        <v>197.5</v>
      </c>
      <c r="S198" s="278">
        <v>10.54</v>
      </c>
      <c r="T198" s="271"/>
    </row>
    <row r="199" spans="1:20" s="119" customFormat="1" x14ac:dyDescent="0.2">
      <c r="A199" s="239" t="s">
        <v>502</v>
      </c>
      <c r="B199" s="273" t="s">
        <v>503</v>
      </c>
      <c r="C199" s="273">
        <v>8.0000000000000007E-5</v>
      </c>
      <c r="D199" s="274" t="s">
        <v>1014</v>
      </c>
      <c r="E199" s="273">
        <v>4.4999999999999998E-2</v>
      </c>
      <c r="F199" s="274" t="s">
        <v>937</v>
      </c>
      <c r="G199" s="273">
        <v>0</v>
      </c>
      <c r="H199" s="274"/>
      <c r="I199" s="273">
        <v>1.2999999999999999E-5</v>
      </c>
      <c r="J199" s="274" t="s">
        <v>937</v>
      </c>
      <c r="K199" s="288">
        <v>0.23</v>
      </c>
      <c r="L199" s="275" t="s">
        <v>1015</v>
      </c>
      <c r="M199" s="276">
        <v>20000</v>
      </c>
      <c r="N199" s="276">
        <v>2</v>
      </c>
      <c r="O199" s="276"/>
      <c r="P199" s="276"/>
      <c r="Q199" s="277" t="s">
        <v>1015</v>
      </c>
      <c r="R199" s="276">
        <v>347</v>
      </c>
      <c r="S199" s="278">
        <v>4.5</v>
      </c>
      <c r="T199" s="271"/>
    </row>
    <row r="200" spans="1:20" s="119" customFormat="1" ht="24" x14ac:dyDescent="0.2">
      <c r="A200" s="239" t="s">
        <v>1074</v>
      </c>
      <c r="B200" s="273" t="s">
        <v>505</v>
      </c>
      <c r="C200" s="273">
        <v>1.0000000000000001E-5</v>
      </c>
      <c r="D200" s="274" t="s">
        <v>1014</v>
      </c>
      <c r="E200" s="273">
        <v>0</v>
      </c>
      <c r="F200" s="274" t="s">
        <v>1015</v>
      </c>
      <c r="G200" s="273">
        <v>0</v>
      </c>
      <c r="H200" s="274" t="s">
        <v>1015</v>
      </c>
      <c r="I200" s="273">
        <v>0</v>
      </c>
      <c r="J200" s="274" t="s">
        <v>1015</v>
      </c>
      <c r="K200" s="279">
        <v>1200</v>
      </c>
      <c r="L200" s="275" t="s">
        <v>1015</v>
      </c>
      <c r="M200" s="276">
        <v>3.1</v>
      </c>
      <c r="N200" s="276">
        <v>4</v>
      </c>
      <c r="O200" s="276"/>
      <c r="P200" s="276"/>
      <c r="Q200" s="277" t="s">
        <v>1015</v>
      </c>
      <c r="R200" s="276">
        <v>215</v>
      </c>
      <c r="S200" s="278">
        <v>0</v>
      </c>
      <c r="T200" s="271"/>
    </row>
    <row r="201" spans="1:20" s="119" customFormat="1" x14ac:dyDescent="0.2">
      <c r="A201" s="237" t="s">
        <v>506</v>
      </c>
      <c r="B201" s="272" t="s">
        <v>507</v>
      </c>
      <c r="C201" s="273">
        <v>2.5000000000000001E-4</v>
      </c>
      <c r="D201" s="274" t="s">
        <v>1014</v>
      </c>
      <c r="E201" s="273">
        <v>0</v>
      </c>
      <c r="F201" s="274" t="s">
        <v>1015</v>
      </c>
      <c r="G201" s="273">
        <v>0</v>
      </c>
      <c r="H201" s="274"/>
      <c r="I201" s="273">
        <v>0</v>
      </c>
      <c r="J201" s="274" t="s">
        <v>1015</v>
      </c>
      <c r="K201" s="266">
        <v>300</v>
      </c>
      <c r="L201" s="275" t="s">
        <v>1015</v>
      </c>
      <c r="M201" s="276">
        <v>329</v>
      </c>
      <c r="N201" s="276">
        <v>2</v>
      </c>
      <c r="O201" s="276"/>
      <c r="P201" s="276"/>
      <c r="Q201" s="277" t="s">
        <v>1016</v>
      </c>
      <c r="R201" s="276">
        <v>390</v>
      </c>
      <c r="S201" s="278">
        <v>0</v>
      </c>
      <c r="T201" s="271"/>
    </row>
    <row r="202" spans="1:20" s="119" customFormat="1" x14ac:dyDescent="0.2">
      <c r="A202" s="239" t="s">
        <v>508</v>
      </c>
      <c r="B202" s="273" t="s">
        <v>509</v>
      </c>
      <c r="C202" s="273">
        <v>2.5000000000000001E-2</v>
      </c>
      <c r="D202" s="274" t="s">
        <v>1014</v>
      </c>
      <c r="E202" s="273">
        <v>0</v>
      </c>
      <c r="F202" s="274" t="s">
        <v>1015</v>
      </c>
      <c r="G202" s="273">
        <v>0</v>
      </c>
      <c r="H202" s="274" t="s">
        <v>1015</v>
      </c>
      <c r="I202" s="273">
        <v>0</v>
      </c>
      <c r="J202" s="274" t="s">
        <v>1015</v>
      </c>
      <c r="K202" s="279">
        <v>4400</v>
      </c>
      <c r="L202" s="275" t="s">
        <v>1015</v>
      </c>
      <c r="M202" s="276">
        <v>8.5000000000000006E-2</v>
      </c>
      <c r="N202" s="276">
        <v>5</v>
      </c>
      <c r="O202" s="276"/>
      <c r="P202" s="276"/>
      <c r="Q202" s="277" t="s">
        <v>1015</v>
      </c>
      <c r="R202" s="276">
        <v>300</v>
      </c>
      <c r="S202" s="278">
        <v>0</v>
      </c>
      <c r="T202" s="271"/>
    </row>
    <row r="203" spans="1:20" s="119" customFormat="1" x14ac:dyDescent="0.2">
      <c r="A203" s="239" t="s">
        <v>950</v>
      </c>
      <c r="B203" s="273" t="s">
        <v>511</v>
      </c>
      <c r="C203" s="273">
        <v>1.2999999999999999E-2</v>
      </c>
      <c r="D203" s="274" t="s">
        <v>1014</v>
      </c>
      <c r="E203" s="273">
        <v>0</v>
      </c>
      <c r="F203" s="274" t="s">
        <v>1015</v>
      </c>
      <c r="G203" s="273">
        <v>0</v>
      </c>
      <c r="H203" s="274" t="s">
        <v>1015</v>
      </c>
      <c r="I203" s="273">
        <v>0</v>
      </c>
      <c r="J203" s="274" t="s">
        <v>1015</v>
      </c>
      <c r="K203" s="279">
        <v>68</v>
      </c>
      <c r="L203" s="275" t="s">
        <v>1015</v>
      </c>
      <c r="M203" s="276">
        <v>97.5</v>
      </c>
      <c r="N203" s="276" t="s">
        <v>1075</v>
      </c>
      <c r="O203" s="276"/>
      <c r="P203" s="276"/>
      <c r="Q203" s="277" t="s">
        <v>1015</v>
      </c>
      <c r="R203" s="276">
        <v>318</v>
      </c>
      <c r="S203" s="278">
        <v>0</v>
      </c>
      <c r="T203" s="271"/>
    </row>
    <row r="204" spans="1:20" s="119" customFormat="1" x14ac:dyDescent="0.2">
      <c r="A204" s="237" t="s">
        <v>512</v>
      </c>
      <c r="B204" s="272" t="s">
        <v>513</v>
      </c>
      <c r="C204" s="273">
        <v>0.04</v>
      </c>
      <c r="D204" s="274" t="s">
        <v>1014</v>
      </c>
      <c r="E204" s="273">
        <v>0</v>
      </c>
      <c r="F204" s="274" t="s">
        <v>1015</v>
      </c>
      <c r="G204" s="273">
        <v>0</v>
      </c>
      <c r="H204" s="274"/>
      <c r="I204" s="273">
        <v>0</v>
      </c>
      <c r="J204" s="274" t="s">
        <v>1015</v>
      </c>
      <c r="K204" s="266">
        <v>49000</v>
      </c>
      <c r="L204" s="275" t="s">
        <v>1015</v>
      </c>
      <c r="M204" s="278">
        <v>0.26</v>
      </c>
      <c r="N204" s="276" t="s">
        <v>1017</v>
      </c>
      <c r="O204" s="276"/>
      <c r="P204" s="276"/>
      <c r="Q204" s="277" t="s">
        <v>1015</v>
      </c>
      <c r="R204" s="276">
        <v>375</v>
      </c>
      <c r="S204" s="278">
        <v>0.28999999999999998</v>
      </c>
      <c r="T204" s="271"/>
    </row>
    <row r="205" spans="1:20" s="119" customFormat="1" x14ac:dyDescent="0.2">
      <c r="A205" s="237" t="s">
        <v>514</v>
      </c>
      <c r="B205" s="272" t="s">
        <v>515</v>
      </c>
      <c r="C205" s="273">
        <v>0.04</v>
      </c>
      <c r="D205" s="274" t="s">
        <v>1014</v>
      </c>
      <c r="E205" s="273">
        <v>0</v>
      </c>
      <c r="F205" s="274" t="s">
        <v>1015</v>
      </c>
      <c r="G205" s="273">
        <v>0</v>
      </c>
      <c r="H205" s="274"/>
      <c r="I205" s="273">
        <v>0</v>
      </c>
      <c r="J205" s="274" t="s">
        <v>1015</v>
      </c>
      <c r="K205" s="266">
        <v>7900</v>
      </c>
      <c r="L205" s="275" t="s">
        <v>1016</v>
      </c>
      <c r="M205" s="276">
        <v>1.9</v>
      </c>
      <c r="N205" s="276">
        <v>1</v>
      </c>
      <c r="O205" s="276">
        <v>20155</v>
      </c>
      <c r="P205" s="276">
        <v>25294</v>
      </c>
      <c r="Q205" s="277" t="s">
        <v>1016</v>
      </c>
      <c r="R205" s="276">
        <v>298</v>
      </c>
      <c r="S205" s="278">
        <v>2.11</v>
      </c>
      <c r="T205" s="271"/>
    </row>
    <row r="206" spans="1:20" s="119" customFormat="1" ht="24" x14ac:dyDescent="0.2">
      <c r="A206" s="237" t="s">
        <v>518</v>
      </c>
      <c r="B206" s="272" t="s">
        <v>519</v>
      </c>
      <c r="C206" s="273">
        <v>0.3</v>
      </c>
      <c r="D206" s="274" t="s">
        <v>1014</v>
      </c>
      <c r="E206" s="273">
        <v>0</v>
      </c>
      <c r="F206" s="274" t="s">
        <v>1015</v>
      </c>
      <c r="G206" s="273">
        <v>0.7</v>
      </c>
      <c r="H206" s="274" t="s">
        <v>917</v>
      </c>
      <c r="I206" s="273">
        <v>0</v>
      </c>
      <c r="J206" s="274" t="s">
        <v>1015</v>
      </c>
      <c r="K206" s="266">
        <v>130</v>
      </c>
      <c r="L206" s="275" t="s">
        <v>1016</v>
      </c>
      <c r="M206" s="276">
        <v>1090</v>
      </c>
      <c r="N206" s="276" t="s">
        <v>1076</v>
      </c>
      <c r="O206" s="276">
        <v>13107</v>
      </c>
      <c r="P206" s="276">
        <v>15060</v>
      </c>
      <c r="Q206" s="277" t="s">
        <v>1016</v>
      </c>
      <c r="R206" s="280">
        <v>23.63</v>
      </c>
      <c r="S206" s="278">
        <v>0.35</v>
      </c>
      <c r="T206" s="271"/>
    </row>
    <row r="207" spans="1:20" s="119" customFormat="1" x14ac:dyDescent="0.2">
      <c r="A207" s="237" t="s">
        <v>520</v>
      </c>
      <c r="B207" s="272" t="s">
        <v>521</v>
      </c>
      <c r="C207" s="273">
        <v>2E-3</v>
      </c>
      <c r="D207" s="274" t="s">
        <v>1014</v>
      </c>
      <c r="E207" s="273">
        <v>0</v>
      </c>
      <c r="F207" s="274" t="s">
        <v>1015</v>
      </c>
      <c r="G207" s="273">
        <v>0</v>
      </c>
      <c r="H207" s="274"/>
      <c r="I207" s="273">
        <v>0</v>
      </c>
      <c r="J207" s="274" t="s">
        <v>1015</v>
      </c>
      <c r="K207" s="266">
        <v>1100</v>
      </c>
      <c r="L207" s="275" t="s">
        <v>1015</v>
      </c>
      <c r="M207" s="276">
        <v>13</v>
      </c>
      <c r="N207" s="276" t="s">
        <v>1077</v>
      </c>
      <c r="O207" s="276"/>
      <c r="P207" s="276"/>
      <c r="Q207" s="277" t="s">
        <v>1016</v>
      </c>
      <c r="R207" s="276">
        <v>324</v>
      </c>
      <c r="S207" s="278">
        <v>0</v>
      </c>
      <c r="T207" s="271"/>
    </row>
    <row r="208" spans="1:20" s="119" customFormat="1" x14ac:dyDescent="0.2">
      <c r="A208" s="237" t="s">
        <v>522</v>
      </c>
      <c r="B208" s="272" t="s">
        <v>523</v>
      </c>
      <c r="C208" s="273">
        <v>0.2</v>
      </c>
      <c r="D208" s="274" t="s">
        <v>1014</v>
      </c>
      <c r="E208" s="273">
        <v>2.1000000000000001E-2</v>
      </c>
      <c r="F208" s="274" t="s">
        <v>937</v>
      </c>
      <c r="G208" s="273">
        <v>8.9999999999999993E-3</v>
      </c>
      <c r="H208" s="274" t="s">
        <v>937</v>
      </c>
      <c r="I208" s="273">
        <v>1.2999999999999999E-5</v>
      </c>
      <c r="J208" s="274" t="s">
        <v>1014</v>
      </c>
      <c r="K208" s="266">
        <v>3.6</v>
      </c>
      <c r="L208" s="275" t="s">
        <v>1016</v>
      </c>
      <c r="M208" s="276">
        <v>55000</v>
      </c>
      <c r="N208" s="276">
        <v>1</v>
      </c>
      <c r="O208" s="276">
        <v>13046</v>
      </c>
      <c r="P208" s="276">
        <v>14990</v>
      </c>
      <c r="Q208" s="277" t="s">
        <v>1016</v>
      </c>
      <c r="R208" s="276">
        <v>-21</v>
      </c>
      <c r="S208" s="278">
        <v>18.07</v>
      </c>
      <c r="T208" s="271"/>
    </row>
    <row r="209" spans="1:20" s="119" customFormat="1" x14ac:dyDescent="0.2">
      <c r="A209" s="237" t="s">
        <v>524</v>
      </c>
      <c r="B209" s="272" t="s">
        <v>525</v>
      </c>
      <c r="C209" s="273">
        <v>0.9</v>
      </c>
      <c r="D209" s="274" t="s">
        <v>1023</v>
      </c>
      <c r="E209" s="273">
        <v>0</v>
      </c>
      <c r="F209" s="274" t="s">
        <v>1015</v>
      </c>
      <c r="G209" s="273">
        <v>2.9999999999999997E-4</v>
      </c>
      <c r="H209" s="274" t="s">
        <v>1016</v>
      </c>
      <c r="I209" s="273">
        <v>0</v>
      </c>
      <c r="J209" s="274" t="s">
        <v>1015</v>
      </c>
      <c r="K209" s="266">
        <v>0.54</v>
      </c>
      <c r="L209" s="275" t="s">
        <v>1016</v>
      </c>
      <c r="M209" s="276">
        <v>1000000</v>
      </c>
      <c r="N209" s="276">
        <v>2</v>
      </c>
      <c r="O209" s="276">
        <v>12940</v>
      </c>
      <c r="P209" s="276">
        <v>14846</v>
      </c>
      <c r="Q209" s="277" t="s">
        <v>1015</v>
      </c>
      <c r="R209" s="280">
        <v>100.7</v>
      </c>
      <c r="S209" s="278">
        <v>18.07</v>
      </c>
      <c r="T209" s="271"/>
    </row>
    <row r="210" spans="1:20" s="119" customFormat="1" x14ac:dyDescent="0.2">
      <c r="A210" s="239" t="s">
        <v>526</v>
      </c>
      <c r="B210" s="273" t="s">
        <v>527</v>
      </c>
      <c r="C210" s="273">
        <v>2.5</v>
      </c>
      <c r="D210" s="274" t="s">
        <v>1019</v>
      </c>
      <c r="E210" s="273">
        <v>0</v>
      </c>
      <c r="F210" s="274" t="s">
        <v>1015</v>
      </c>
      <c r="G210" s="273">
        <v>0</v>
      </c>
      <c r="H210" s="274" t="s">
        <v>1015</v>
      </c>
      <c r="I210" s="273">
        <v>0</v>
      </c>
      <c r="J210" s="274" t="s">
        <v>1015</v>
      </c>
      <c r="K210" s="279">
        <v>310</v>
      </c>
      <c r="L210" s="275" t="s">
        <v>1015</v>
      </c>
      <c r="M210" s="276">
        <v>120000</v>
      </c>
      <c r="N210" s="276">
        <v>2</v>
      </c>
      <c r="O210" s="276"/>
      <c r="P210" s="276"/>
      <c r="Q210" s="277" t="s">
        <v>1016</v>
      </c>
      <c r="R210" s="276">
        <v>464</v>
      </c>
      <c r="S210" s="278">
        <v>0</v>
      </c>
      <c r="T210" s="271"/>
    </row>
    <row r="211" spans="1:20" s="119" customFormat="1" x14ac:dyDescent="0.2">
      <c r="A211" s="239" t="s">
        <v>528</v>
      </c>
      <c r="B211" s="273" t="s">
        <v>529</v>
      </c>
      <c r="C211" s="273">
        <v>1E-3</v>
      </c>
      <c r="D211" s="274" t="s">
        <v>1014</v>
      </c>
      <c r="E211" s="273">
        <v>0</v>
      </c>
      <c r="F211" s="274" t="s">
        <v>1015</v>
      </c>
      <c r="G211" s="273">
        <v>0</v>
      </c>
      <c r="H211" s="274" t="s">
        <v>1015</v>
      </c>
      <c r="I211" s="273">
        <v>0</v>
      </c>
      <c r="J211" s="274" t="s">
        <v>1015</v>
      </c>
      <c r="K211" s="279">
        <v>130</v>
      </c>
      <c r="L211" s="275" t="s">
        <v>1016</v>
      </c>
      <c r="M211" s="276">
        <v>10000</v>
      </c>
      <c r="N211" s="276">
        <v>1</v>
      </c>
      <c r="O211" s="276">
        <v>13019</v>
      </c>
      <c r="P211" s="276">
        <v>14956</v>
      </c>
      <c r="Q211" s="277" t="s">
        <v>1016</v>
      </c>
      <c r="R211" s="280">
        <v>31.36</v>
      </c>
      <c r="S211" s="278">
        <v>2.25</v>
      </c>
      <c r="T211" s="271"/>
    </row>
    <row r="212" spans="1:20" s="119" customFormat="1" x14ac:dyDescent="0.2">
      <c r="A212" s="237" t="s">
        <v>530</v>
      </c>
      <c r="B212" s="272" t="s">
        <v>531</v>
      </c>
      <c r="C212" s="273">
        <v>3.0000000000000001E-3</v>
      </c>
      <c r="D212" s="274" t="s">
        <v>1014</v>
      </c>
      <c r="E212" s="273">
        <v>3.49E-2</v>
      </c>
      <c r="F212" s="274" t="s">
        <v>1019</v>
      </c>
      <c r="G212" s="273">
        <v>0.05</v>
      </c>
      <c r="H212" s="274" t="s">
        <v>917</v>
      </c>
      <c r="I212" s="273">
        <v>0</v>
      </c>
      <c r="J212" s="274" t="s">
        <v>1015</v>
      </c>
      <c r="K212" s="266">
        <v>6.3</v>
      </c>
      <c r="L212" s="275" t="s">
        <v>1016</v>
      </c>
      <c r="M212" s="276">
        <v>91000</v>
      </c>
      <c r="N212" s="276" t="s">
        <v>1078</v>
      </c>
      <c r="O212" s="276">
        <v>12998</v>
      </c>
      <c r="P212" s="276">
        <v>14930</v>
      </c>
      <c r="Q212" s="277" t="s">
        <v>1015</v>
      </c>
      <c r="R212" s="280">
        <v>161.69999999999999</v>
      </c>
      <c r="S212" s="278">
        <v>0</v>
      </c>
      <c r="T212" s="271"/>
    </row>
    <row r="213" spans="1:20" s="119" customFormat="1" x14ac:dyDescent="0.2">
      <c r="A213" s="237" t="s">
        <v>532</v>
      </c>
      <c r="B213" s="272" t="s">
        <v>533</v>
      </c>
      <c r="C213" s="273">
        <v>0.1</v>
      </c>
      <c r="D213" s="274" t="s">
        <v>1014</v>
      </c>
      <c r="E213" s="273">
        <v>0</v>
      </c>
      <c r="F213" s="274" t="s">
        <v>1015</v>
      </c>
      <c r="G213" s="273">
        <v>0</v>
      </c>
      <c r="H213" s="274"/>
      <c r="I213" s="273">
        <v>0</v>
      </c>
      <c r="J213" s="274" t="s">
        <v>1015</v>
      </c>
      <c r="K213" s="266">
        <v>3500</v>
      </c>
      <c r="L213" s="275" t="s">
        <v>1015</v>
      </c>
      <c r="M213" s="276">
        <v>12000</v>
      </c>
      <c r="N213" s="276" t="s">
        <v>1079</v>
      </c>
      <c r="O213" s="276"/>
      <c r="P213" s="276"/>
      <c r="Q213" s="277" t="s">
        <v>1015</v>
      </c>
      <c r="R213" s="276">
        <v>417</v>
      </c>
      <c r="S213" s="278">
        <v>0</v>
      </c>
      <c r="T213" s="271"/>
    </row>
    <row r="214" spans="1:20" s="119" customFormat="1" x14ac:dyDescent="0.2">
      <c r="A214" s="237" t="s">
        <v>534</v>
      </c>
      <c r="B214" s="272" t="s">
        <v>535</v>
      </c>
      <c r="C214" s="273">
        <v>5.0000000000000001E-4</v>
      </c>
      <c r="D214" s="274" t="s">
        <v>1014</v>
      </c>
      <c r="E214" s="273">
        <v>4.5</v>
      </c>
      <c r="F214" s="274" t="s">
        <v>1014</v>
      </c>
      <c r="G214" s="273">
        <v>0</v>
      </c>
      <c r="H214" s="274"/>
      <c r="I214" s="273">
        <v>1.2999999999999999E-3</v>
      </c>
      <c r="J214" s="274" t="s">
        <v>1014</v>
      </c>
      <c r="K214" s="266">
        <v>6800</v>
      </c>
      <c r="L214" s="275" t="s">
        <v>1015</v>
      </c>
      <c r="M214" s="276">
        <v>0.18</v>
      </c>
      <c r="N214" s="276" t="s">
        <v>1080</v>
      </c>
      <c r="O214" s="276"/>
      <c r="P214" s="276"/>
      <c r="Q214" s="277" t="s">
        <v>1015</v>
      </c>
      <c r="R214" s="276">
        <v>310</v>
      </c>
      <c r="S214" s="278">
        <v>46.84</v>
      </c>
      <c r="T214" s="271"/>
    </row>
    <row r="215" spans="1:20" s="119" customFormat="1" x14ac:dyDescent="0.2">
      <c r="A215" s="237" t="s">
        <v>536</v>
      </c>
      <c r="B215" s="272" t="s">
        <v>537</v>
      </c>
      <c r="C215" s="273">
        <v>1.2999999999999999E-5</v>
      </c>
      <c r="D215" s="274" t="s">
        <v>1014</v>
      </c>
      <c r="E215" s="273">
        <v>9.1</v>
      </c>
      <c r="F215" s="274" t="s">
        <v>1014</v>
      </c>
      <c r="G215" s="273">
        <v>0</v>
      </c>
      <c r="H215" s="274"/>
      <c r="I215" s="273">
        <v>2.5999999999999999E-3</v>
      </c>
      <c r="J215" s="274" t="s">
        <v>1014</v>
      </c>
      <c r="K215" s="266">
        <v>21000</v>
      </c>
      <c r="L215" s="275" t="s">
        <v>1015</v>
      </c>
      <c r="M215" s="276">
        <v>0.311</v>
      </c>
      <c r="N215" s="276" t="s">
        <v>1045</v>
      </c>
      <c r="O215" s="276"/>
      <c r="P215" s="276"/>
      <c r="Q215" s="277" t="s">
        <v>1015</v>
      </c>
      <c r="R215" s="276">
        <v>341</v>
      </c>
      <c r="S215" s="278">
        <v>0.23</v>
      </c>
      <c r="T215" s="271"/>
    </row>
    <row r="216" spans="1:20" s="119" customFormat="1" x14ac:dyDescent="0.2">
      <c r="A216" s="237" t="s">
        <v>538</v>
      </c>
      <c r="B216" s="272" t="s">
        <v>539</v>
      </c>
      <c r="C216" s="273">
        <v>8.0000000000000004E-4</v>
      </c>
      <c r="D216" s="274" t="s">
        <v>1014</v>
      </c>
      <c r="E216" s="273">
        <v>1.6</v>
      </c>
      <c r="F216" s="274" t="s">
        <v>1014</v>
      </c>
      <c r="G216" s="273">
        <v>0</v>
      </c>
      <c r="H216" s="274"/>
      <c r="I216" s="273">
        <v>4.6000000000000001E-4</v>
      </c>
      <c r="J216" s="274" t="s">
        <v>1014</v>
      </c>
      <c r="K216" s="266">
        <v>3800</v>
      </c>
      <c r="L216" s="275" t="s">
        <v>1015</v>
      </c>
      <c r="M216" s="276">
        <v>6.0000000000000001E-3</v>
      </c>
      <c r="N216" s="276" t="s">
        <v>1038</v>
      </c>
      <c r="O216" s="276"/>
      <c r="P216" s="276"/>
      <c r="Q216" s="277" t="s">
        <v>1016</v>
      </c>
      <c r="R216" s="280">
        <v>319.3</v>
      </c>
      <c r="S216" s="278">
        <v>0.06</v>
      </c>
      <c r="T216" s="271"/>
    </row>
    <row r="217" spans="1:20" s="119" customFormat="1" x14ac:dyDescent="0.2">
      <c r="A217" s="237" t="s">
        <v>540</v>
      </c>
      <c r="B217" s="272" t="s">
        <v>541</v>
      </c>
      <c r="C217" s="273">
        <v>1E-3</v>
      </c>
      <c r="D217" s="274" t="s">
        <v>1023</v>
      </c>
      <c r="E217" s="273">
        <v>7.8E-2</v>
      </c>
      <c r="F217" s="274" t="s">
        <v>1014</v>
      </c>
      <c r="G217" s="273">
        <v>0</v>
      </c>
      <c r="H217" s="274"/>
      <c r="I217" s="273">
        <v>2.1999999999999999E-5</v>
      </c>
      <c r="J217" s="274" t="s">
        <v>1014</v>
      </c>
      <c r="K217" s="266">
        <v>4700</v>
      </c>
      <c r="L217" s="275" t="s">
        <v>1015</v>
      </c>
      <c r="M217" s="276">
        <v>2.89</v>
      </c>
      <c r="N217" s="276" t="s">
        <v>1081</v>
      </c>
      <c r="O217" s="276"/>
      <c r="P217" s="276"/>
      <c r="Q217" s="277" t="s">
        <v>1016</v>
      </c>
      <c r="R217" s="276">
        <v>215</v>
      </c>
      <c r="S217" s="278">
        <v>0.69</v>
      </c>
      <c r="T217" s="271"/>
    </row>
    <row r="218" spans="1:20" s="119" customFormat="1" x14ac:dyDescent="0.2">
      <c r="A218" s="237" t="s">
        <v>542</v>
      </c>
      <c r="B218" s="272" t="s">
        <v>543</v>
      </c>
      <c r="C218" s="273">
        <v>6.0000000000000001E-3</v>
      </c>
      <c r="D218" s="274" t="s">
        <v>1014</v>
      </c>
      <c r="E218" s="273">
        <v>0</v>
      </c>
      <c r="F218" s="274" t="s">
        <v>1015</v>
      </c>
      <c r="G218" s="273">
        <v>2.0000000000000001E-4</v>
      </c>
      <c r="H218" s="274" t="s">
        <v>1014</v>
      </c>
      <c r="I218" s="273">
        <v>0</v>
      </c>
      <c r="J218" s="274" t="s">
        <v>1015</v>
      </c>
      <c r="K218" s="266">
        <v>7200</v>
      </c>
      <c r="L218" s="275" t="s">
        <v>1015</v>
      </c>
      <c r="M218" s="276">
        <v>1.8</v>
      </c>
      <c r="N218" s="276" t="s">
        <v>1082</v>
      </c>
      <c r="O218" s="276"/>
      <c r="P218" s="276"/>
      <c r="Q218" s="277" t="s">
        <v>1015</v>
      </c>
      <c r="R218" s="276">
        <v>239</v>
      </c>
      <c r="S218" s="278">
        <v>4.5</v>
      </c>
      <c r="T218" s="271"/>
    </row>
    <row r="219" spans="1:20" s="119" customFormat="1" x14ac:dyDescent="0.2">
      <c r="A219" s="237" t="s">
        <v>544</v>
      </c>
      <c r="B219" s="272" t="s">
        <v>545</v>
      </c>
      <c r="C219" s="273">
        <v>6.9999999999999999E-4</v>
      </c>
      <c r="D219" s="274" t="s">
        <v>1014</v>
      </c>
      <c r="E219" s="273">
        <v>0.04</v>
      </c>
      <c r="F219" s="274" t="s">
        <v>1014</v>
      </c>
      <c r="G219" s="273">
        <v>0.03</v>
      </c>
      <c r="H219" s="274" t="s">
        <v>1014</v>
      </c>
      <c r="I219" s="273">
        <v>1.1E-5</v>
      </c>
      <c r="J219" s="274" t="s">
        <v>937</v>
      </c>
      <c r="K219" s="266">
        <v>2200</v>
      </c>
      <c r="L219" s="275" t="s">
        <v>1016</v>
      </c>
      <c r="M219" s="276">
        <v>50</v>
      </c>
      <c r="N219" s="276">
        <v>1</v>
      </c>
      <c r="O219" s="276">
        <v>14825</v>
      </c>
      <c r="P219" s="276">
        <v>17421</v>
      </c>
      <c r="Q219" s="277" t="s">
        <v>1016</v>
      </c>
      <c r="R219" s="280">
        <v>186.8</v>
      </c>
      <c r="S219" s="278">
        <v>0.69</v>
      </c>
      <c r="T219" s="271"/>
    </row>
    <row r="220" spans="1:20" s="119" customFormat="1" ht="24" x14ac:dyDescent="0.2">
      <c r="A220" s="237" t="s">
        <v>951</v>
      </c>
      <c r="B220" s="272" t="s">
        <v>547</v>
      </c>
      <c r="C220" s="273">
        <v>3.0000000000000001E-6</v>
      </c>
      <c r="D220" s="274" t="s">
        <v>916</v>
      </c>
      <c r="E220" s="273"/>
      <c r="F220" s="274"/>
      <c r="G220" s="273"/>
      <c r="H220" s="274"/>
      <c r="I220" s="273"/>
      <c r="J220" s="274"/>
      <c r="K220" s="266">
        <v>12</v>
      </c>
      <c r="L220" s="275" t="s">
        <v>1016</v>
      </c>
      <c r="M220" s="276">
        <v>751000</v>
      </c>
      <c r="N220" s="276">
        <v>23</v>
      </c>
      <c r="O220" s="276">
        <v>12974</v>
      </c>
      <c r="P220" s="276">
        <v>14896</v>
      </c>
      <c r="Q220" s="277" t="s">
        <v>1016</v>
      </c>
      <c r="R220" s="280">
        <v>129</v>
      </c>
      <c r="S220" s="278">
        <v>0</v>
      </c>
      <c r="T220" s="271"/>
    </row>
    <row r="221" spans="1:20" s="119" customFormat="1" ht="36" x14ac:dyDescent="0.2">
      <c r="A221" s="237" t="s">
        <v>548</v>
      </c>
      <c r="B221" s="272" t="s">
        <v>549</v>
      </c>
      <c r="C221" s="273">
        <v>3.0000000000000001E-6</v>
      </c>
      <c r="D221" s="274" t="s">
        <v>916</v>
      </c>
      <c r="E221" s="273"/>
      <c r="F221" s="274"/>
      <c r="G221" s="273"/>
      <c r="H221" s="274"/>
      <c r="I221" s="273"/>
      <c r="J221" s="274"/>
      <c r="K221" s="266">
        <v>12</v>
      </c>
      <c r="L221" s="275">
        <v>0</v>
      </c>
      <c r="M221" s="276">
        <v>739000</v>
      </c>
      <c r="N221" s="276">
        <v>23</v>
      </c>
      <c r="O221" s="276"/>
      <c r="P221" s="276"/>
      <c r="Q221" s="277" t="s">
        <v>1016</v>
      </c>
      <c r="R221" s="280">
        <v>108</v>
      </c>
      <c r="S221" s="278">
        <v>0</v>
      </c>
      <c r="T221" s="271"/>
    </row>
    <row r="222" spans="1:20" s="119" customFormat="1" x14ac:dyDescent="0.2">
      <c r="A222" s="237" t="s">
        <v>550</v>
      </c>
      <c r="B222" s="272" t="s">
        <v>551</v>
      </c>
      <c r="C222" s="273">
        <v>0.06</v>
      </c>
      <c r="D222" s="274" t="s">
        <v>917</v>
      </c>
      <c r="E222" s="273">
        <v>0</v>
      </c>
      <c r="F222" s="274" t="s">
        <v>1015</v>
      </c>
      <c r="G222" s="273">
        <v>0.7</v>
      </c>
      <c r="H222" s="274" t="s">
        <v>1014</v>
      </c>
      <c r="I222" s="273">
        <v>0</v>
      </c>
      <c r="J222" s="274" t="s">
        <v>1015</v>
      </c>
      <c r="K222" s="266">
        <v>3600</v>
      </c>
      <c r="L222" s="275" t="s">
        <v>1016</v>
      </c>
      <c r="M222" s="284">
        <v>9.5</v>
      </c>
      <c r="N222" s="276" t="s">
        <v>1079</v>
      </c>
      <c r="O222" s="276">
        <v>13105</v>
      </c>
      <c r="P222" s="276">
        <v>15056</v>
      </c>
      <c r="Q222" s="277" t="s">
        <v>1015</v>
      </c>
      <c r="R222" s="276">
        <v>69</v>
      </c>
      <c r="S222" s="278">
        <v>0</v>
      </c>
      <c r="T222" s="271"/>
    </row>
    <row r="223" spans="1:20" s="119" customFormat="1" x14ac:dyDescent="0.2">
      <c r="A223" s="237" t="s">
        <v>552</v>
      </c>
      <c r="B223" s="272" t="s">
        <v>553</v>
      </c>
      <c r="C223" s="273">
        <v>3.3000000000000002E-2</v>
      </c>
      <c r="D223" s="274" t="s">
        <v>1014</v>
      </c>
      <c r="E223" s="273"/>
      <c r="F223" s="274"/>
      <c r="G223" s="273"/>
      <c r="H223" s="274"/>
      <c r="I223" s="273"/>
      <c r="J223" s="274"/>
      <c r="K223" s="266">
        <v>41</v>
      </c>
      <c r="L223" s="275" t="s">
        <v>1015</v>
      </c>
      <c r="M223" s="280">
        <v>330000</v>
      </c>
      <c r="N223" s="276" t="s">
        <v>1039</v>
      </c>
      <c r="O223" s="276"/>
      <c r="P223" s="276"/>
      <c r="Q223" s="277" t="s">
        <v>1015</v>
      </c>
      <c r="R223" s="276">
        <v>408</v>
      </c>
      <c r="S223" s="278">
        <v>0</v>
      </c>
      <c r="T223" s="271"/>
    </row>
    <row r="224" spans="1:20" s="119" customFormat="1" x14ac:dyDescent="0.2">
      <c r="A224" s="239" t="s">
        <v>554</v>
      </c>
      <c r="B224" s="273" t="s">
        <v>555</v>
      </c>
      <c r="C224" s="273">
        <v>2.5000000000000001E-2</v>
      </c>
      <c r="D224" s="274" t="s">
        <v>1014</v>
      </c>
      <c r="E224" s="273">
        <v>0</v>
      </c>
      <c r="F224" s="274" t="s">
        <v>1015</v>
      </c>
      <c r="G224" s="273">
        <v>0</v>
      </c>
      <c r="H224" s="274" t="s">
        <v>1015</v>
      </c>
      <c r="I224" s="273">
        <v>0</v>
      </c>
      <c r="J224" s="274" t="s">
        <v>1015</v>
      </c>
      <c r="K224" s="279">
        <v>6500</v>
      </c>
      <c r="L224" s="275" t="s">
        <v>1015</v>
      </c>
      <c r="M224" s="276">
        <v>0.5</v>
      </c>
      <c r="N224" s="276">
        <v>2</v>
      </c>
      <c r="O224" s="276"/>
      <c r="P224" s="276"/>
      <c r="Q224" s="277" t="s">
        <v>1015</v>
      </c>
      <c r="R224" s="276">
        <v>539</v>
      </c>
      <c r="S224" s="278">
        <v>0</v>
      </c>
      <c r="T224" s="271"/>
    </row>
    <row r="225" spans="1:20" s="119" customFormat="1" x14ac:dyDescent="0.2">
      <c r="A225" s="239" t="s">
        <v>556</v>
      </c>
      <c r="B225" s="273" t="s">
        <v>557</v>
      </c>
      <c r="C225" s="273">
        <v>0.05</v>
      </c>
      <c r="D225" s="274" t="s">
        <v>1014</v>
      </c>
      <c r="E225" s="273"/>
      <c r="F225" s="274"/>
      <c r="G225" s="273"/>
      <c r="H225" s="274"/>
      <c r="I225" s="273"/>
      <c r="J225" s="274"/>
      <c r="K225" s="279">
        <v>3.8</v>
      </c>
      <c r="L225" s="275" t="s">
        <v>1015</v>
      </c>
      <c r="M225" s="276">
        <v>5</v>
      </c>
      <c r="N225" s="276">
        <v>16</v>
      </c>
      <c r="O225" s="276"/>
      <c r="P225" s="276"/>
      <c r="Q225" s="277" t="s">
        <v>1016</v>
      </c>
      <c r="R225" s="276">
        <v>436</v>
      </c>
      <c r="S225" s="278">
        <v>0</v>
      </c>
      <c r="T225" s="271"/>
    </row>
    <row r="226" spans="1:20" s="119" customFormat="1" x14ac:dyDescent="0.2">
      <c r="A226" s="239" t="s">
        <v>558</v>
      </c>
      <c r="B226" s="273" t="s">
        <v>559</v>
      </c>
      <c r="C226" s="273">
        <v>0</v>
      </c>
      <c r="D226" s="274" t="s">
        <v>1015</v>
      </c>
      <c r="E226" s="273">
        <v>3</v>
      </c>
      <c r="F226" s="274" t="s">
        <v>1014</v>
      </c>
      <c r="G226" s="273">
        <v>3.0000000000000001E-5</v>
      </c>
      <c r="H226" s="274" t="s">
        <v>1023</v>
      </c>
      <c r="I226" s="273">
        <v>4.9000000000000007E-3</v>
      </c>
      <c r="J226" s="274" t="s">
        <v>1014</v>
      </c>
      <c r="K226" s="289">
        <v>5.3E-3</v>
      </c>
      <c r="L226" s="275" t="s">
        <v>1016</v>
      </c>
      <c r="M226" s="276">
        <v>1000000</v>
      </c>
      <c r="N226" s="276">
        <v>2</v>
      </c>
      <c r="O226" s="276">
        <v>13026</v>
      </c>
      <c r="P226" s="276">
        <v>14966</v>
      </c>
      <c r="Q226" s="277" t="s">
        <v>1015</v>
      </c>
      <c r="R226" s="280">
        <v>113.5</v>
      </c>
      <c r="S226" s="278">
        <v>18.07</v>
      </c>
      <c r="T226" s="271"/>
    </row>
    <row r="227" spans="1:20" s="119" customFormat="1" x14ac:dyDescent="0.2">
      <c r="A227" s="239" t="s">
        <v>560</v>
      </c>
      <c r="B227" s="273" t="s">
        <v>561</v>
      </c>
      <c r="C227" s="273">
        <v>0.04</v>
      </c>
      <c r="D227" s="274" t="s">
        <v>1023</v>
      </c>
      <c r="E227" s="273">
        <v>0.06</v>
      </c>
      <c r="F227" s="274" t="s">
        <v>1023</v>
      </c>
      <c r="G227" s="273">
        <v>0</v>
      </c>
      <c r="H227" s="274"/>
      <c r="I227" s="273">
        <v>0</v>
      </c>
      <c r="J227" s="274"/>
      <c r="K227" s="279">
        <v>9.5</v>
      </c>
      <c r="L227" s="275" t="s">
        <v>1015</v>
      </c>
      <c r="M227" s="276">
        <v>70000</v>
      </c>
      <c r="N227" s="276" t="s">
        <v>1083</v>
      </c>
      <c r="O227" s="276"/>
      <c r="P227" s="276"/>
      <c r="Q227" s="277" t="s">
        <v>1015</v>
      </c>
      <c r="R227" s="276">
        <v>285</v>
      </c>
      <c r="S227" s="278">
        <v>18.07</v>
      </c>
      <c r="T227" s="271"/>
    </row>
    <row r="228" spans="1:20" s="119" customFormat="1" x14ac:dyDescent="0.2">
      <c r="A228" s="237" t="s">
        <v>562</v>
      </c>
      <c r="B228" s="272" t="s">
        <v>563</v>
      </c>
      <c r="C228" s="273">
        <v>0</v>
      </c>
      <c r="D228" s="274" t="s">
        <v>1015</v>
      </c>
      <c r="E228" s="273">
        <v>1.2</v>
      </c>
      <c r="F228" s="274" t="s">
        <v>937</v>
      </c>
      <c r="G228" s="273">
        <v>0</v>
      </c>
      <c r="H228" s="274" t="s">
        <v>1015</v>
      </c>
      <c r="I228" s="273">
        <v>1.1E-4</v>
      </c>
      <c r="J228" s="274" t="s">
        <v>937</v>
      </c>
      <c r="K228" s="266">
        <v>31000000</v>
      </c>
      <c r="L228" s="275" t="s">
        <v>1015</v>
      </c>
      <c r="M228" s="276">
        <v>6.2E-2</v>
      </c>
      <c r="N228" s="276">
        <v>5</v>
      </c>
      <c r="O228" s="276"/>
      <c r="P228" s="276"/>
      <c r="Q228" s="277" t="s">
        <v>1015</v>
      </c>
      <c r="R228" s="276">
        <v>536</v>
      </c>
      <c r="S228" s="278">
        <v>0.17</v>
      </c>
      <c r="T228" s="282" t="s">
        <v>916</v>
      </c>
    </row>
    <row r="229" spans="1:20" s="119" customFormat="1" x14ac:dyDescent="0.2">
      <c r="A229" s="239" t="s">
        <v>564</v>
      </c>
      <c r="B229" s="273" t="s">
        <v>565</v>
      </c>
      <c r="C229" s="273">
        <v>0.04</v>
      </c>
      <c r="D229" s="274" t="s">
        <v>1014</v>
      </c>
      <c r="E229" s="273">
        <v>4.3900000000000002E-2</v>
      </c>
      <c r="F229" s="274" t="s">
        <v>1019</v>
      </c>
      <c r="G229" s="273">
        <v>0</v>
      </c>
      <c r="H229" s="274" t="s">
        <v>1015</v>
      </c>
      <c r="I229" s="273">
        <v>0</v>
      </c>
      <c r="J229" s="274" t="s">
        <v>1015</v>
      </c>
      <c r="K229" s="279">
        <v>1100</v>
      </c>
      <c r="L229" s="275" t="s">
        <v>1015</v>
      </c>
      <c r="M229" s="276">
        <v>13</v>
      </c>
      <c r="N229" s="276">
        <v>2</v>
      </c>
      <c r="O229" s="276"/>
      <c r="P229" s="276"/>
      <c r="Q229" s="277" t="s">
        <v>1016</v>
      </c>
      <c r="R229" s="276">
        <v>545</v>
      </c>
      <c r="S229" s="278">
        <v>0</v>
      </c>
      <c r="T229" s="271"/>
    </row>
    <row r="230" spans="1:20" s="119" customFormat="1" x14ac:dyDescent="0.2">
      <c r="A230" s="237" t="s">
        <v>568</v>
      </c>
      <c r="B230" s="272" t="s">
        <v>83</v>
      </c>
      <c r="C230" s="273">
        <v>0.3</v>
      </c>
      <c r="D230" s="274" t="s">
        <v>1014</v>
      </c>
      <c r="E230" s="273">
        <v>0</v>
      </c>
      <c r="F230" s="274" t="s">
        <v>1015</v>
      </c>
      <c r="G230" s="273">
        <v>0</v>
      </c>
      <c r="H230" s="274"/>
      <c r="I230" s="273">
        <v>0</v>
      </c>
      <c r="J230" s="274" t="s">
        <v>1015</v>
      </c>
      <c r="K230" s="266">
        <v>60</v>
      </c>
      <c r="L230" s="275" t="s">
        <v>1016</v>
      </c>
      <c r="M230" s="276">
        <v>81000</v>
      </c>
      <c r="N230" s="276" t="s">
        <v>1084</v>
      </c>
      <c r="O230" s="276">
        <v>12954</v>
      </c>
      <c r="P230" s="276">
        <v>14866</v>
      </c>
      <c r="Q230" s="277" t="s">
        <v>1016</v>
      </c>
      <c r="R230" s="280">
        <v>108.1</v>
      </c>
      <c r="S230" s="278">
        <v>17.57</v>
      </c>
      <c r="T230" s="271"/>
    </row>
    <row r="231" spans="1:20" s="119" customFormat="1" x14ac:dyDescent="0.2">
      <c r="A231" s="237" t="s">
        <v>569</v>
      </c>
      <c r="B231" s="272" t="s">
        <v>570</v>
      </c>
      <c r="C231" s="273">
        <v>0.2</v>
      </c>
      <c r="D231" s="274" t="s">
        <v>1014</v>
      </c>
      <c r="E231" s="273">
        <v>9.5E-4</v>
      </c>
      <c r="F231" s="274" t="s">
        <v>1014</v>
      </c>
      <c r="G231" s="273">
        <v>2</v>
      </c>
      <c r="H231" s="274" t="s">
        <v>937</v>
      </c>
      <c r="I231" s="273">
        <v>0</v>
      </c>
      <c r="J231" s="274"/>
      <c r="K231" s="266">
        <v>31</v>
      </c>
      <c r="L231" s="275" t="s">
        <v>1015</v>
      </c>
      <c r="M231" s="276">
        <v>12000</v>
      </c>
      <c r="N231" s="276" t="s">
        <v>1026</v>
      </c>
      <c r="O231" s="276"/>
      <c r="P231" s="276"/>
      <c r="Q231" s="277" t="s">
        <v>1016</v>
      </c>
      <c r="R231" s="280">
        <v>215.2</v>
      </c>
      <c r="S231" s="284">
        <v>4.5</v>
      </c>
      <c r="T231" s="271"/>
    </row>
    <row r="232" spans="1:20" s="119" customFormat="1" ht="24" x14ac:dyDescent="0.2">
      <c r="A232" s="237" t="s">
        <v>571</v>
      </c>
      <c r="B232" s="272" t="s">
        <v>572</v>
      </c>
      <c r="C232" s="273">
        <v>0.1</v>
      </c>
      <c r="D232" s="274" t="s">
        <v>1014</v>
      </c>
      <c r="E232" s="273"/>
      <c r="F232" s="274"/>
      <c r="G232" s="273"/>
      <c r="H232" s="274"/>
      <c r="I232" s="273"/>
      <c r="J232" s="274"/>
      <c r="K232" s="266">
        <v>1.84</v>
      </c>
      <c r="L232" s="275" t="s">
        <v>1015</v>
      </c>
      <c r="M232" s="276">
        <v>50000</v>
      </c>
      <c r="N232" s="276">
        <v>13</v>
      </c>
      <c r="O232" s="276"/>
      <c r="P232" s="276"/>
      <c r="Q232" s="277" t="s">
        <v>1015</v>
      </c>
      <c r="R232" s="280">
        <v>230</v>
      </c>
      <c r="S232" s="278">
        <v>0</v>
      </c>
      <c r="T232" s="271"/>
    </row>
    <row r="233" spans="1:20" s="119" customFormat="1" x14ac:dyDescent="0.2">
      <c r="A233" s="237" t="s">
        <v>573</v>
      </c>
      <c r="B233" s="272" t="s">
        <v>574</v>
      </c>
      <c r="C233" s="273">
        <v>2.9999999999999997E-4</v>
      </c>
      <c r="D233" s="274" t="s">
        <v>1014</v>
      </c>
      <c r="E233" s="273">
        <v>10</v>
      </c>
      <c r="F233" s="274" t="s">
        <v>1014</v>
      </c>
      <c r="G233" s="273">
        <v>0</v>
      </c>
      <c r="H233" s="274"/>
      <c r="I233" s="273">
        <v>4.5999999999999999E-3</v>
      </c>
      <c r="J233" s="274" t="s">
        <v>937</v>
      </c>
      <c r="K233" s="266">
        <v>55000</v>
      </c>
      <c r="L233" s="275" t="s">
        <v>1015</v>
      </c>
      <c r="M233" s="276">
        <v>7.6</v>
      </c>
      <c r="N233" s="276">
        <v>4</v>
      </c>
      <c r="O233" s="276"/>
      <c r="P233" s="276"/>
      <c r="Q233" s="277" t="s">
        <v>1016</v>
      </c>
      <c r="R233" s="276">
        <v>350</v>
      </c>
      <c r="S233" s="278">
        <v>0.17</v>
      </c>
      <c r="T233" s="271"/>
    </row>
    <row r="234" spans="1:20" s="119" customFormat="1" x14ac:dyDescent="0.2">
      <c r="A234" s="237" t="s">
        <v>579</v>
      </c>
      <c r="B234" s="272" t="s">
        <v>580</v>
      </c>
      <c r="C234" s="273">
        <v>0.02</v>
      </c>
      <c r="D234" s="274" t="s">
        <v>1014</v>
      </c>
      <c r="E234" s="273">
        <v>0</v>
      </c>
      <c r="F234" s="274"/>
      <c r="G234" s="273">
        <v>0</v>
      </c>
      <c r="H234" s="274"/>
      <c r="I234" s="273">
        <v>0</v>
      </c>
      <c r="J234" s="274" t="s">
        <v>1015</v>
      </c>
      <c r="K234" s="266">
        <v>1300</v>
      </c>
      <c r="L234" s="275" t="s">
        <v>1015</v>
      </c>
      <c r="M234" s="276">
        <v>143</v>
      </c>
      <c r="N234" s="276">
        <v>4</v>
      </c>
      <c r="O234" s="276"/>
      <c r="P234" s="276"/>
      <c r="Q234" s="277" t="s">
        <v>1015</v>
      </c>
      <c r="R234" s="276">
        <v>351</v>
      </c>
      <c r="S234" s="278">
        <v>2.46</v>
      </c>
      <c r="T234" s="271"/>
    </row>
    <row r="235" spans="1:20" s="119" customFormat="1" x14ac:dyDescent="0.2">
      <c r="A235" s="281" t="s">
        <v>581</v>
      </c>
      <c r="B235" s="272" t="s">
        <v>582</v>
      </c>
      <c r="C235" s="273">
        <v>0.5</v>
      </c>
      <c r="D235" s="274" t="s">
        <v>1014</v>
      </c>
      <c r="E235" s="273">
        <v>0</v>
      </c>
      <c r="F235" s="274" t="s">
        <v>1015</v>
      </c>
      <c r="G235" s="273">
        <v>0</v>
      </c>
      <c r="H235" s="274"/>
      <c r="I235" s="273">
        <v>0</v>
      </c>
      <c r="J235" s="274" t="s">
        <v>1015</v>
      </c>
      <c r="K235" s="266">
        <v>2.8</v>
      </c>
      <c r="L235" s="275" t="s">
        <v>1015</v>
      </c>
      <c r="M235" s="276">
        <v>6000</v>
      </c>
      <c r="N235" s="276">
        <v>4</v>
      </c>
      <c r="O235" s="276"/>
      <c r="P235" s="276"/>
      <c r="Q235" s="277" t="s">
        <v>1015</v>
      </c>
      <c r="R235" s="276">
        <v>260</v>
      </c>
      <c r="S235" s="278">
        <v>0</v>
      </c>
      <c r="T235" s="271"/>
    </row>
    <row r="236" spans="1:20" s="119" customFormat="1" x14ac:dyDescent="0.2">
      <c r="A236" s="239" t="s">
        <v>583</v>
      </c>
      <c r="B236" s="273" t="s">
        <v>584</v>
      </c>
      <c r="C236" s="273">
        <v>5.0000000000000001E-3</v>
      </c>
      <c r="D236" s="274" t="s">
        <v>1014</v>
      </c>
      <c r="E236" s="273">
        <v>6.0100000000000001E-2</v>
      </c>
      <c r="F236" s="274" t="s">
        <v>1019</v>
      </c>
      <c r="G236" s="273">
        <v>0</v>
      </c>
      <c r="H236" s="274" t="s">
        <v>1015</v>
      </c>
      <c r="I236" s="273">
        <v>0</v>
      </c>
      <c r="J236" s="274" t="s">
        <v>1015</v>
      </c>
      <c r="K236" s="279">
        <v>1</v>
      </c>
      <c r="L236" s="275" t="s">
        <v>1015</v>
      </c>
      <c r="M236" s="276">
        <v>23</v>
      </c>
      <c r="N236" s="276" t="s">
        <v>1085</v>
      </c>
      <c r="O236" s="276"/>
      <c r="P236" s="276"/>
      <c r="Q236" s="277" t="s">
        <v>1016</v>
      </c>
      <c r="R236" s="276">
        <v>351</v>
      </c>
      <c r="S236" s="278">
        <v>0</v>
      </c>
      <c r="T236" s="271"/>
    </row>
    <row r="237" spans="1:20" s="119" customFormat="1" x14ac:dyDescent="0.2">
      <c r="A237" s="239" t="s">
        <v>589</v>
      </c>
      <c r="B237" s="273" t="s">
        <v>590</v>
      </c>
      <c r="C237" s="273">
        <v>5.0000000000000001E-4</v>
      </c>
      <c r="D237" s="274" t="s">
        <v>1020</v>
      </c>
      <c r="E237" s="273">
        <v>0</v>
      </c>
      <c r="F237" s="274" t="s">
        <v>1015</v>
      </c>
      <c r="G237" s="273">
        <v>0</v>
      </c>
      <c r="H237" s="274" t="s">
        <v>1015</v>
      </c>
      <c r="I237" s="273">
        <v>0</v>
      </c>
      <c r="J237" s="274" t="s">
        <v>1015</v>
      </c>
      <c r="K237" s="279">
        <v>53000</v>
      </c>
      <c r="L237" s="275" t="s">
        <v>1015</v>
      </c>
      <c r="M237" s="276">
        <v>2.2999999999999998</v>
      </c>
      <c r="N237" s="276" t="s">
        <v>1086</v>
      </c>
      <c r="O237" s="276"/>
      <c r="P237" s="276"/>
      <c r="Q237" s="277" t="s">
        <v>1016</v>
      </c>
      <c r="R237" s="276">
        <v>392</v>
      </c>
      <c r="S237" s="278">
        <v>0</v>
      </c>
      <c r="T237" s="271"/>
    </row>
    <row r="238" spans="1:20" s="119" customFormat="1" x14ac:dyDescent="0.2">
      <c r="A238" s="281" t="s">
        <v>591</v>
      </c>
      <c r="B238" s="272" t="s">
        <v>592</v>
      </c>
      <c r="C238" s="273">
        <v>1E-4</v>
      </c>
      <c r="D238" s="274" t="s">
        <v>1014</v>
      </c>
      <c r="E238" s="273">
        <v>0</v>
      </c>
      <c r="F238" s="274" t="s">
        <v>1015</v>
      </c>
      <c r="G238" s="273">
        <v>0.03</v>
      </c>
      <c r="H238" s="274" t="s">
        <v>1023</v>
      </c>
      <c r="I238" s="273">
        <v>0</v>
      </c>
      <c r="J238" s="274" t="s">
        <v>1015</v>
      </c>
      <c r="K238" s="266">
        <v>21</v>
      </c>
      <c r="L238" s="275" t="s">
        <v>1016</v>
      </c>
      <c r="M238" s="276">
        <v>25700</v>
      </c>
      <c r="N238" s="276">
        <v>1</v>
      </c>
      <c r="O238" s="276">
        <v>12994</v>
      </c>
      <c r="P238" s="276">
        <v>14925</v>
      </c>
      <c r="Q238" s="277" t="s">
        <v>1015</v>
      </c>
      <c r="R238" s="280">
        <v>90.3</v>
      </c>
      <c r="S238" s="278">
        <v>0</v>
      </c>
      <c r="T238" s="271"/>
    </row>
    <row r="239" spans="1:20" s="119" customFormat="1" x14ac:dyDescent="0.2">
      <c r="A239" s="239" t="s">
        <v>593</v>
      </c>
      <c r="B239" s="273" t="s">
        <v>594</v>
      </c>
      <c r="C239" s="273">
        <v>5.0000000000000002E-5</v>
      </c>
      <c r="D239" s="274" t="s">
        <v>1014</v>
      </c>
      <c r="E239" s="273">
        <v>0</v>
      </c>
      <c r="F239" s="274" t="s">
        <v>1015</v>
      </c>
      <c r="G239" s="273">
        <v>0</v>
      </c>
      <c r="H239" s="274" t="s">
        <v>1015</v>
      </c>
      <c r="I239" s="273">
        <v>0</v>
      </c>
      <c r="J239" s="274" t="s">
        <v>1015</v>
      </c>
      <c r="K239" s="279">
        <v>5</v>
      </c>
      <c r="L239" s="275" t="s">
        <v>1015</v>
      </c>
      <c r="M239" s="276">
        <v>2000000</v>
      </c>
      <c r="N239" s="276">
        <v>5</v>
      </c>
      <c r="O239" s="276"/>
      <c r="P239" s="276"/>
      <c r="Q239" s="277" t="s">
        <v>1016</v>
      </c>
      <c r="R239" s="276">
        <v>223</v>
      </c>
      <c r="S239" s="278">
        <v>0</v>
      </c>
      <c r="T239" s="271"/>
    </row>
    <row r="240" spans="1:20" s="119" customFormat="1" x14ac:dyDescent="0.2">
      <c r="A240" s="237" t="s">
        <v>595</v>
      </c>
      <c r="B240" s="272" t="s">
        <v>596</v>
      </c>
      <c r="C240" s="273">
        <v>2</v>
      </c>
      <c r="D240" s="274" t="s">
        <v>1014</v>
      </c>
      <c r="E240" s="273">
        <v>0</v>
      </c>
      <c r="F240" s="274" t="s">
        <v>1015</v>
      </c>
      <c r="G240" s="273">
        <v>20</v>
      </c>
      <c r="H240" s="274" t="s">
        <v>1014</v>
      </c>
      <c r="I240" s="273">
        <v>0</v>
      </c>
      <c r="J240" s="274" t="s">
        <v>1015</v>
      </c>
      <c r="K240" s="266">
        <v>2.8</v>
      </c>
      <c r="L240" s="275" t="s">
        <v>1016</v>
      </c>
      <c r="M240" s="276">
        <v>1000000</v>
      </c>
      <c r="N240" s="276">
        <v>2</v>
      </c>
      <c r="O240" s="276">
        <v>13025</v>
      </c>
      <c r="P240" s="276">
        <v>14964</v>
      </c>
      <c r="Q240" s="277" t="s">
        <v>1015</v>
      </c>
      <c r="R240" s="280">
        <v>64.55</v>
      </c>
      <c r="S240" s="278">
        <v>36.14</v>
      </c>
      <c r="T240" s="271"/>
    </row>
    <row r="241" spans="1:20" s="119" customFormat="1" x14ac:dyDescent="0.2">
      <c r="A241" s="237" t="s">
        <v>597</v>
      </c>
      <c r="B241" s="272" t="s">
        <v>598</v>
      </c>
      <c r="C241" s="273">
        <v>2.5000000000000001E-2</v>
      </c>
      <c r="D241" s="274" t="s">
        <v>1014</v>
      </c>
      <c r="E241" s="273">
        <v>0</v>
      </c>
      <c r="F241" s="274" t="s">
        <v>1015</v>
      </c>
      <c r="G241" s="273">
        <v>0</v>
      </c>
      <c r="H241" s="274"/>
      <c r="I241" s="273">
        <v>0</v>
      </c>
      <c r="J241" s="274" t="s">
        <v>1015</v>
      </c>
      <c r="K241" s="266">
        <v>20</v>
      </c>
      <c r="L241" s="275" t="s">
        <v>1015</v>
      </c>
      <c r="M241" s="276">
        <v>58000</v>
      </c>
      <c r="N241" s="276">
        <v>2</v>
      </c>
      <c r="O241" s="276"/>
      <c r="P241" s="276"/>
      <c r="Q241" s="277" t="s">
        <v>1015</v>
      </c>
      <c r="R241" s="276">
        <v>228</v>
      </c>
      <c r="S241" s="278">
        <v>0</v>
      </c>
      <c r="T241" s="271"/>
    </row>
    <row r="242" spans="1:20" s="119" customFormat="1" x14ac:dyDescent="0.2">
      <c r="A242" s="237" t="s">
        <v>599</v>
      </c>
      <c r="B242" s="272" t="s">
        <v>600</v>
      </c>
      <c r="C242" s="273">
        <v>5.0000000000000001E-3</v>
      </c>
      <c r="D242" s="274" t="s">
        <v>1014</v>
      </c>
      <c r="E242" s="273">
        <v>0</v>
      </c>
      <c r="F242" s="274"/>
      <c r="G242" s="273">
        <v>0</v>
      </c>
      <c r="H242" s="274"/>
      <c r="I242" s="273">
        <v>0</v>
      </c>
      <c r="J242" s="274" t="s">
        <v>1015</v>
      </c>
      <c r="K242" s="266">
        <v>63000</v>
      </c>
      <c r="L242" s="275" t="s">
        <v>1015</v>
      </c>
      <c r="M242" s="276">
        <v>4.4999999999999998E-2</v>
      </c>
      <c r="N242" s="276" t="s">
        <v>1036</v>
      </c>
      <c r="O242" s="276"/>
      <c r="P242" s="276"/>
      <c r="Q242" s="277" t="s">
        <v>1016</v>
      </c>
      <c r="R242" s="276">
        <v>346</v>
      </c>
      <c r="S242" s="278">
        <v>0.69</v>
      </c>
      <c r="T242" s="271"/>
    </row>
    <row r="243" spans="1:20" s="119" customFormat="1" x14ac:dyDescent="0.2">
      <c r="A243" s="239" t="s">
        <v>601</v>
      </c>
      <c r="B243" s="273" t="s">
        <v>602</v>
      </c>
      <c r="C243" s="273">
        <v>5.0000000000000001E-3</v>
      </c>
      <c r="D243" s="274" t="s">
        <v>1023</v>
      </c>
      <c r="E243" s="273">
        <v>0</v>
      </c>
      <c r="F243" s="274" t="s">
        <v>1015</v>
      </c>
      <c r="G243" s="273">
        <v>0.02</v>
      </c>
      <c r="H243" s="274" t="s">
        <v>1014</v>
      </c>
      <c r="I243" s="273">
        <v>0</v>
      </c>
      <c r="J243" s="274" t="s">
        <v>1015</v>
      </c>
      <c r="K243" s="279">
        <v>1</v>
      </c>
      <c r="L243" s="275" t="s">
        <v>1016</v>
      </c>
      <c r="M243" s="276">
        <v>1000000</v>
      </c>
      <c r="N243" s="276">
        <v>2</v>
      </c>
      <c r="O243" s="276">
        <v>13141</v>
      </c>
      <c r="P243" s="276">
        <v>15115</v>
      </c>
      <c r="Q243" s="277" t="s">
        <v>1016</v>
      </c>
      <c r="R243" s="280">
        <v>124.3</v>
      </c>
      <c r="S243" s="278">
        <v>4.5</v>
      </c>
      <c r="T243" s="271"/>
    </row>
    <row r="244" spans="1:20" s="119" customFormat="1" x14ac:dyDescent="0.2">
      <c r="A244" s="239" t="s">
        <v>603</v>
      </c>
      <c r="B244" s="273" t="s">
        <v>604</v>
      </c>
      <c r="C244" s="273">
        <v>1</v>
      </c>
      <c r="D244" s="274" t="s">
        <v>1016</v>
      </c>
      <c r="E244" s="273">
        <v>0</v>
      </c>
      <c r="F244" s="274" t="s">
        <v>1015</v>
      </c>
      <c r="G244" s="273">
        <v>0</v>
      </c>
      <c r="H244" s="274" t="s">
        <v>1015</v>
      </c>
      <c r="I244" s="273">
        <v>0</v>
      </c>
      <c r="J244" s="274" t="s">
        <v>1015</v>
      </c>
      <c r="K244" s="279">
        <v>30</v>
      </c>
      <c r="L244" s="275" t="s">
        <v>1016</v>
      </c>
      <c r="M244" s="276">
        <v>243500</v>
      </c>
      <c r="N244" s="276" t="s">
        <v>1022</v>
      </c>
      <c r="O244" s="276">
        <v>12982</v>
      </c>
      <c r="P244" s="276">
        <v>14908</v>
      </c>
      <c r="Q244" s="277" t="s">
        <v>1016</v>
      </c>
      <c r="R244" s="280">
        <v>56.9</v>
      </c>
      <c r="S244" s="278">
        <v>0</v>
      </c>
      <c r="T244" s="271"/>
    </row>
    <row r="245" spans="1:20" s="119" customFormat="1" x14ac:dyDescent="0.2">
      <c r="A245" s="239" t="s">
        <v>605</v>
      </c>
      <c r="B245" s="273" t="s">
        <v>606</v>
      </c>
      <c r="C245" s="273">
        <v>0.03</v>
      </c>
      <c r="D245" s="274" t="s">
        <v>917</v>
      </c>
      <c r="E245" s="273">
        <v>0</v>
      </c>
      <c r="F245" s="274" t="s">
        <v>1015</v>
      </c>
      <c r="G245" s="273">
        <v>0.02</v>
      </c>
      <c r="H245" s="274" t="s">
        <v>1023</v>
      </c>
      <c r="I245" s="273">
        <v>0</v>
      </c>
      <c r="J245" s="274" t="s">
        <v>1015</v>
      </c>
      <c r="K245" s="279">
        <v>55</v>
      </c>
      <c r="L245" s="275" t="s">
        <v>1016</v>
      </c>
      <c r="M245" s="276">
        <v>52000</v>
      </c>
      <c r="N245" s="276" t="s">
        <v>1087</v>
      </c>
      <c r="O245" s="276">
        <v>12971</v>
      </c>
      <c r="P245" s="276">
        <v>14892</v>
      </c>
      <c r="Q245" s="277" t="s">
        <v>1016</v>
      </c>
      <c r="R245" s="276">
        <v>70</v>
      </c>
      <c r="S245" s="278">
        <v>18.07</v>
      </c>
      <c r="T245" s="271"/>
    </row>
    <row r="246" spans="1:20" s="119" customFormat="1" x14ac:dyDescent="0.2">
      <c r="A246" s="237" t="s">
        <v>607</v>
      </c>
      <c r="B246" s="272" t="s">
        <v>608</v>
      </c>
      <c r="C246" s="273"/>
      <c r="D246" s="274"/>
      <c r="E246" s="273">
        <v>1.2999999999999999E-2</v>
      </c>
      <c r="F246" s="274" t="s">
        <v>917</v>
      </c>
      <c r="G246" s="273">
        <v>0.09</v>
      </c>
      <c r="H246" s="274" t="s">
        <v>1014</v>
      </c>
      <c r="I246" s="273">
        <v>1.7999999999999999E-6</v>
      </c>
      <c r="J246" s="274" t="s">
        <v>917</v>
      </c>
      <c r="K246" s="266">
        <v>6</v>
      </c>
      <c r="L246" s="275" t="s">
        <v>1016</v>
      </c>
      <c r="M246" s="276">
        <v>6180</v>
      </c>
      <c r="N246" s="276" t="s">
        <v>1061</v>
      </c>
      <c r="O246" s="276">
        <v>13103</v>
      </c>
      <c r="P246" s="276">
        <v>15038</v>
      </c>
      <c r="Q246" s="277" t="s">
        <v>1016</v>
      </c>
      <c r="R246" s="280">
        <v>-24.2</v>
      </c>
      <c r="S246" s="278">
        <v>4.5</v>
      </c>
      <c r="T246" s="271"/>
    </row>
    <row r="247" spans="1:20" s="119" customFormat="1" x14ac:dyDescent="0.2">
      <c r="A247" s="237" t="s">
        <v>609</v>
      </c>
      <c r="B247" s="272" t="s">
        <v>610</v>
      </c>
      <c r="C247" s="273">
        <v>0.6</v>
      </c>
      <c r="D247" s="274" t="s">
        <v>1014</v>
      </c>
      <c r="E247" s="273">
        <v>0</v>
      </c>
      <c r="F247" s="274" t="s">
        <v>1015</v>
      </c>
      <c r="G247" s="273">
        <v>5</v>
      </c>
      <c r="H247" s="274" t="s">
        <v>1014</v>
      </c>
      <c r="I247" s="273">
        <v>0</v>
      </c>
      <c r="J247" s="274" t="s">
        <v>1015</v>
      </c>
      <c r="K247" s="266">
        <v>32</v>
      </c>
      <c r="L247" s="275" t="s">
        <v>1016</v>
      </c>
      <c r="M247" s="276">
        <v>275000</v>
      </c>
      <c r="N247" s="276" t="s">
        <v>1088</v>
      </c>
      <c r="O247" s="276">
        <v>12974</v>
      </c>
      <c r="P247" s="276">
        <v>14897</v>
      </c>
      <c r="Q247" s="277" t="s">
        <v>1016</v>
      </c>
      <c r="R247" s="280">
        <v>79.599999999999994</v>
      </c>
      <c r="S247" s="278">
        <v>2.57</v>
      </c>
      <c r="T247" s="271"/>
    </row>
    <row r="248" spans="1:20" s="119" customFormat="1" x14ac:dyDescent="0.2">
      <c r="A248" s="237" t="s">
        <v>611</v>
      </c>
      <c r="B248" s="272" t="s">
        <v>612</v>
      </c>
      <c r="C248" s="273">
        <v>1E-3</v>
      </c>
      <c r="D248" s="274" t="s">
        <v>1023</v>
      </c>
      <c r="E248" s="273"/>
      <c r="F248" s="274"/>
      <c r="G248" s="273">
        <v>2.0000000000000002E-5</v>
      </c>
      <c r="H248" s="274" t="s">
        <v>1016</v>
      </c>
      <c r="I248" s="273">
        <v>1E-3</v>
      </c>
      <c r="J248" s="274" t="s">
        <v>1016</v>
      </c>
      <c r="K248" s="266">
        <v>1</v>
      </c>
      <c r="L248" s="275" t="s">
        <v>1016</v>
      </c>
      <c r="M248" s="276">
        <v>1000000</v>
      </c>
      <c r="N248" s="276">
        <v>2</v>
      </c>
      <c r="O248" s="276">
        <v>13011</v>
      </c>
      <c r="P248" s="276">
        <v>14947</v>
      </c>
      <c r="Q248" s="277" t="s">
        <v>1016</v>
      </c>
      <c r="R248" s="280">
        <v>87.5</v>
      </c>
      <c r="S248" s="276">
        <v>5.27</v>
      </c>
      <c r="T248" s="271"/>
    </row>
    <row r="249" spans="1:20" s="119" customFormat="1" x14ac:dyDescent="0.2">
      <c r="A249" s="237" t="s">
        <v>613</v>
      </c>
      <c r="B249" s="272" t="s">
        <v>614</v>
      </c>
      <c r="C249" s="273">
        <v>0.08</v>
      </c>
      <c r="D249" s="274" t="s">
        <v>917</v>
      </c>
      <c r="E249" s="273">
        <v>0</v>
      </c>
      <c r="F249" s="274" t="s">
        <v>1015</v>
      </c>
      <c r="G249" s="273">
        <v>3</v>
      </c>
      <c r="H249" s="274" t="s">
        <v>1014</v>
      </c>
      <c r="I249" s="273">
        <v>0</v>
      </c>
      <c r="J249" s="274" t="s">
        <v>1015</v>
      </c>
      <c r="K249" s="266">
        <v>17</v>
      </c>
      <c r="L249" s="275" t="s">
        <v>1016</v>
      </c>
      <c r="M249" s="276">
        <v>19550</v>
      </c>
      <c r="N249" s="276" t="s">
        <v>1055</v>
      </c>
      <c r="O249" s="276">
        <v>12983</v>
      </c>
      <c r="P249" s="276">
        <v>14910</v>
      </c>
      <c r="Q249" s="277" t="s">
        <v>1016</v>
      </c>
      <c r="R249" s="280">
        <v>117.4</v>
      </c>
      <c r="S249" s="278">
        <v>18.07</v>
      </c>
      <c r="T249" s="271"/>
    </row>
    <row r="250" spans="1:20" s="119" customFormat="1" x14ac:dyDescent="0.2">
      <c r="A250" s="237" t="s">
        <v>615</v>
      </c>
      <c r="B250" s="272" t="s">
        <v>616</v>
      </c>
      <c r="C250" s="273"/>
      <c r="D250" s="274"/>
      <c r="E250" s="273"/>
      <c r="F250" s="274"/>
      <c r="G250" s="273">
        <v>1E-3</v>
      </c>
      <c r="H250" s="274" t="s">
        <v>937</v>
      </c>
      <c r="I250" s="273"/>
      <c r="J250" s="274"/>
      <c r="K250" s="266">
        <v>10</v>
      </c>
      <c r="L250" s="275" t="s">
        <v>1016</v>
      </c>
      <c r="M250" s="276">
        <v>100000</v>
      </c>
      <c r="N250" s="276">
        <v>7</v>
      </c>
      <c r="O250" s="276">
        <v>13021</v>
      </c>
      <c r="P250" s="276">
        <v>14959</v>
      </c>
      <c r="Q250" s="277" t="s">
        <v>1016</v>
      </c>
      <c r="R250" s="280">
        <v>39.5</v>
      </c>
      <c r="S250" s="278">
        <v>0</v>
      </c>
      <c r="T250" s="271"/>
    </row>
    <row r="251" spans="1:20" s="119" customFormat="1" ht="24" x14ac:dyDescent="0.2">
      <c r="A251" s="237" t="s">
        <v>952</v>
      </c>
      <c r="B251" s="272" t="s">
        <v>622</v>
      </c>
      <c r="C251" s="273">
        <v>5.0000000000000001E-3</v>
      </c>
      <c r="D251" s="274" t="s">
        <v>1014</v>
      </c>
      <c r="E251" s="273">
        <v>0</v>
      </c>
      <c r="F251" s="274" t="s">
        <v>1015</v>
      </c>
      <c r="G251" s="273">
        <v>0.03</v>
      </c>
      <c r="H251" s="274" t="s">
        <v>1014</v>
      </c>
      <c r="I251" s="273">
        <v>0</v>
      </c>
      <c r="J251" s="274" t="s">
        <v>1015</v>
      </c>
      <c r="K251" s="266">
        <v>54</v>
      </c>
      <c r="L251" s="275" t="s">
        <v>1016</v>
      </c>
      <c r="M251" s="276">
        <v>17500</v>
      </c>
      <c r="N251" s="276">
        <v>1</v>
      </c>
      <c r="O251" s="276">
        <v>12955</v>
      </c>
      <c r="P251" s="276">
        <v>14868</v>
      </c>
      <c r="Q251" s="277" t="s">
        <v>1016</v>
      </c>
      <c r="R251" s="276">
        <v>128</v>
      </c>
      <c r="S251" s="278">
        <v>0</v>
      </c>
      <c r="T251" s="271"/>
    </row>
    <row r="252" spans="1:20" s="119" customFormat="1" x14ac:dyDescent="0.2">
      <c r="A252" s="237" t="s">
        <v>617</v>
      </c>
      <c r="B252" s="272" t="s">
        <v>618</v>
      </c>
      <c r="C252" s="273">
        <v>1.4</v>
      </c>
      <c r="D252" s="274" t="s">
        <v>1014</v>
      </c>
      <c r="E252" s="273">
        <v>0</v>
      </c>
      <c r="F252" s="274" t="s">
        <v>1015</v>
      </c>
      <c r="G252" s="273">
        <v>0.7</v>
      </c>
      <c r="H252" s="274" t="s">
        <v>1014</v>
      </c>
      <c r="I252" s="273">
        <v>0</v>
      </c>
      <c r="J252" s="274" t="s">
        <v>1015</v>
      </c>
      <c r="K252" s="266">
        <v>10</v>
      </c>
      <c r="L252" s="275" t="s">
        <v>1016</v>
      </c>
      <c r="M252" s="276">
        <v>15600</v>
      </c>
      <c r="N252" s="276">
        <v>1</v>
      </c>
      <c r="O252" s="276">
        <v>13001</v>
      </c>
      <c r="P252" s="276">
        <v>14934</v>
      </c>
      <c r="Q252" s="277" t="s">
        <v>1016</v>
      </c>
      <c r="R252" s="280">
        <v>100.3</v>
      </c>
      <c r="S252" s="278">
        <v>4.5</v>
      </c>
      <c r="T252" s="271"/>
    </row>
    <row r="253" spans="1:20" s="119" customFormat="1" x14ac:dyDescent="0.2">
      <c r="A253" s="237" t="s">
        <v>619</v>
      </c>
      <c r="B253" s="272" t="s">
        <v>620</v>
      </c>
      <c r="C253" s="273">
        <v>0</v>
      </c>
      <c r="D253" s="274" t="s">
        <v>1015</v>
      </c>
      <c r="E253" s="273">
        <v>9.9000000000000005E-2</v>
      </c>
      <c r="F253" s="274" t="s">
        <v>937</v>
      </c>
      <c r="G253" s="273">
        <v>0</v>
      </c>
      <c r="H253" s="274" t="s">
        <v>1015</v>
      </c>
      <c r="I253" s="273">
        <v>2.8E-5</v>
      </c>
      <c r="J253" s="274" t="s">
        <v>937</v>
      </c>
      <c r="K253" s="266">
        <v>5.2</v>
      </c>
      <c r="L253" s="275" t="s">
        <v>1015</v>
      </c>
      <c r="M253" s="276">
        <v>200000</v>
      </c>
      <c r="N253" s="276">
        <v>2</v>
      </c>
      <c r="O253" s="276"/>
      <c r="P253" s="276"/>
      <c r="Q253" s="277" t="s">
        <v>1015</v>
      </c>
      <c r="R253" s="276">
        <v>203</v>
      </c>
      <c r="S253" s="278">
        <v>0</v>
      </c>
      <c r="T253" s="271"/>
    </row>
    <row r="254" spans="1:20" s="119" customFormat="1" x14ac:dyDescent="0.2">
      <c r="A254" s="237" t="s">
        <v>623</v>
      </c>
      <c r="B254" s="272" t="s">
        <v>624</v>
      </c>
      <c r="C254" s="273">
        <v>2.5000000000000001E-4</v>
      </c>
      <c r="D254" s="274" t="s">
        <v>1014</v>
      </c>
      <c r="E254" s="273">
        <v>0</v>
      </c>
      <c r="F254" s="274" t="s">
        <v>1015</v>
      </c>
      <c r="G254" s="273">
        <v>0</v>
      </c>
      <c r="H254" s="274"/>
      <c r="I254" s="273">
        <v>0</v>
      </c>
      <c r="J254" s="274" t="s">
        <v>1015</v>
      </c>
      <c r="K254" s="266">
        <v>790</v>
      </c>
      <c r="L254" s="275" t="s">
        <v>1015</v>
      </c>
      <c r="M254" s="290">
        <v>25</v>
      </c>
      <c r="N254" s="290" t="s">
        <v>1036</v>
      </c>
      <c r="O254" s="290"/>
      <c r="P254" s="290"/>
      <c r="Q254" s="277" t="s">
        <v>1016</v>
      </c>
      <c r="R254" s="276">
        <v>348</v>
      </c>
      <c r="S254" s="278">
        <v>3.61</v>
      </c>
      <c r="T254" s="271"/>
    </row>
    <row r="255" spans="1:20" s="119" customFormat="1" ht="24" x14ac:dyDescent="0.2">
      <c r="A255" s="239" t="s">
        <v>625</v>
      </c>
      <c r="B255" s="291" t="s">
        <v>626</v>
      </c>
      <c r="C255" s="273">
        <v>6.0000000000000001E-3</v>
      </c>
      <c r="D255" s="274" t="s">
        <v>917</v>
      </c>
      <c r="E255" s="273">
        <v>0</v>
      </c>
      <c r="F255" s="274" t="s">
        <v>1015</v>
      </c>
      <c r="G255" s="273">
        <v>0.04</v>
      </c>
      <c r="H255" s="274" t="s">
        <v>917</v>
      </c>
      <c r="I255" s="273">
        <v>0</v>
      </c>
      <c r="J255" s="274" t="s">
        <v>1015</v>
      </c>
      <c r="K255" s="292">
        <v>2200</v>
      </c>
      <c r="L255" s="275" t="s">
        <v>1016</v>
      </c>
      <c r="M255" s="276">
        <v>89</v>
      </c>
      <c r="N255" s="276">
        <v>9</v>
      </c>
      <c r="O255" s="276">
        <v>12945</v>
      </c>
      <c r="P255" s="276">
        <v>14853</v>
      </c>
      <c r="Q255" s="277" t="s">
        <v>1016</v>
      </c>
      <c r="R255" s="276">
        <v>163</v>
      </c>
      <c r="S255" s="278">
        <v>0</v>
      </c>
      <c r="T255" s="271"/>
    </row>
    <row r="256" spans="1:20" s="119" customFormat="1" ht="24" x14ac:dyDescent="0.2">
      <c r="A256" s="281" t="s">
        <v>627</v>
      </c>
      <c r="B256" s="272" t="s">
        <v>628</v>
      </c>
      <c r="C256" s="273">
        <v>0</v>
      </c>
      <c r="D256" s="274"/>
      <c r="E256" s="273">
        <v>1.8E-3</v>
      </c>
      <c r="F256" s="274" t="s">
        <v>937</v>
      </c>
      <c r="G256" s="273">
        <v>3</v>
      </c>
      <c r="H256" s="274" t="s">
        <v>1014</v>
      </c>
      <c r="I256" s="273">
        <v>2.6E-7</v>
      </c>
      <c r="J256" s="274" t="s">
        <v>937</v>
      </c>
      <c r="K256" s="266">
        <v>12</v>
      </c>
      <c r="L256" s="275" t="s">
        <v>1016</v>
      </c>
      <c r="M256" s="293">
        <v>45000</v>
      </c>
      <c r="N256" s="293" t="s">
        <v>1089</v>
      </c>
      <c r="O256" s="293">
        <v>13014</v>
      </c>
      <c r="P256" s="293">
        <v>14950</v>
      </c>
      <c r="Q256" s="277" t="s">
        <v>1015</v>
      </c>
      <c r="R256" s="280">
        <v>55.2</v>
      </c>
      <c r="S256" s="278">
        <v>0.69</v>
      </c>
      <c r="T256" s="271"/>
    </row>
    <row r="257" spans="1:20" s="119" customFormat="1" ht="24" x14ac:dyDescent="0.2">
      <c r="A257" s="237" t="s">
        <v>629</v>
      </c>
      <c r="B257" s="272" t="s">
        <v>630</v>
      </c>
      <c r="C257" s="273">
        <v>5.0000000000000001E-4</v>
      </c>
      <c r="D257" s="274" t="s">
        <v>1014</v>
      </c>
      <c r="E257" s="273">
        <v>0</v>
      </c>
      <c r="F257" s="274" t="s">
        <v>1015</v>
      </c>
      <c r="G257" s="273">
        <v>0</v>
      </c>
      <c r="H257" s="274"/>
      <c r="I257" s="273">
        <v>0</v>
      </c>
      <c r="J257" s="274" t="s">
        <v>1015</v>
      </c>
      <c r="K257" s="266">
        <v>112</v>
      </c>
      <c r="L257" s="275" t="s">
        <v>1015</v>
      </c>
      <c r="M257" s="293">
        <v>1000</v>
      </c>
      <c r="N257" s="293" t="s">
        <v>1090</v>
      </c>
      <c r="O257" s="293"/>
      <c r="P257" s="293"/>
      <c r="Q257" s="277" t="s">
        <v>1015</v>
      </c>
      <c r="R257" s="276">
        <v>287</v>
      </c>
      <c r="S257" s="278">
        <v>1.39</v>
      </c>
      <c r="T257" s="271"/>
    </row>
    <row r="258" spans="1:20" s="119" customFormat="1" ht="24" x14ac:dyDescent="0.2">
      <c r="A258" s="239" t="s">
        <v>631</v>
      </c>
      <c r="B258" s="273" t="s">
        <v>632</v>
      </c>
      <c r="C258" s="273">
        <v>2E-3</v>
      </c>
      <c r="D258" s="274" t="s">
        <v>1023</v>
      </c>
      <c r="E258" s="273">
        <v>0.1</v>
      </c>
      <c r="F258" s="274" t="s">
        <v>1023</v>
      </c>
      <c r="G258" s="273">
        <v>0</v>
      </c>
      <c r="H258" s="274"/>
      <c r="I258" s="273">
        <v>4.2999999999999999E-4</v>
      </c>
      <c r="J258" s="274" t="s">
        <v>937</v>
      </c>
      <c r="K258" s="279">
        <v>3000</v>
      </c>
      <c r="L258" s="275" t="s">
        <v>1015</v>
      </c>
      <c r="M258" s="276">
        <v>13.9</v>
      </c>
      <c r="N258" s="276">
        <v>10</v>
      </c>
      <c r="O258" s="276"/>
      <c r="P258" s="276"/>
      <c r="Q258" s="277" t="s">
        <v>1015</v>
      </c>
      <c r="R258" s="276">
        <v>379</v>
      </c>
      <c r="S258" s="278">
        <v>0</v>
      </c>
      <c r="T258" s="282" t="s">
        <v>916</v>
      </c>
    </row>
    <row r="259" spans="1:20" s="119" customFormat="1" x14ac:dyDescent="0.2">
      <c r="A259" s="281" t="s">
        <v>633</v>
      </c>
      <c r="B259" s="272" t="s">
        <v>634</v>
      </c>
      <c r="C259" s="273">
        <v>4.0000000000000001E-3</v>
      </c>
      <c r="D259" s="274" t="s">
        <v>1014</v>
      </c>
      <c r="E259" s="273">
        <v>0</v>
      </c>
      <c r="F259" s="274" t="s">
        <v>1015</v>
      </c>
      <c r="G259" s="294">
        <v>3.0000000000000001E-3</v>
      </c>
      <c r="H259" s="295" t="s">
        <v>1031</v>
      </c>
      <c r="I259" s="273">
        <v>0</v>
      </c>
      <c r="J259" s="274" t="s">
        <v>1015</v>
      </c>
      <c r="K259" s="266">
        <v>16000</v>
      </c>
      <c r="L259" s="275" t="s">
        <v>1016</v>
      </c>
      <c r="M259" s="276">
        <v>25</v>
      </c>
      <c r="N259" s="276">
        <v>1</v>
      </c>
      <c r="O259" s="276">
        <v>12955</v>
      </c>
      <c r="P259" s="276">
        <v>14870</v>
      </c>
      <c r="Q259" s="277" t="s">
        <v>1016</v>
      </c>
      <c r="R259" s="280">
        <v>241.05</v>
      </c>
      <c r="S259" s="278">
        <v>0</v>
      </c>
      <c r="T259" s="271"/>
    </row>
    <row r="260" spans="1:20" s="119" customFormat="1" x14ac:dyDescent="0.2">
      <c r="A260" s="239" t="s">
        <v>635</v>
      </c>
      <c r="B260" s="273" t="s">
        <v>636</v>
      </c>
      <c r="C260" s="273">
        <v>7.0000000000000007E-2</v>
      </c>
      <c r="D260" s="274" t="s">
        <v>917</v>
      </c>
      <c r="E260" s="273">
        <v>0</v>
      </c>
      <c r="F260" s="274" t="s">
        <v>1015</v>
      </c>
      <c r="G260" s="296">
        <v>0</v>
      </c>
      <c r="H260" s="295"/>
      <c r="I260" s="273">
        <v>0</v>
      </c>
      <c r="J260" s="274" t="s">
        <v>1015</v>
      </c>
      <c r="K260" s="279">
        <v>660</v>
      </c>
      <c r="L260" s="275" t="s">
        <v>1016</v>
      </c>
      <c r="M260" s="276">
        <v>560</v>
      </c>
      <c r="N260" s="276">
        <v>9</v>
      </c>
      <c r="O260" s="276">
        <v>12942</v>
      </c>
      <c r="P260" s="276">
        <v>14850</v>
      </c>
      <c r="Q260" s="277" t="s">
        <v>1016</v>
      </c>
      <c r="R260" s="280">
        <v>165.4</v>
      </c>
      <c r="S260" s="278">
        <v>0</v>
      </c>
      <c r="T260" s="271"/>
    </row>
    <row r="261" spans="1:20" s="119" customFormat="1" x14ac:dyDescent="0.2">
      <c r="A261" s="237" t="s">
        <v>637</v>
      </c>
      <c r="B261" s="272" t="s">
        <v>638</v>
      </c>
      <c r="C261" s="273">
        <v>0.15</v>
      </c>
      <c r="D261" s="274" t="s">
        <v>1014</v>
      </c>
      <c r="E261" s="273"/>
      <c r="F261" s="274"/>
      <c r="G261" s="296"/>
      <c r="H261" s="295"/>
      <c r="I261" s="273"/>
      <c r="J261" s="274"/>
      <c r="K261" s="279">
        <v>182</v>
      </c>
      <c r="L261" s="275" t="s">
        <v>1016</v>
      </c>
      <c r="M261" s="276">
        <v>530</v>
      </c>
      <c r="N261" s="276" t="s">
        <v>1091</v>
      </c>
      <c r="O261" s="276">
        <v>13035</v>
      </c>
      <c r="P261" s="276">
        <v>14985</v>
      </c>
      <c r="Q261" s="277" t="s">
        <v>1015</v>
      </c>
      <c r="R261" s="280">
        <v>100</v>
      </c>
      <c r="S261" s="278">
        <v>0</v>
      </c>
      <c r="T261" s="271"/>
    </row>
    <row r="262" spans="1:20" s="119" customFormat="1" x14ac:dyDescent="0.2">
      <c r="A262" s="237" t="s">
        <v>639</v>
      </c>
      <c r="B262" s="272" t="s">
        <v>640</v>
      </c>
      <c r="C262" s="273">
        <v>2.5000000000000001E-2</v>
      </c>
      <c r="D262" s="274" t="s">
        <v>1014</v>
      </c>
      <c r="E262" s="273"/>
      <c r="F262" s="274"/>
      <c r="G262" s="296"/>
      <c r="H262" s="295"/>
      <c r="I262" s="273"/>
      <c r="J262" s="274"/>
      <c r="K262" s="279">
        <v>95</v>
      </c>
      <c r="L262" s="275" t="s">
        <v>1015</v>
      </c>
      <c r="M262" s="276">
        <v>1200</v>
      </c>
      <c r="N262" s="276" t="s">
        <v>1091</v>
      </c>
      <c r="O262" s="276"/>
      <c r="P262" s="276"/>
      <c r="Q262" s="277" t="s">
        <v>1016</v>
      </c>
      <c r="R262" s="280">
        <v>367</v>
      </c>
      <c r="S262" s="278">
        <v>0</v>
      </c>
      <c r="T262" s="271"/>
    </row>
    <row r="263" spans="1:20" s="119" customFormat="1" x14ac:dyDescent="0.2">
      <c r="A263" s="237" t="s">
        <v>641</v>
      </c>
      <c r="B263" s="272" t="s">
        <v>642</v>
      </c>
      <c r="C263" s="273">
        <v>2.5000000000000001E-5</v>
      </c>
      <c r="D263" s="274" t="s">
        <v>1019</v>
      </c>
      <c r="E263" s="273"/>
      <c r="F263" s="274"/>
      <c r="G263" s="296"/>
      <c r="H263" s="295"/>
      <c r="I263" s="273"/>
      <c r="J263" s="274"/>
      <c r="K263" s="279">
        <v>44</v>
      </c>
      <c r="L263" s="275" t="s">
        <v>1016</v>
      </c>
      <c r="M263" s="276">
        <v>600000</v>
      </c>
      <c r="N263" s="276">
        <v>6</v>
      </c>
      <c r="O263" s="276">
        <v>12947</v>
      </c>
      <c r="P263" s="276">
        <v>14856</v>
      </c>
      <c r="Q263" s="277" t="s">
        <v>1015</v>
      </c>
      <c r="R263" s="280">
        <v>106</v>
      </c>
      <c r="S263" s="278">
        <v>0</v>
      </c>
      <c r="T263" s="271"/>
    </row>
    <row r="264" spans="1:20" s="119" customFormat="1" x14ac:dyDescent="0.2">
      <c r="A264" s="237" t="s">
        <v>645</v>
      </c>
      <c r="B264" s="272" t="s">
        <v>646</v>
      </c>
      <c r="C264" s="273">
        <v>2E-3</v>
      </c>
      <c r="D264" s="274" t="s">
        <v>917</v>
      </c>
      <c r="E264" s="273"/>
      <c r="F264" s="274"/>
      <c r="G264" s="296"/>
      <c r="H264" s="295"/>
      <c r="I264" s="273"/>
      <c r="J264" s="274"/>
      <c r="K264" s="288">
        <v>0.24</v>
      </c>
      <c r="L264" s="275" t="s">
        <v>1016</v>
      </c>
      <c r="M264" s="276">
        <v>858000</v>
      </c>
      <c r="N264" s="276">
        <v>17</v>
      </c>
      <c r="O264" s="276">
        <v>13008</v>
      </c>
      <c r="P264" s="276">
        <v>14943</v>
      </c>
      <c r="Q264" s="277" t="s">
        <v>1015</v>
      </c>
      <c r="R264" s="280">
        <v>189</v>
      </c>
      <c r="S264" s="278">
        <v>0</v>
      </c>
      <c r="T264" s="271"/>
    </row>
    <row r="265" spans="1:20" s="119" customFormat="1" x14ac:dyDescent="0.2">
      <c r="A265" s="237" t="s">
        <v>647</v>
      </c>
      <c r="B265" s="272" t="s">
        <v>648</v>
      </c>
      <c r="C265" s="273">
        <v>0.02</v>
      </c>
      <c r="D265" s="274" t="s">
        <v>1014</v>
      </c>
      <c r="E265" s="273">
        <v>0.12</v>
      </c>
      <c r="F265" s="274" t="s">
        <v>937</v>
      </c>
      <c r="G265" s="273">
        <v>3.0000000000000001E-3</v>
      </c>
      <c r="H265" s="274" t="s">
        <v>1014</v>
      </c>
      <c r="I265" s="273">
        <v>3.4E-5</v>
      </c>
      <c r="J265" s="274" t="s">
        <v>937</v>
      </c>
      <c r="K265" s="266">
        <v>950</v>
      </c>
      <c r="L265" s="275" t="s">
        <v>1016</v>
      </c>
      <c r="M265" s="276">
        <v>30</v>
      </c>
      <c r="N265" s="276">
        <v>3</v>
      </c>
      <c r="O265" s="276">
        <v>13284</v>
      </c>
      <c r="P265" s="276">
        <v>15323</v>
      </c>
      <c r="Q265" s="277" t="s">
        <v>1015</v>
      </c>
      <c r="R265" s="280">
        <v>217.9</v>
      </c>
      <c r="S265" s="278">
        <v>0.98</v>
      </c>
      <c r="T265" s="271"/>
    </row>
    <row r="266" spans="1:20" s="119" customFormat="1" x14ac:dyDescent="0.2">
      <c r="A266" s="281" t="s">
        <v>649</v>
      </c>
      <c r="B266" s="272" t="s">
        <v>650</v>
      </c>
      <c r="C266" s="273">
        <v>0</v>
      </c>
      <c r="D266" s="274" t="s">
        <v>1015</v>
      </c>
      <c r="E266" s="273">
        <v>1.8</v>
      </c>
      <c r="F266" s="274" t="s">
        <v>914</v>
      </c>
      <c r="G266" s="273">
        <v>0</v>
      </c>
      <c r="H266" s="274" t="s">
        <v>1015</v>
      </c>
      <c r="I266" s="273"/>
      <c r="J266" s="274"/>
      <c r="K266" s="266">
        <v>3200</v>
      </c>
      <c r="L266" s="275" t="s">
        <v>1016</v>
      </c>
      <c r="M266" s="276">
        <v>1690</v>
      </c>
      <c r="N266" s="276">
        <v>2</v>
      </c>
      <c r="O266" s="276">
        <v>15517</v>
      </c>
      <c r="P266" s="276">
        <v>18386</v>
      </c>
      <c r="Q266" s="277" t="s">
        <v>1015</v>
      </c>
      <c r="R266" s="276">
        <v>301</v>
      </c>
      <c r="S266" s="278">
        <v>0.69</v>
      </c>
      <c r="T266" s="271"/>
    </row>
    <row r="267" spans="1:20" s="119" customFormat="1" x14ac:dyDescent="0.2">
      <c r="A267" s="281" t="s">
        <v>651</v>
      </c>
      <c r="B267" s="272" t="s">
        <v>652</v>
      </c>
      <c r="C267" s="273">
        <v>0</v>
      </c>
      <c r="D267" s="274" t="s">
        <v>1015</v>
      </c>
      <c r="E267" s="273">
        <v>1.8</v>
      </c>
      <c r="F267" s="274" t="s">
        <v>937</v>
      </c>
      <c r="G267" s="273">
        <v>0</v>
      </c>
      <c r="H267" s="274" t="s">
        <v>1015</v>
      </c>
      <c r="I267" s="273"/>
      <c r="J267" s="274"/>
      <c r="K267" s="266">
        <v>87</v>
      </c>
      <c r="L267" s="275" t="s">
        <v>1015</v>
      </c>
      <c r="M267" s="276">
        <v>6.4</v>
      </c>
      <c r="N267" s="276">
        <v>6</v>
      </c>
      <c r="O267" s="276"/>
      <c r="P267" s="276"/>
      <c r="Q267" s="277" t="s">
        <v>1015</v>
      </c>
      <c r="R267" s="276">
        <v>306</v>
      </c>
      <c r="S267" s="278">
        <v>0.69</v>
      </c>
      <c r="T267" s="271"/>
    </row>
    <row r="268" spans="1:20" s="119" customFormat="1" x14ac:dyDescent="0.2">
      <c r="A268" s="239" t="s">
        <v>653</v>
      </c>
      <c r="B268" s="273" t="s">
        <v>654</v>
      </c>
      <c r="C268" s="273">
        <v>0.12</v>
      </c>
      <c r="D268" s="274" t="s">
        <v>1019</v>
      </c>
      <c r="E268" s="273">
        <v>0</v>
      </c>
      <c r="F268" s="274" t="s">
        <v>1015</v>
      </c>
      <c r="G268" s="273">
        <v>0</v>
      </c>
      <c r="H268" s="274" t="s">
        <v>1015</v>
      </c>
      <c r="I268" s="273">
        <v>0</v>
      </c>
      <c r="J268" s="274" t="s">
        <v>1015</v>
      </c>
      <c r="K268" s="279">
        <v>880</v>
      </c>
      <c r="L268" s="297" t="s">
        <v>1015</v>
      </c>
      <c r="M268" s="276">
        <v>70</v>
      </c>
      <c r="N268" s="276">
        <v>2</v>
      </c>
      <c r="O268" s="276"/>
      <c r="P268" s="276"/>
      <c r="Q268" s="277" t="s">
        <v>1015</v>
      </c>
      <c r="R268" s="276">
        <v>399</v>
      </c>
      <c r="S268" s="278">
        <v>0</v>
      </c>
      <c r="T268" s="271"/>
    </row>
    <row r="269" spans="1:20" s="119" customFormat="1" x14ac:dyDescent="0.2">
      <c r="A269" s="281" t="s">
        <v>661</v>
      </c>
      <c r="B269" s="272" t="s">
        <v>662</v>
      </c>
      <c r="C269" s="273">
        <v>0.01</v>
      </c>
      <c r="D269" s="274" t="s">
        <v>1016</v>
      </c>
      <c r="E269" s="273">
        <v>0</v>
      </c>
      <c r="F269" s="274" t="s">
        <v>1015</v>
      </c>
      <c r="G269" s="273">
        <v>5.0000000000000002E-5</v>
      </c>
      <c r="H269" s="274" t="s">
        <v>1016</v>
      </c>
      <c r="I269" s="273">
        <v>0</v>
      </c>
      <c r="J269" s="274" t="s">
        <v>1015</v>
      </c>
      <c r="K269" s="266">
        <v>27</v>
      </c>
      <c r="L269" s="297" t="s">
        <v>1016</v>
      </c>
      <c r="M269" s="276">
        <v>1200</v>
      </c>
      <c r="N269" s="276">
        <v>6</v>
      </c>
      <c r="O269" s="276">
        <v>12967</v>
      </c>
      <c r="P269" s="276">
        <v>14886</v>
      </c>
      <c r="Q269" s="277" t="s">
        <v>1015</v>
      </c>
      <c r="R269" s="280">
        <v>284.10000000000002</v>
      </c>
      <c r="S269" s="278">
        <v>0</v>
      </c>
      <c r="T269" s="271"/>
    </row>
    <row r="270" spans="1:20" s="119" customFormat="1" x14ac:dyDescent="0.2">
      <c r="A270" s="281" t="s">
        <v>663</v>
      </c>
      <c r="B270" s="272" t="s">
        <v>664</v>
      </c>
      <c r="C270" s="273">
        <v>4.0000000000000001E-3</v>
      </c>
      <c r="D270" s="274" t="s">
        <v>1023</v>
      </c>
      <c r="E270" s="273">
        <v>0.02</v>
      </c>
      <c r="F270" s="274" t="s">
        <v>1023</v>
      </c>
      <c r="G270" s="273">
        <v>6.0000000000000001E-3</v>
      </c>
      <c r="H270" s="274" t="s">
        <v>1023</v>
      </c>
      <c r="I270" s="273">
        <v>0</v>
      </c>
      <c r="J270" s="274"/>
      <c r="K270" s="266">
        <v>15</v>
      </c>
      <c r="L270" s="297" t="s">
        <v>1015</v>
      </c>
      <c r="M270" s="276">
        <v>800</v>
      </c>
      <c r="N270" s="276">
        <v>2</v>
      </c>
      <c r="O270" s="276"/>
      <c r="P270" s="276"/>
      <c r="Q270" s="277" t="s">
        <v>1016</v>
      </c>
      <c r="R270" s="280">
        <v>331.7</v>
      </c>
      <c r="S270" s="278">
        <v>0</v>
      </c>
      <c r="T270" s="271"/>
    </row>
    <row r="271" spans="1:20" s="119" customFormat="1" x14ac:dyDescent="0.2">
      <c r="A271" s="237" t="s">
        <v>665</v>
      </c>
      <c r="B271" s="272" t="s">
        <v>666</v>
      </c>
      <c r="C271" s="273">
        <v>2E-3</v>
      </c>
      <c r="D271" s="274" t="s">
        <v>1014</v>
      </c>
      <c r="E271" s="273">
        <v>0</v>
      </c>
      <c r="F271" s="274" t="s">
        <v>1015</v>
      </c>
      <c r="G271" s="273">
        <v>8.9999999999999993E-3</v>
      </c>
      <c r="H271" s="274" t="s">
        <v>1014</v>
      </c>
      <c r="I271" s="273">
        <v>4.0000000000000003E-5</v>
      </c>
      <c r="J271" s="274" t="s">
        <v>1014</v>
      </c>
      <c r="K271" s="266">
        <v>130</v>
      </c>
      <c r="L271" s="297" t="s">
        <v>1016</v>
      </c>
      <c r="M271" s="276">
        <v>2000</v>
      </c>
      <c r="N271" s="276">
        <v>2</v>
      </c>
      <c r="O271" s="276">
        <v>12940</v>
      </c>
      <c r="P271" s="276">
        <v>14847</v>
      </c>
      <c r="Q271" s="277" t="s">
        <v>1015</v>
      </c>
      <c r="R271" s="280">
        <v>210.8</v>
      </c>
      <c r="S271" s="278">
        <v>0.64</v>
      </c>
      <c r="T271" s="271"/>
    </row>
    <row r="272" spans="1:20" s="119" customFormat="1" x14ac:dyDescent="0.2">
      <c r="A272" s="237" t="s">
        <v>667</v>
      </c>
      <c r="B272" s="272" t="s">
        <v>668</v>
      </c>
      <c r="C272" s="273">
        <v>0.1</v>
      </c>
      <c r="D272" s="274" t="s">
        <v>1014</v>
      </c>
      <c r="E272" s="273"/>
      <c r="F272" s="274"/>
      <c r="G272" s="273"/>
      <c r="H272" s="274"/>
      <c r="I272" s="273"/>
      <c r="J272" s="274"/>
      <c r="K272" s="266">
        <v>0.13</v>
      </c>
      <c r="L272" s="297" t="s">
        <v>1015</v>
      </c>
      <c r="M272" s="276">
        <v>4400</v>
      </c>
      <c r="N272" s="276">
        <v>9</v>
      </c>
      <c r="O272" s="276"/>
      <c r="P272" s="276"/>
      <c r="Q272" s="277" t="s">
        <v>1015</v>
      </c>
      <c r="R272" s="280">
        <v>231</v>
      </c>
      <c r="S272" s="278">
        <v>0</v>
      </c>
      <c r="T272" s="271"/>
    </row>
    <row r="273" spans="1:20" s="119" customFormat="1" x14ac:dyDescent="0.2">
      <c r="A273" s="281" t="s">
        <v>669</v>
      </c>
      <c r="B273" s="272" t="s">
        <v>670</v>
      </c>
      <c r="C273" s="273">
        <v>8.0000000000000002E-3</v>
      </c>
      <c r="D273" s="274" t="s">
        <v>914</v>
      </c>
      <c r="E273" s="273">
        <v>0</v>
      </c>
      <c r="F273" s="274" t="s">
        <v>1015</v>
      </c>
      <c r="G273" s="273">
        <v>0</v>
      </c>
      <c r="H273" s="274"/>
      <c r="I273" s="273">
        <v>0</v>
      </c>
      <c r="J273" s="274" t="s">
        <v>1015</v>
      </c>
      <c r="K273" s="266">
        <v>37</v>
      </c>
      <c r="L273" s="297" t="s">
        <v>1016</v>
      </c>
      <c r="M273" s="276">
        <v>2100</v>
      </c>
      <c r="N273" s="276" t="s">
        <v>1092</v>
      </c>
      <c r="O273" s="276">
        <v>12966</v>
      </c>
      <c r="P273" s="276">
        <v>14884</v>
      </c>
      <c r="Q273" s="277" t="s">
        <v>1015</v>
      </c>
      <c r="R273" s="276">
        <v>215</v>
      </c>
      <c r="S273" s="278">
        <v>9.01</v>
      </c>
      <c r="T273" s="271"/>
    </row>
    <row r="274" spans="1:20" s="119" customFormat="1" x14ac:dyDescent="0.2">
      <c r="A274" s="281" t="s">
        <v>671</v>
      </c>
      <c r="B274" s="272" t="s">
        <v>672</v>
      </c>
      <c r="C274" s="273">
        <v>8.0000000000000002E-3</v>
      </c>
      <c r="D274" s="274" t="s">
        <v>916</v>
      </c>
      <c r="E274" s="273">
        <v>0</v>
      </c>
      <c r="F274" s="274" t="s">
        <v>1015</v>
      </c>
      <c r="G274" s="273">
        <v>0</v>
      </c>
      <c r="H274" s="274"/>
      <c r="I274" s="273">
        <v>0</v>
      </c>
      <c r="J274" s="274" t="s">
        <v>1015</v>
      </c>
      <c r="K274" s="266">
        <v>230</v>
      </c>
      <c r="L274" s="297" t="s">
        <v>1016</v>
      </c>
      <c r="M274" s="276">
        <v>16000</v>
      </c>
      <c r="N274" s="276">
        <v>2</v>
      </c>
      <c r="O274" s="276">
        <v>12960</v>
      </c>
      <c r="P274" s="276">
        <v>14878</v>
      </c>
      <c r="Q274" s="277" t="s">
        <v>1016</v>
      </c>
      <c r="R274" s="276">
        <v>279</v>
      </c>
      <c r="S274" s="278">
        <v>25.81</v>
      </c>
      <c r="T274" s="271"/>
    </row>
    <row r="275" spans="1:20" s="119" customFormat="1" x14ac:dyDescent="0.2">
      <c r="A275" s="281" t="s">
        <v>673</v>
      </c>
      <c r="B275" s="272" t="s">
        <v>674</v>
      </c>
      <c r="C275" s="273">
        <v>0</v>
      </c>
      <c r="D275" s="274"/>
      <c r="E275" s="273">
        <v>0</v>
      </c>
      <c r="F275" s="274"/>
      <c r="G275" s="273">
        <v>0.02</v>
      </c>
      <c r="H275" s="274" t="s">
        <v>1014</v>
      </c>
      <c r="I275" s="273">
        <v>5.8E-4</v>
      </c>
      <c r="J275" s="274" t="s">
        <v>1023</v>
      </c>
      <c r="K275" s="266">
        <v>20</v>
      </c>
      <c r="L275" s="297" t="s">
        <v>1016</v>
      </c>
      <c r="M275" s="276">
        <v>16700</v>
      </c>
      <c r="N275" s="276" t="s">
        <v>1093</v>
      </c>
      <c r="O275" s="276">
        <v>12984</v>
      </c>
      <c r="P275" s="276">
        <v>14911</v>
      </c>
      <c r="Q275" s="277" t="s">
        <v>1016</v>
      </c>
      <c r="R275" s="280">
        <v>120.25</v>
      </c>
      <c r="S275" s="278">
        <v>0.69</v>
      </c>
      <c r="T275" s="271"/>
    </row>
    <row r="276" spans="1:20" s="119" customFormat="1" x14ac:dyDescent="0.2">
      <c r="A276" s="281" t="s">
        <v>675</v>
      </c>
      <c r="B276" s="272" t="s">
        <v>676</v>
      </c>
      <c r="C276" s="273">
        <v>0</v>
      </c>
      <c r="D276" s="274" t="s">
        <v>1015</v>
      </c>
      <c r="E276" s="273">
        <v>150</v>
      </c>
      <c r="F276" s="274" t="s">
        <v>1014</v>
      </c>
      <c r="G276" s="273">
        <v>0</v>
      </c>
      <c r="H276" s="274" t="s">
        <v>1015</v>
      </c>
      <c r="I276" s="273">
        <v>4.2999999999999997E-2</v>
      </c>
      <c r="J276" s="274" t="s">
        <v>1014</v>
      </c>
      <c r="K276" s="266">
        <v>26</v>
      </c>
      <c r="L276" s="297" t="s">
        <v>1016</v>
      </c>
      <c r="M276" s="276">
        <v>93000</v>
      </c>
      <c r="N276" s="276">
        <v>10</v>
      </c>
      <c r="O276" s="276">
        <v>12974</v>
      </c>
      <c r="P276" s="276">
        <v>14896</v>
      </c>
      <c r="Q276" s="277" t="s">
        <v>1016</v>
      </c>
      <c r="R276" s="276">
        <v>176</v>
      </c>
      <c r="S276" s="278">
        <v>0.69</v>
      </c>
      <c r="T276" s="282" t="s">
        <v>916</v>
      </c>
    </row>
    <row r="277" spans="1:20" s="119" customFormat="1" x14ac:dyDescent="0.2">
      <c r="A277" s="281" t="s">
        <v>677</v>
      </c>
      <c r="B277" s="272" t="s">
        <v>678</v>
      </c>
      <c r="C277" s="273">
        <v>7.9999999999999996E-6</v>
      </c>
      <c r="D277" s="274" t="s">
        <v>1023</v>
      </c>
      <c r="E277" s="273">
        <v>51</v>
      </c>
      <c r="F277" s="274" t="s">
        <v>1014</v>
      </c>
      <c r="G277" s="273">
        <v>4.0000000000000003E-5</v>
      </c>
      <c r="H277" s="274" t="s">
        <v>1016</v>
      </c>
      <c r="I277" s="273">
        <v>1.4E-2</v>
      </c>
      <c r="J277" s="274" t="s">
        <v>1014</v>
      </c>
      <c r="K277" s="266">
        <v>8.5</v>
      </c>
      <c r="L277" s="297" t="s">
        <v>1016</v>
      </c>
      <c r="M277" s="276">
        <v>1000000</v>
      </c>
      <c r="N277" s="276">
        <v>2</v>
      </c>
      <c r="O277" s="276">
        <v>13001</v>
      </c>
      <c r="P277" s="276">
        <v>14934</v>
      </c>
      <c r="Q277" s="277" t="s">
        <v>1016</v>
      </c>
      <c r="R277" s="276">
        <v>154</v>
      </c>
      <c r="S277" s="278">
        <v>0.69</v>
      </c>
      <c r="T277" s="282" t="s">
        <v>916</v>
      </c>
    </row>
    <row r="278" spans="1:20" s="119" customFormat="1" x14ac:dyDescent="0.2">
      <c r="A278" s="239" t="s">
        <v>679</v>
      </c>
      <c r="B278" s="273" t="s">
        <v>680</v>
      </c>
      <c r="C278" s="273">
        <v>0</v>
      </c>
      <c r="D278" s="274" t="s">
        <v>1015</v>
      </c>
      <c r="E278" s="273">
        <v>5.4</v>
      </c>
      <c r="F278" s="274" t="s">
        <v>1014</v>
      </c>
      <c r="G278" s="273">
        <v>0</v>
      </c>
      <c r="H278" s="274" t="s">
        <v>1015</v>
      </c>
      <c r="I278" s="273">
        <v>1.6000000000000001E-3</v>
      </c>
      <c r="J278" s="274" t="s">
        <v>1014</v>
      </c>
      <c r="K278" s="279">
        <v>450</v>
      </c>
      <c r="L278" s="297" t="s">
        <v>1016</v>
      </c>
      <c r="M278" s="276">
        <v>1200</v>
      </c>
      <c r="N278" s="276" t="s">
        <v>1094</v>
      </c>
      <c r="O278" s="276">
        <v>13008</v>
      </c>
      <c r="P278" s="276">
        <v>14946</v>
      </c>
      <c r="Q278" s="277" t="s">
        <v>1016</v>
      </c>
      <c r="R278" s="276">
        <v>235</v>
      </c>
      <c r="S278" s="278">
        <v>0.69</v>
      </c>
      <c r="T278" s="282"/>
    </row>
    <row r="279" spans="1:20" s="119" customFormat="1" x14ac:dyDescent="0.2">
      <c r="A279" s="281" t="s">
        <v>681</v>
      </c>
      <c r="B279" s="272" t="s">
        <v>682</v>
      </c>
      <c r="C279" s="273">
        <v>0</v>
      </c>
      <c r="D279" s="274"/>
      <c r="E279" s="273">
        <v>7</v>
      </c>
      <c r="F279" s="274" t="s">
        <v>1014</v>
      </c>
      <c r="G279" s="273">
        <v>0</v>
      </c>
      <c r="H279" s="274"/>
      <c r="I279" s="273">
        <v>2E-3</v>
      </c>
      <c r="J279" s="274" t="s">
        <v>937</v>
      </c>
      <c r="K279" s="266">
        <v>11</v>
      </c>
      <c r="L279" s="297" t="s">
        <v>1016</v>
      </c>
      <c r="M279" s="276">
        <v>9900</v>
      </c>
      <c r="N279" s="276">
        <v>6</v>
      </c>
      <c r="O279" s="276">
        <v>12986</v>
      </c>
      <c r="P279" s="276">
        <v>14914</v>
      </c>
      <c r="Q279" s="277" t="s">
        <v>1015</v>
      </c>
      <c r="R279" s="276">
        <v>206</v>
      </c>
      <c r="S279" s="278">
        <v>0.69</v>
      </c>
      <c r="T279" s="282"/>
    </row>
    <row r="280" spans="1:20" s="119" customFormat="1" x14ac:dyDescent="0.2">
      <c r="A280" s="281" t="s">
        <v>683</v>
      </c>
      <c r="B280" s="272" t="s">
        <v>684</v>
      </c>
      <c r="C280" s="273"/>
      <c r="D280" s="274"/>
      <c r="E280" s="273">
        <v>4.8999999999999998E-3</v>
      </c>
      <c r="F280" s="274" t="s">
        <v>1014</v>
      </c>
      <c r="G280" s="273">
        <v>0</v>
      </c>
      <c r="H280" s="274"/>
      <c r="I280" s="273">
        <v>2.5999999999999997E-6</v>
      </c>
      <c r="J280" s="274" t="s">
        <v>937</v>
      </c>
      <c r="K280" s="266">
        <v>580</v>
      </c>
      <c r="L280" s="297" t="s">
        <v>1016</v>
      </c>
      <c r="M280" s="276">
        <v>35</v>
      </c>
      <c r="N280" s="276">
        <v>1</v>
      </c>
      <c r="O280" s="276">
        <v>13148</v>
      </c>
      <c r="P280" s="276">
        <v>15140</v>
      </c>
      <c r="Q280" s="277" t="s">
        <v>1015</v>
      </c>
      <c r="R280" s="280">
        <v>268.7</v>
      </c>
      <c r="S280" s="278">
        <v>3.72</v>
      </c>
      <c r="T280" s="282"/>
    </row>
    <row r="281" spans="1:20" s="119" customFormat="1" x14ac:dyDescent="0.2">
      <c r="A281" s="239" t="s">
        <v>685</v>
      </c>
      <c r="B281" s="273" t="s">
        <v>686</v>
      </c>
      <c r="C281" s="273">
        <v>0</v>
      </c>
      <c r="D281" s="274" t="s">
        <v>1015</v>
      </c>
      <c r="E281" s="273">
        <v>27</v>
      </c>
      <c r="F281" s="274" t="s">
        <v>937</v>
      </c>
      <c r="G281" s="273">
        <v>0</v>
      </c>
      <c r="H281" s="274" t="s">
        <v>1015</v>
      </c>
      <c r="I281" s="273">
        <v>7.7000000000000002E-3</v>
      </c>
      <c r="J281" s="274" t="s">
        <v>937</v>
      </c>
      <c r="K281" s="279">
        <v>1.7</v>
      </c>
      <c r="L281" s="297" t="s">
        <v>1015</v>
      </c>
      <c r="M281" s="276">
        <v>13000</v>
      </c>
      <c r="N281" s="276">
        <v>9</v>
      </c>
      <c r="O281" s="276"/>
      <c r="P281" s="276"/>
      <c r="Q281" s="277" t="s">
        <v>1016</v>
      </c>
      <c r="R281" s="276">
        <v>223</v>
      </c>
      <c r="S281" s="278">
        <v>1734.48</v>
      </c>
      <c r="T281" s="282" t="s">
        <v>916</v>
      </c>
    </row>
    <row r="282" spans="1:20" s="119" customFormat="1" x14ac:dyDescent="0.2">
      <c r="A282" s="281" t="s">
        <v>687</v>
      </c>
      <c r="B282" s="272" t="s">
        <v>688</v>
      </c>
      <c r="C282" s="273">
        <v>0.01</v>
      </c>
      <c r="D282" s="274" t="s">
        <v>1023</v>
      </c>
      <c r="E282" s="273">
        <v>0</v>
      </c>
      <c r="F282" s="274" t="s">
        <v>1015</v>
      </c>
      <c r="G282" s="273">
        <v>0</v>
      </c>
      <c r="H282" s="274"/>
      <c r="I282" s="273">
        <v>0</v>
      </c>
      <c r="J282" s="274" t="s">
        <v>1015</v>
      </c>
      <c r="K282" s="266">
        <v>980000000.00000012</v>
      </c>
      <c r="L282" s="297" t="s">
        <v>1015</v>
      </c>
      <c r="M282" s="276">
        <v>3</v>
      </c>
      <c r="N282" s="276">
        <v>5</v>
      </c>
      <c r="O282" s="276"/>
      <c r="P282" s="276"/>
      <c r="Q282" s="277" t="s">
        <v>1015</v>
      </c>
      <c r="R282" s="276">
        <v>234</v>
      </c>
      <c r="S282" s="278">
        <v>0.69</v>
      </c>
      <c r="T282" s="271"/>
    </row>
    <row r="283" spans="1:20" s="119" customFormat="1" x14ac:dyDescent="0.2">
      <c r="A283" s="237" t="s">
        <v>689</v>
      </c>
      <c r="B283" s="272" t="s">
        <v>690</v>
      </c>
      <c r="C283" s="273">
        <v>2.5000000000000001E-2</v>
      </c>
      <c r="D283" s="274" t="s">
        <v>1014</v>
      </c>
      <c r="E283" s="273">
        <v>0</v>
      </c>
      <c r="F283" s="274" t="s">
        <v>1015</v>
      </c>
      <c r="G283" s="273">
        <v>0</v>
      </c>
      <c r="H283" s="274"/>
      <c r="I283" s="273">
        <v>0</v>
      </c>
      <c r="J283" s="274" t="s">
        <v>1015</v>
      </c>
      <c r="K283" s="266">
        <v>7.1</v>
      </c>
      <c r="L283" s="297" t="s">
        <v>1015</v>
      </c>
      <c r="M283" s="276">
        <v>280000</v>
      </c>
      <c r="N283" s="276">
        <v>2</v>
      </c>
      <c r="O283" s="276"/>
      <c r="P283" s="276"/>
      <c r="Q283" s="277" t="s">
        <v>1015</v>
      </c>
      <c r="R283" s="276">
        <v>334</v>
      </c>
      <c r="S283" s="278">
        <v>0</v>
      </c>
      <c r="T283" s="271"/>
    </row>
    <row r="284" spans="1:20" s="119" customFormat="1" x14ac:dyDescent="0.2">
      <c r="A284" s="237" t="s">
        <v>691</v>
      </c>
      <c r="B284" s="272" t="s">
        <v>692</v>
      </c>
      <c r="C284" s="273">
        <v>4.4999999999999997E-3</v>
      </c>
      <c r="D284" s="274" t="s">
        <v>1014</v>
      </c>
      <c r="E284" s="273"/>
      <c r="F284" s="274"/>
      <c r="G284" s="273"/>
      <c r="H284" s="274"/>
      <c r="I284" s="273"/>
      <c r="J284" s="274"/>
      <c r="K284" s="266">
        <v>16200</v>
      </c>
      <c r="L284" s="297" t="s">
        <v>1015</v>
      </c>
      <c r="M284" s="276">
        <v>660000</v>
      </c>
      <c r="N284" s="276" t="s">
        <v>1095</v>
      </c>
      <c r="O284" s="276"/>
      <c r="P284" s="276"/>
      <c r="Q284" s="277" t="s">
        <v>1016</v>
      </c>
      <c r="R284" s="276">
        <v>352</v>
      </c>
      <c r="S284" s="278">
        <v>0</v>
      </c>
      <c r="T284" s="271"/>
    </row>
    <row r="285" spans="1:20" s="119" customFormat="1" x14ac:dyDescent="0.2">
      <c r="A285" s="237" t="s">
        <v>693</v>
      </c>
      <c r="B285" s="272" t="s">
        <v>694</v>
      </c>
      <c r="C285" s="273">
        <v>3.0000000000000001E-5</v>
      </c>
      <c r="D285" s="274" t="s">
        <v>1019</v>
      </c>
      <c r="E285" s="273">
        <v>0</v>
      </c>
      <c r="F285" s="274" t="s">
        <v>1015</v>
      </c>
      <c r="G285" s="273">
        <v>0</v>
      </c>
      <c r="H285" s="274"/>
      <c r="I285" s="273">
        <v>0</v>
      </c>
      <c r="J285" s="274" t="s">
        <v>1015</v>
      </c>
      <c r="K285" s="266">
        <v>2300</v>
      </c>
      <c r="L285" s="297" t="s">
        <v>1015</v>
      </c>
      <c r="M285" s="276">
        <v>20</v>
      </c>
      <c r="N285" s="276" t="s">
        <v>1067</v>
      </c>
      <c r="O285" s="276"/>
      <c r="P285" s="276"/>
      <c r="Q285" s="277" t="s">
        <v>1016</v>
      </c>
      <c r="R285" s="276">
        <v>375</v>
      </c>
      <c r="S285" s="278">
        <v>0</v>
      </c>
      <c r="T285" s="271"/>
    </row>
    <row r="286" spans="1:20" s="119" customFormat="1" x14ac:dyDescent="0.2">
      <c r="A286" s="237" t="s">
        <v>695</v>
      </c>
      <c r="B286" s="272" t="s">
        <v>696</v>
      </c>
      <c r="C286" s="273">
        <v>6.9999999999999994E-5</v>
      </c>
      <c r="D286" s="274" t="s">
        <v>1014</v>
      </c>
      <c r="E286" s="273"/>
      <c r="F286" s="274"/>
      <c r="G286" s="273"/>
      <c r="H286" s="274"/>
      <c r="I286" s="273"/>
      <c r="J286" s="274"/>
      <c r="K286" s="266">
        <v>110000</v>
      </c>
      <c r="L286" s="297" t="s">
        <v>1015</v>
      </c>
      <c r="M286" s="276">
        <v>0.25</v>
      </c>
      <c r="N286" s="276">
        <v>5</v>
      </c>
      <c r="O286" s="276"/>
      <c r="P286" s="276"/>
      <c r="Q286" s="277" t="s">
        <v>1016</v>
      </c>
      <c r="R286" s="276">
        <v>325</v>
      </c>
      <c r="S286" s="278">
        <v>0</v>
      </c>
      <c r="T286" s="271"/>
    </row>
    <row r="287" spans="1:20" s="119" customFormat="1" x14ac:dyDescent="0.2">
      <c r="A287" s="237" t="s">
        <v>697</v>
      </c>
      <c r="B287" s="272" t="s">
        <v>698</v>
      </c>
      <c r="C287" s="273">
        <v>0</v>
      </c>
      <c r="D287" s="274" t="s">
        <v>1015</v>
      </c>
      <c r="E287" s="273">
        <v>2</v>
      </c>
      <c r="F287" s="274" t="s">
        <v>914</v>
      </c>
      <c r="G287" s="273"/>
      <c r="H287" s="274"/>
      <c r="I287" s="273">
        <v>1E-4</v>
      </c>
      <c r="J287" s="274" t="s">
        <v>914</v>
      </c>
      <c r="K287" s="266">
        <v>1900</v>
      </c>
      <c r="L287" s="297" t="s">
        <v>1016</v>
      </c>
      <c r="M287" s="276">
        <v>0.59</v>
      </c>
      <c r="N287" s="276">
        <v>5</v>
      </c>
      <c r="O287" s="276">
        <v>13810</v>
      </c>
      <c r="P287" s="276">
        <v>16032</v>
      </c>
      <c r="Q287" s="277" t="s">
        <v>1016</v>
      </c>
      <c r="R287" s="276">
        <v>275</v>
      </c>
      <c r="S287" s="278">
        <v>0</v>
      </c>
      <c r="T287" s="271"/>
    </row>
    <row r="288" spans="1:20" s="119" customFormat="1" x14ac:dyDescent="0.2">
      <c r="A288" s="237" t="s">
        <v>699</v>
      </c>
      <c r="B288" s="272" t="s">
        <v>700</v>
      </c>
      <c r="C288" s="273">
        <v>0</v>
      </c>
      <c r="D288" s="274" t="s">
        <v>1015</v>
      </c>
      <c r="E288" s="273">
        <v>2</v>
      </c>
      <c r="F288" s="274" t="s">
        <v>914</v>
      </c>
      <c r="G288" s="273"/>
      <c r="H288" s="274"/>
      <c r="I288" s="273">
        <v>1E-4</v>
      </c>
      <c r="J288" s="274" t="s">
        <v>914</v>
      </c>
      <c r="K288" s="266">
        <v>1500</v>
      </c>
      <c r="L288" s="297" t="s">
        <v>1015</v>
      </c>
      <c r="M288" s="276">
        <v>1.45</v>
      </c>
      <c r="N288" s="276">
        <v>7</v>
      </c>
      <c r="O288" s="276"/>
      <c r="P288" s="276"/>
      <c r="Q288" s="277" t="s">
        <v>1016</v>
      </c>
      <c r="R288" s="276">
        <v>290</v>
      </c>
      <c r="S288" s="278">
        <v>0</v>
      </c>
      <c r="T288" s="271"/>
    </row>
    <row r="289" spans="1:20" s="119" customFormat="1" x14ac:dyDescent="0.2">
      <c r="A289" s="237" t="s">
        <v>701</v>
      </c>
      <c r="B289" s="272" t="s">
        <v>702</v>
      </c>
      <c r="C289" s="273">
        <v>0</v>
      </c>
      <c r="D289" s="274" t="s">
        <v>1015</v>
      </c>
      <c r="E289" s="273">
        <v>2</v>
      </c>
      <c r="F289" s="274" t="s">
        <v>914</v>
      </c>
      <c r="G289" s="273"/>
      <c r="H289" s="274"/>
      <c r="I289" s="273">
        <v>1E-4</v>
      </c>
      <c r="J289" s="274" t="s">
        <v>914</v>
      </c>
      <c r="K289" s="266">
        <v>48000</v>
      </c>
      <c r="L289" s="297" t="s">
        <v>1015</v>
      </c>
      <c r="M289" s="276">
        <v>0.1</v>
      </c>
      <c r="N289" s="276">
        <v>5</v>
      </c>
      <c r="O289" s="276"/>
      <c r="P289" s="276"/>
      <c r="Q289" s="277" t="s">
        <v>1016</v>
      </c>
      <c r="R289" s="276">
        <v>325</v>
      </c>
      <c r="S289" s="278">
        <v>0</v>
      </c>
      <c r="T289" s="271"/>
    </row>
    <row r="290" spans="1:20" s="119" customFormat="1" x14ac:dyDescent="0.2">
      <c r="A290" s="237" t="s">
        <v>703</v>
      </c>
      <c r="B290" s="272" t="s">
        <v>704</v>
      </c>
      <c r="C290" s="273">
        <v>0</v>
      </c>
      <c r="D290" s="274" t="s">
        <v>1015</v>
      </c>
      <c r="E290" s="273">
        <v>2</v>
      </c>
      <c r="F290" s="274" t="s">
        <v>914</v>
      </c>
      <c r="G290" s="273"/>
      <c r="H290" s="274"/>
      <c r="I290" s="273">
        <v>1E-4</v>
      </c>
      <c r="J290" s="274" t="s">
        <v>914</v>
      </c>
      <c r="K290" s="266">
        <v>190000</v>
      </c>
      <c r="L290" s="297" t="s">
        <v>1015</v>
      </c>
      <c r="M290" s="276">
        <v>5.3999999999999999E-2</v>
      </c>
      <c r="N290" s="276" t="s">
        <v>1096</v>
      </c>
      <c r="O290" s="276"/>
      <c r="P290" s="276"/>
      <c r="Q290" s="277" t="s">
        <v>1016</v>
      </c>
      <c r="R290" s="276">
        <v>340</v>
      </c>
      <c r="S290" s="278">
        <v>0</v>
      </c>
      <c r="T290" s="271"/>
    </row>
    <row r="291" spans="1:20" s="119" customFormat="1" x14ac:dyDescent="0.2">
      <c r="A291" s="237" t="s">
        <v>2</v>
      </c>
      <c r="B291" s="272" t="s">
        <v>705</v>
      </c>
      <c r="C291" s="273">
        <v>2.0000000000000002E-5</v>
      </c>
      <c r="D291" s="274" t="s">
        <v>1014</v>
      </c>
      <c r="E291" s="273"/>
      <c r="F291" s="274"/>
      <c r="G291" s="273"/>
      <c r="H291" s="274"/>
      <c r="I291" s="273"/>
      <c r="J291" s="274"/>
      <c r="K291" s="266">
        <v>810000</v>
      </c>
      <c r="L291" s="297" t="s">
        <v>1015</v>
      </c>
      <c r="M291" s="276">
        <v>5.7000000000000002E-2</v>
      </c>
      <c r="N291" s="276">
        <v>5</v>
      </c>
      <c r="O291" s="276"/>
      <c r="P291" s="276"/>
      <c r="Q291" s="277" t="s">
        <v>1015</v>
      </c>
      <c r="R291" s="276">
        <v>365</v>
      </c>
      <c r="S291" s="278">
        <v>0</v>
      </c>
      <c r="T291" s="271"/>
    </row>
    <row r="292" spans="1:20" s="119" customFormat="1" x14ac:dyDescent="0.2">
      <c r="A292" s="237" t="s">
        <v>706</v>
      </c>
      <c r="B292" s="272" t="s">
        <v>707</v>
      </c>
      <c r="C292" s="273">
        <v>0</v>
      </c>
      <c r="D292" s="274" t="s">
        <v>1015</v>
      </c>
      <c r="E292" s="273">
        <v>2</v>
      </c>
      <c r="F292" s="274" t="s">
        <v>914</v>
      </c>
      <c r="G292" s="273"/>
      <c r="H292" s="274"/>
      <c r="I292" s="273">
        <v>1E-4</v>
      </c>
      <c r="J292" s="274" t="s">
        <v>914</v>
      </c>
      <c r="K292" s="266">
        <v>1800000</v>
      </c>
      <c r="L292" s="297" t="s">
        <v>1015</v>
      </c>
      <c r="M292" s="276">
        <v>0.08</v>
      </c>
      <c r="N292" s="276">
        <v>5</v>
      </c>
      <c r="O292" s="276"/>
      <c r="P292" s="276"/>
      <c r="Q292" s="277" t="s">
        <v>1016</v>
      </c>
      <c r="R292" s="276">
        <v>385</v>
      </c>
      <c r="S292" s="278">
        <v>0</v>
      </c>
      <c r="T292" s="271"/>
    </row>
    <row r="293" spans="1:20" s="119" customFormat="1" x14ac:dyDescent="0.2">
      <c r="A293" s="239" t="s">
        <v>708</v>
      </c>
      <c r="B293" s="273" t="s">
        <v>709</v>
      </c>
      <c r="C293" s="273">
        <v>0.05</v>
      </c>
      <c r="D293" s="274" t="s">
        <v>917</v>
      </c>
      <c r="E293" s="273">
        <v>0</v>
      </c>
      <c r="F293" s="274" t="s">
        <v>1015</v>
      </c>
      <c r="G293" s="273">
        <v>0</v>
      </c>
      <c r="H293" s="274" t="s">
        <v>1015</v>
      </c>
      <c r="I293" s="273">
        <v>0</v>
      </c>
      <c r="J293" s="274" t="s">
        <v>1015</v>
      </c>
      <c r="K293" s="279">
        <v>630</v>
      </c>
      <c r="L293" s="297" t="s">
        <v>1015</v>
      </c>
      <c r="M293" s="276">
        <v>92</v>
      </c>
      <c r="N293" s="276">
        <v>5</v>
      </c>
      <c r="O293" s="276"/>
      <c r="P293" s="276"/>
      <c r="Q293" s="277" t="s">
        <v>1015</v>
      </c>
      <c r="R293" s="276">
        <v>303</v>
      </c>
      <c r="S293" s="278">
        <v>0</v>
      </c>
      <c r="T293" s="271"/>
    </row>
    <row r="294" spans="1:20" s="119" customFormat="1" x14ac:dyDescent="0.2">
      <c r="A294" s="237" t="s">
        <v>710</v>
      </c>
      <c r="B294" s="272" t="s">
        <v>711</v>
      </c>
      <c r="C294" s="273">
        <v>8.0000000000000004E-4</v>
      </c>
      <c r="D294" s="274" t="s">
        <v>1014</v>
      </c>
      <c r="E294" s="273">
        <v>0</v>
      </c>
      <c r="F294" s="274" t="s">
        <v>1015</v>
      </c>
      <c r="G294" s="273">
        <v>0</v>
      </c>
      <c r="H294" s="274"/>
      <c r="I294" s="273">
        <v>0</v>
      </c>
      <c r="J294" s="274" t="s">
        <v>1015</v>
      </c>
      <c r="K294" s="266">
        <v>32000</v>
      </c>
      <c r="L294" s="297" t="s">
        <v>1015</v>
      </c>
      <c r="M294" s="276">
        <v>0.74</v>
      </c>
      <c r="N294" s="276" t="s">
        <v>1097</v>
      </c>
      <c r="O294" s="276"/>
      <c r="P294" s="276"/>
      <c r="Q294" s="277" t="s">
        <v>1016</v>
      </c>
      <c r="R294" s="276">
        <v>277</v>
      </c>
      <c r="S294" s="278">
        <v>0.37</v>
      </c>
      <c r="T294" s="271"/>
    </row>
    <row r="295" spans="1:20" s="119" customFormat="1" x14ac:dyDescent="0.2">
      <c r="A295" s="237" t="s">
        <v>712</v>
      </c>
      <c r="B295" s="272" t="s">
        <v>713</v>
      </c>
      <c r="C295" s="273"/>
      <c r="D295" s="274"/>
      <c r="E295" s="273">
        <v>0.09</v>
      </c>
      <c r="F295" s="274" t="s">
        <v>1023</v>
      </c>
      <c r="G295" s="273"/>
      <c r="H295" s="274"/>
      <c r="I295" s="273"/>
      <c r="J295" s="274"/>
      <c r="K295" s="266">
        <v>1905</v>
      </c>
      <c r="L295" s="297" t="s">
        <v>1016</v>
      </c>
      <c r="M295" s="276">
        <v>480</v>
      </c>
      <c r="N295" s="276" t="s">
        <v>1098</v>
      </c>
      <c r="O295" s="276">
        <v>13120</v>
      </c>
      <c r="P295" s="276">
        <v>15102</v>
      </c>
      <c r="Q295" s="277" t="s">
        <v>1015</v>
      </c>
      <c r="R295" s="276">
        <v>160</v>
      </c>
      <c r="S295" s="278">
        <v>0</v>
      </c>
      <c r="T295" s="271"/>
    </row>
    <row r="296" spans="1:20" s="119" customFormat="1" x14ac:dyDescent="0.2">
      <c r="A296" s="237" t="s">
        <v>714</v>
      </c>
      <c r="B296" s="272" t="s">
        <v>715</v>
      </c>
      <c r="C296" s="273">
        <v>3.0000000000000001E-3</v>
      </c>
      <c r="D296" s="274" t="s">
        <v>1014</v>
      </c>
      <c r="E296" s="273">
        <v>0.26</v>
      </c>
      <c r="F296" s="274" t="s">
        <v>917</v>
      </c>
      <c r="G296" s="273">
        <v>0</v>
      </c>
      <c r="H296" s="274"/>
      <c r="I296" s="273">
        <v>0</v>
      </c>
      <c r="J296" s="274"/>
      <c r="K296" s="266">
        <v>7900</v>
      </c>
      <c r="L296" s="297" t="s">
        <v>1015</v>
      </c>
      <c r="M296" s="276">
        <v>0.44</v>
      </c>
      <c r="N296" s="276" t="s">
        <v>1099</v>
      </c>
      <c r="O296" s="276"/>
      <c r="P296" s="276"/>
      <c r="Q296" s="277" t="s">
        <v>1015</v>
      </c>
      <c r="R296" s="276">
        <v>328</v>
      </c>
      <c r="S296" s="278">
        <v>0.36</v>
      </c>
      <c r="T296" s="271"/>
    </row>
    <row r="297" spans="1:20" s="119" customFormat="1" x14ac:dyDescent="0.2">
      <c r="A297" s="237" t="s">
        <v>716</v>
      </c>
      <c r="B297" s="272" t="s">
        <v>717</v>
      </c>
      <c r="C297" s="273">
        <v>5.0000000000000001E-3</v>
      </c>
      <c r="D297" s="274" t="s">
        <v>1014</v>
      </c>
      <c r="E297" s="273">
        <v>0.4</v>
      </c>
      <c r="F297" s="274" t="s">
        <v>1014</v>
      </c>
      <c r="G297" s="273">
        <v>0</v>
      </c>
      <c r="H297" s="274"/>
      <c r="I297" s="273">
        <v>5.1000000000000003E-6</v>
      </c>
      <c r="J297" s="274" t="s">
        <v>937</v>
      </c>
      <c r="K297" s="266">
        <v>20000</v>
      </c>
      <c r="L297" s="297" t="s">
        <v>1015</v>
      </c>
      <c r="M297" s="276">
        <v>14</v>
      </c>
      <c r="N297" s="276" t="s">
        <v>1055</v>
      </c>
      <c r="O297" s="276"/>
      <c r="P297" s="276"/>
      <c r="Q297" s="277" t="s">
        <v>1016</v>
      </c>
      <c r="R297" s="280">
        <v>309.5</v>
      </c>
      <c r="S297" s="278">
        <v>0.17</v>
      </c>
      <c r="T297" s="271"/>
    </row>
    <row r="298" spans="1:20" s="119" customFormat="1" ht="24" x14ac:dyDescent="0.2">
      <c r="A298" s="237" t="s">
        <v>956</v>
      </c>
      <c r="B298" s="272" t="s">
        <v>721</v>
      </c>
      <c r="C298" s="273">
        <v>2.9999999999999997E-4</v>
      </c>
      <c r="D298" s="274" t="s">
        <v>1023</v>
      </c>
      <c r="E298" s="273"/>
      <c r="F298" s="274"/>
      <c r="G298" s="273"/>
      <c r="H298" s="274"/>
      <c r="I298" s="273"/>
      <c r="J298" s="274"/>
      <c r="K298" s="266">
        <v>61.7</v>
      </c>
      <c r="L298" s="297" t="s">
        <v>1016</v>
      </c>
      <c r="M298" s="276">
        <v>56600</v>
      </c>
      <c r="N298" s="276">
        <v>9</v>
      </c>
      <c r="O298" s="276"/>
      <c r="P298" s="276"/>
      <c r="Q298" s="277" t="s">
        <v>1015</v>
      </c>
      <c r="R298" s="280">
        <v>152</v>
      </c>
      <c r="S298" s="278">
        <v>0</v>
      </c>
      <c r="T298" s="271"/>
    </row>
    <row r="299" spans="1:20" s="119" customFormat="1" ht="24" x14ac:dyDescent="0.2">
      <c r="A299" s="237" t="s">
        <v>1100</v>
      </c>
      <c r="B299" s="298" t="s">
        <v>955</v>
      </c>
      <c r="C299" s="283">
        <v>1E-3</v>
      </c>
      <c r="D299" s="274" t="s">
        <v>1014</v>
      </c>
      <c r="E299" s="273"/>
      <c r="F299" s="274"/>
      <c r="G299" s="273"/>
      <c r="H299" s="274"/>
      <c r="I299" s="273"/>
      <c r="J299" s="274"/>
      <c r="K299" s="266">
        <v>76</v>
      </c>
      <c r="L299" s="297" t="s">
        <v>1016</v>
      </c>
      <c r="M299" s="276">
        <v>49000</v>
      </c>
      <c r="N299" s="276">
        <v>25</v>
      </c>
      <c r="O299" s="276"/>
      <c r="P299" s="276"/>
      <c r="Q299" s="277" t="s">
        <v>1016</v>
      </c>
      <c r="R299" s="280">
        <v>120</v>
      </c>
      <c r="S299" s="278">
        <v>0</v>
      </c>
      <c r="T299" s="271"/>
    </row>
    <row r="300" spans="1:20" s="119" customFormat="1" x14ac:dyDescent="0.2">
      <c r="A300" s="237" t="s">
        <v>1101</v>
      </c>
      <c r="B300" s="298" t="s">
        <v>723</v>
      </c>
      <c r="C300" s="283">
        <v>4.0000000000000001E-10</v>
      </c>
      <c r="D300" s="274" t="s">
        <v>1014</v>
      </c>
      <c r="E300" s="273"/>
      <c r="F300" s="274"/>
      <c r="G300" s="273"/>
      <c r="H300" s="274"/>
      <c r="I300" s="273"/>
      <c r="J300" s="274"/>
      <c r="K300" s="266"/>
      <c r="L300" s="297"/>
      <c r="M300" s="276"/>
      <c r="N300" s="276"/>
      <c r="O300" s="276"/>
      <c r="P300" s="276"/>
      <c r="Q300" s="277"/>
      <c r="R300" s="280"/>
      <c r="S300" s="278"/>
      <c r="T300" s="271"/>
    </row>
    <row r="301" spans="1:20" s="119" customFormat="1" ht="24" x14ac:dyDescent="0.2">
      <c r="A301" s="237" t="s">
        <v>957</v>
      </c>
      <c r="B301" s="298" t="s">
        <v>958</v>
      </c>
      <c r="C301" s="283">
        <v>5.0000000000000001E-4</v>
      </c>
      <c r="D301" s="274" t="s">
        <v>1014</v>
      </c>
      <c r="E301" s="273"/>
      <c r="F301" s="274"/>
      <c r="G301" s="273"/>
      <c r="H301" s="274"/>
      <c r="I301" s="273"/>
      <c r="J301" s="274"/>
      <c r="K301" s="266">
        <v>115</v>
      </c>
      <c r="L301" s="297" t="s">
        <v>1016</v>
      </c>
      <c r="M301" s="276">
        <v>157000</v>
      </c>
      <c r="N301" s="276"/>
      <c r="O301" s="276"/>
      <c r="P301" s="276"/>
      <c r="Q301" s="277" t="s">
        <v>1015</v>
      </c>
      <c r="R301" s="280">
        <v>168</v>
      </c>
      <c r="S301" s="278">
        <v>0</v>
      </c>
      <c r="T301" s="271"/>
    </row>
    <row r="302" spans="1:20" s="119" customFormat="1" x14ac:dyDescent="0.2">
      <c r="A302" s="237" t="s">
        <v>1102</v>
      </c>
      <c r="B302" s="298" t="s">
        <v>725</v>
      </c>
      <c r="C302" s="315">
        <v>3.0000000000000001E-6</v>
      </c>
      <c r="D302" s="274" t="s">
        <v>916</v>
      </c>
      <c r="E302" s="273"/>
      <c r="F302" s="274"/>
      <c r="G302" s="273"/>
      <c r="H302" s="274"/>
      <c r="I302" s="273"/>
      <c r="J302" s="274"/>
      <c r="K302" s="266"/>
      <c r="L302" s="297"/>
      <c r="M302" s="276"/>
      <c r="N302" s="276"/>
      <c r="O302" s="276"/>
      <c r="P302" s="276"/>
      <c r="Q302" s="277"/>
      <c r="R302" s="280"/>
      <c r="S302" s="278"/>
      <c r="T302" s="271"/>
    </row>
    <row r="303" spans="1:20" s="119" customFormat="1" ht="24" x14ac:dyDescent="0.2">
      <c r="A303" s="299" t="s">
        <v>726</v>
      </c>
      <c r="B303" s="272" t="s">
        <v>727</v>
      </c>
      <c r="C303" s="283">
        <v>2.0000000000000002E-5</v>
      </c>
      <c r="D303" s="274" t="s">
        <v>916</v>
      </c>
      <c r="E303" s="273">
        <v>7.0000000000000007E-2</v>
      </c>
      <c r="F303" s="274" t="s">
        <v>916</v>
      </c>
      <c r="G303" s="273"/>
      <c r="H303" s="274"/>
      <c r="I303" s="273"/>
      <c r="J303" s="274"/>
      <c r="K303" s="266">
        <v>372</v>
      </c>
      <c r="L303" s="297" t="s">
        <v>1015</v>
      </c>
      <c r="M303" s="276">
        <v>680</v>
      </c>
      <c r="N303" s="276" t="s">
        <v>1103</v>
      </c>
      <c r="O303" s="276"/>
      <c r="P303" s="276"/>
      <c r="Q303" s="277" t="s">
        <v>1015</v>
      </c>
      <c r="R303" s="280">
        <v>258</v>
      </c>
      <c r="S303" s="278">
        <v>0</v>
      </c>
      <c r="T303" s="271"/>
    </row>
    <row r="304" spans="1:20" s="119" customFormat="1" ht="24" x14ac:dyDescent="0.2">
      <c r="A304" s="300" t="s">
        <v>728</v>
      </c>
      <c r="B304" s="272" t="s">
        <v>729</v>
      </c>
      <c r="C304" s="283">
        <v>2.0000000000000002E-5</v>
      </c>
      <c r="D304" s="274" t="s">
        <v>916</v>
      </c>
      <c r="E304" s="273"/>
      <c r="F304" s="274"/>
      <c r="G304" s="273"/>
      <c r="H304" s="274"/>
      <c r="I304" s="273"/>
      <c r="J304" s="274"/>
      <c r="K304" s="266">
        <v>115</v>
      </c>
      <c r="L304" s="297" t="s">
        <v>1016</v>
      </c>
      <c r="M304" s="276">
        <v>9500</v>
      </c>
      <c r="N304" s="276">
        <v>24</v>
      </c>
      <c r="O304" s="276"/>
      <c r="P304" s="276"/>
      <c r="Q304" s="277" t="s">
        <v>1015</v>
      </c>
      <c r="R304" s="280">
        <v>192.4</v>
      </c>
      <c r="S304" s="278">
        <v>0</v>
      </c>
      <c r="T304" s="271"/>
    </row>
    <row r="305" spans="1:20" s="119" customFormat="1" x14ac:dyDescent="0.2">
      <c r="A305" s="237" t="s">
        <v>730</v>
      </c>
      <c r="B305" s="272" t="s">
        <v>731</v>
      </c>
      <c r="C305" s="273">
        <v>0</v>
      </c>
      <c r="D305" s="274" t="s">
        <v>1015</v>
      </c>
      <c r="E305" s="273">
        <v>2.2000000000000001E-3</v>
      </c>
      <c r="F305" s="274" t="s">
        <v>937</v>
      </c>
      <c r="G305" s="273">
        <v>0</v>
      </c>
      <c r="H305" s="274" t="s">
        <v>1015</v>
      </c>
      <c r="I305" s="273">
        <v>6.3E-7</v>
      </c>
      <c r="J305" s="274" t="s">
        <v>937</v>
      </c>
      <c r="K305" s="266">
        <v>110</v>
      </c>
      <c r="L305" s="297" t="s">
        <v>1015</v>
      </c>
      <c r="M305" s="276">
        <v>763</v>
      </c>
      <c r="N305" s="276" t="s">
        <v>1104</v>
      </c>
      <c r="O305" s="276"/>
      <c r="P305" s="276"/>
      <c r="Q305" s="277" t="s">
        <v>1015</v>
      </c>
      <c r="R305" s="276">
        <v>341</v>
      </c>
      <c r="S305" s="278">
        <v>4.5</v>
      </c>
      <c r="T305" s="271"/>
    </row>
    <row r="306" spans="1:20" s="119" customFormat="1" x14ac:dyDescent="0.2">
      <c r="A306" s="237" t="s">
        <v>732</v>
      </c>
      <c r="B306" s="272" t="s">
        <v>733</v>
      </c>
      <c r="C306" s="273">
        <v>0.3</v>
      </c>
      <c r="D306" s="274" t="s">
        <v>1031</v>
      </c>
      <c r="E306" s="273">
        <v>0</v>
      </c>
      <c r="F306" s="274" t="s">
        <v>1015</v>
      </c>
      <c r="G306" s="273">
        <v>0</v>
      </c>
      <c r="H306" s="274"/>
      <c r="I306" s="273">
        <v>0</v>
      </c>
      <c r="J306" s="274" t="s">
        <v>1015</v>
      </c>
      <c r="K306" s="266">
        <v>38000</v>
      </c>
      <c r="L306" s="297" t="s">
        <v>1016</v>
      </c>
      <c r="M306" s="276">
        <v>1.1000000000000001</v>
      </c>
      <c r="N306" s="276" t="s">
        <v>1048</v>
      </c>
      <c r="O306" s="276">
        <v>41808</v>
      </c>
      <c r="P306" s="276">
        <v>70721</v>
      </c>
      <c r="Q306" s="277" t="s">
        <v>1015</v>
      </c>
      <c r="R306" s="280">
        <v>341.2</v>
      </c>
      <c r="S306" s="278">
        <v>0.63</v>
      </c>
      <c r="T306" s="271"/>
    </row>
    <row r="307" spans="1:20" s="119" customFormat="1" x14ac:dyDescent="0.2">
      <c r="A307" s="237" t="s">
        <v>734</v>
      </c>
      <c r="B307" s="272" t="s">
        <v>735</v>
      </c>
      <c r="C307" s="273">
        <v>0.3</v>
      </c>
      <c r="D307" s="274" t="s">
        <v>1014</v>
      </c>
      <c r="E307" s="273">
        <v>0</v>
      </c>
      <c r="F307" s="274" t="s">
        <v>1015</v>
      </c>
      <c r="G307" s="273">
        <v>0.2</v>
      </c>
      <c r="H307" s="274" t="s">
        <v>937</v>
      </c>
      <c r="I307" s="273">
        <v>0</v>
      </c>
      <c r="J307" s="274" t="s">
        <v>1015</v>
      </c>
      <c r="K307" s="266">
        <v>22</v>
      </c>
      <c r="L307" s="297" t="s">
        <v>1016</v>
      </c>
      <c r="M307" s="276">
        <v>84300</v>
      </c>
      <c r="N307" s="276" t="s">
        <v>1061</v>
      </c>
      <c r="O307" s="276">
        <v>12977</v>
      </c>
      <c r="P307" s="276">
        <v>14901</v>
      </c>
      <c r="Q307" s="277" t="s">
        <v>1016</v>
      </c>
      <c r="R307" s="280">
        <v>181.84</v>
      </c>
      <c r="S307" s="278">
        <v>36.14</v>
      </c>
      <c r="T307" s="271"/>
    </row>
    <row r="308" spans="1:20" s="119" customFormat="1" x14ac:dyDescent="0.2">
      <c r="A308" s="237" t="s">
        <v>736</v>
      </c>
      <c r="B308" s="272" t="s">
        <v>737</v>
      </c>
      <c r="C308" s="273">
        <v>1E-3</v>
      </c>
      <c r="D308" s="274" t="s">
        <v>1023</v>
      </c>
      <c r="E308" s="273">
        <v>0</v>
      </c>
      <c r="F308" s="274" t="s">
        <v>1015</v>
      </c>
      <c r="G308" s="273">
        <v>0</v>
      </c>
      <c r="H308" s="274"/>
      <c r="I308" s="273">
        <v>0</v>
      </c>
      <c r="J308" s="274" t="s">
        <v>1015</v>
      </c>
      <c r="K308" s="266">
        <v>562</v>
      </c>
      <c r="L308" s="297" t="s">
        <v>1016</v>
      </c>
      <c r="M308" s="276">
        <v>653</v>
      </c>
      <c r="N308" s="276" t="s">
        <v>1105</v>
      </c>
      <c r="O308" s="276">
        <v>13039</v>
      </c>
      <c r="P308" s="276">
        <v>14989</v>
      </c>
      <c r="Q308" s="277" t="s">
        <v>1015</v>
      </c>
      <c r="R308" s="276">
        <v>170</v>
      </c>
      <c r="S308" s="278">
        <v>0</v>
      </c>
      <c r="T308" s="271"/>
    </row>
    <row r="309" spans="1:20" s="119" customFormat="1" x14ac:dyDescent="0.2">
      <c r="A309" s="281" t="s">
        <v>738</v>
      </c>
      <c r="B309" s="272" t="s">
        <v>739</v>
      </c>
      <c r="C309" s="273">
        <v>6.0000000000000001E-3</v>
      </c>
      <c r="D309" s="274" t="s">
        <v>1014</v>
      </c>
      <c r="E309" s="273">
        <v>0</v>
      </c>
      <c r="F309" s="274" t="s">
        <v>1015</v>
      </c>
      <c r="G309" s="273">
        <v>0</v>
      </c>
      <c r="H309" s="274"/>
      <c r="I309" s="273">
        <v>0</v>
      </c>
      <c r="J309" s="274" t="s">
        <v>1015</v>
      </c>
      <c r="K309" s="266">
        <v>12</v>
      </c>
      <c r="L309" s="297" t="s">
        <v>1015</v>
      </c>
      <c r="M309" s="276">
        <v>351000</v>
      </c>
      <c r="N309" s="276">
        <v>3</v>
      </c>
      <c r="O309" s="276"/>
      <c r="P309" s="276"/>
      <c r="Q309" s="277" t="s">
        <v>1015</v>
      </c>
      <c r="R309" s="276">
        <v>286</v>
      </c>
      <c r="S309" s="278">
        <v>4.5</v>
      </c>
      <c r="T309" s="271"/>
    </row>
    <row r="310" spans="1:20" s="119" customFormat="1" x14ac:dyDescent="0.2">
      <c r="A310" s="239" t="s">
        <v>740</v>
      </c>
      <c r="B310" s="273" t="s">
        <v>741</v>
      </c>
      <c r="C310" s="273">
        <v>0</v>
      </c>
      <c r="D310" s="274" t="s">
        <v>1015</v>
      </c>
      <c r="E310" s="273">
        <v>1.9400000000000001E-3</v>
      </c>
      <c r="F310" s="274" t="s">
        <v>917</v>
      </c>
      <c r="G310" s="273">
        <v>0</v>
      </c>
      <c r="H310" s="274" t="s">
        <v>1015</v>
      </c>
      <c r="I310" s="273">
        <v>0</v>
      </c>
      <c r="J310" s="274" t="s">
        <v>1015</v>
      </c>
      <c r="K310" s="279">
        <v>5700</v>
      </c>
      <c r="L310" s="297" t="s">
        <v>1015</v>
      </c>
      <c r="M310" s="276">
        <v>700</v>
      </c>
      <c r="N310" s="276">
        <v>5</v>
      </c>
      <c r="O310" s="276"/>
      <c r="P310" s="276"/>
      <c r="Q310" s="277" t="s">
        <v>1016</v>
      </c>
      <c r="R310" s="276">
        <v>280</v>
      </c>
      <c r="S310" s="278">
        <v>18.07</v>
      </c>
      <c r="T310" s="271"/>
    </row>
    <row r="311" spans="1:20" s="119" customFormat="1" x14ac:dyDescent="0.2">
      <c r="A311" s="237" t="s">
        <v>742</v>
      </c>
      <c r="B311" s="272" t="s">
        <v>743</v>
      </c>
      <c r="C311" s="273">
        <v>2.0000000000000001E-4</v>
      </c>
      <c r="D311" s="274" t="s">
        <v>1019</v>
      </c>
      <c r="E311" s="273">
        <v>0</v>
      </c>
      <c r="F311" s="274" t="s">
        <v>1015</v>
      </c>
      <c r="G311" s="273">
        <v>0</v>
      </c>
      <c r="H311" s="274"/>
      <c r="I311" s="273">
        <v>0</v>
      </c>
      <c r="J311" s="274" t="s">
        <v>1015</v>
      </c>
      <c r="K311" s="266">
        <v>810</v>
      </c>
      <c r="L311" s="297" t="s">
        <v>1015</v>
      </c>
      <c r="M311" s="276">
        <v>50</v>
      </c>
      <c r="N311" s="276">
        <v>2</v>
      </c>
      <c r="O311" s="276"/>
      <c r="P311" s="276"/>
      <c r="Q311" s="277" t="s">
        <v>1015</v>
      </c>
      <c r="R311" s="276">
        <v>319</v>
      </c>
      <c r="S311" s="278">
        <v>0</v>
      </c>
      <c r="T311" s="271"/>
    </row>
    <row r="312" spans="1:20" s="119" customFormat="1" x14ac:dyDescent="0.2">
      <c r="A312" s="237" t="s">
        <v>744</v>
      </c>
      <c r="B312" s="272" t="s">
        <v>745</v>
      </c>
      <c r="C312" s="273">
        <v>2</v>
      </c>
      <c r="D312" s="274" t="s">
        <v>1014</v>
      </c>
      <c r="E312" s="273">
        <v>0</v>
      </c>
      <c r="F312" s="274" t="s">
        <v>1015</v>
      </c>
      <c r="G312" s="273">
        <v>0.02</v>
      </c>
      <c r="H312" s="274" t="s">
        <v>937</v>
      </c>
      <c r="I312" s="273">
        <v>0</v>
      </c>
      <c r="J312" s="274" t="s">
        <v>1015</v>
      </c>
      <c r="K312" s="266">
        <v>79</v>
      </c>
      <c r="L312" s="297" t="s">
        <v>1016</v>
      </c>
      <c r="M312" s="276">
        <v>6170</v>
      </c>
      <c r="N312" s="276">
        <v>2</v>
      </c>
      <c r="O312" s="276">
        <v>13018</v>
      </c>
      <c r="P312" s="276">
        <v>14956</v>
      </c>
      <c r="Q312" s="277" t="s">
        <v>1015</v>
      </c>
      <c r="R312" s="280">
        <v>284.5</v>
      </c>
      <c r="S312" s="278">
        <v>13490.4</v>
      </c>
      <c r="T312" s="271"/>
    </row>
    <row r="313" spans="1:20" s="119" customFormat="1" x14ac:dyDescent="0.2">
      <c r="A313" s="239" t="s">
        <v>746</v>
      </c>
      <c r="B313" s="301" t="s">
        <v>747</v>
      </c>
      <c r="C313" s="273">
        <v>7.0000000000000007E-2</v>
      </c>
      <c r="D313" s="274" t="s">
        <v>1014</v>
      </c>
      <c r="E313" s="273">
        <v>0</v>
      </c>
      <c r="F313" s="274" t="s">
        <v>1015</v>
      </c>
      <c r="G313" s="273">
        <v>0</v>
      </c>
      <c r="H313" s="274" t="s">
        <v>1015</v>
      </c>
      <c r="I313" s="273">
        <v>0</v>
      </c>
      <c r="J313" s="274" t="s">
        <v>1015</v>
      </c>
      <c r="K313" s="279">
        <v>15</v>
      </c>
      <c r="L313" s="297" t="s">
        <v>1015</v>
      </c>
      <c r="M313" s="276">
        <v>430</v>
      </c>
      <c r="N313" s="276">
        <v>2</v>
      </c>
      <c r="O313" s="276"/>
      <c r="P313" s="276"/>
      <c r="Q313" s="277" t="s">
        <v>1015</v>
      </c>
      <c r="R313" s="276">
        <v>373</v>
      </c>
      <c r="S313" s="278">
        <v>0</v>
      </c>
      <c r="T313" s="271"/>
    </row>
    <row r="314" spans="1:20" s="119" customFormat="1" ht="24" x14ac:dyDescent="0.2">
      <c r="A314" s="239" t="s">
        <v>1106</v>
      </c>
      <c r="B314" s="273" t="s">
        <v>749</v>
      </c>
      <c r="C314" s="273"/>
      <c r="D314" s="274"/>
      <c r="E314" s="273">
        <v>2</v>
      </c>
      <c r="F314" s="274" t="s">
        <v>1029</v>
      </c>
      <c r="G314" s="273"/>
      <c r="H314" s="274"/>
      <c r="I314" s="273">
        <v>1E-4</v>
      </c>
      <c r="J314" s="274" t="s">
        <v>1029</v>
      </c>
      <c r="K314" s="279">
        <v>78100</v>
      </c>
      <c r="L314" s="297" t="s">
        <v>1015</v>
      </c>
      <c r="M314" s="276">
        <v>5.0500000000000003E-2</v>
      </c>
      <c r="N314" s="276" t="s">
        <v>1107</v>
      </c>
      <c r="O314" s="276"/>
      <c r="P314" s="276"/>
      <c r="Q314" s="277" t="s">
        <v>1015</v>
      </c>
      <c r="R314" s="276">
        <v>360</v>
      </c>
      <c r="S314" s="278">
        <v>0</v>
      </c>
      <c r="T314" s="271"/>
    </row>
    <row r="315" spans="1:20" s="119" customFormat="1" ht="24" x14ac:dyDescent="0.2">
      <c r="A315" s="239" t="s">
        <v>750</v>
      </c>
      <c r="B315" s="273" t="s">
        <v>751</v>
      </c>
      <c r="C315" s="273">
        <v>2.9999999999999997E-4</v>
      </c>
      <c r="D315" s="274" t="s">
        <v>916</v>
      </c>
      <c r="E315" s="273"/>
      <c r="F315" s="274"/>
      <c r="G315" s="273"/>
      <c r="H315" s="274"/>
      <c r="I315" s="273"/>
      <c r="J315" s="274"/>
      <c r="K315" s="279">
        <v>61.7</v>
      </c>
      <c r="L315" s="297">
        <v>0</v>
      </c>
      <c r="M315" s="276">
        <v>46.2</v>
      </c>
      <c r="N315" s="276">
        <v>9</v>
      </c>
      <c r="O315" s="276"/>
      <c r="P315" s="276"/>
      <c r="Q315" s="277" t="s">
        <v>1015</v>
      </c>
      <c r="R315" s="276">
        <v>447</v>
      </c>
      <c r="S315" s="278">
        <v>0</v>
      </c>
      <c r="T315" s="271"/>
    </row>
    <row r="316" spans="1:20" s="119" customFormat="1" x14ac:dyDescent="0.2">
      <c r="A316" s="239" t="s">
        <v>752</v>
      </c>
      <c r="B316" s="273" t="s">
        <v>753</v>
      </c>
      <c r="C316" s="273">
        <v>1.4999999999999999E-2</v>
      </c>
      <c r="D316" s="274" t="s">
        <v>1014</v>
      </c>
      <c r="E316" s="273"/>
      <c r="F316" s="274"/>
      <c r="G316" s="273"/>
      <c r="H316" s="274"/>
      <c r="I316" s="273"/>
      <c r="J316" s="274"/>
      <c r="K316" s="279">
        <v>346.2</v>
      </c>
      <c r="L316" s="297" t="s">
        <v>1015</v>
      </c>
      <c r="M316" s="276">
        <v>750</v>
      </c>
      <c r="N316" s="276" t="s">
        <v>1053</v>
      </c>
      <c r="O316" s="276"/>
      <c r="P316" s="276"/>
      <c r="Q316" s="277" t="s">
        <v>1015</v>
      </c>
      <c r="R316" s="276">
        <v>347</v>
      </c>
      <c r="S316" s="278">
        <v>0</v>
      </c>
      <c r="T316" s="271"/>
    </row>
    <row r="317" spans="1:20" s="119" customFormat="1" x14ac:dyDescent="0.2">
      <c r="A317" s="237" t="s">
        <v>754</v>
      </c>
      <c r="B317" s="272" t="s">
        <v>755</v>
      </c>
      <c r="C317" s="273">
        <v>7.4999999999999997E-2</v>
      </c>
      <c r="D317" s="274" t="s">
        <v>1014</v>
      </c>
      <c r="E317" s="273">
        <v>0</v>
      </c>
      <c r="F317" s="274" t="s">
        <v>1015</v>
      </c>
      <c r="G317" s="273">
        <v>0</v>
      </c>
      <c r="H317" s="274"/>
      <c r="I317" s="273">
        <v>0</v>
      </c>
      <c r="J317" s="274" t="s">
        <v>1015</v>
      </c>
      <c r="K317" s="266">
        <v>200</v>
      </c>
      <c r="L317" s="297" t="s">
        <v>1015</v>
      </c>
      <c r="M317" s="276">
        <v>15</v>
      </c>
      <c r="N317" s="276">
        <v>2</v>
      </c>
      <c r="O317" s="276"/>
      <c r="P317" s="276"/>
      <c r="Q317" s="277" t="s">
        <v>1015</v>
      </c>
      <c r="R317" s="276">
        <v>321</v>
      </c>
      <c r="S317" s="278">
        <v>0</v>
      </c>
      <c r="T317" s="271"/>
    </row>
    <row r="318" spans="1:20" s="119" customFormat="1" x14ac:dyDescent="0.2">
      <c r="A318" s="237" t="s">
        <v>756</v>
      </c>
      <c r="B318" s="272" t="s">
        <v>757</v>
      </c>
      <c r="C318" s="273">
        <v>1.2999999999999999E-2</v>
      </c>
      <c r="D318" s="274" t="s">
        <v>1014</v>
      </c>
      <c r="E318" s="273"/>
      <c r="F318" s="274"/>
      <c r="G318" s="273"/>
      <c r="H318" s="274"/>
      <c r="I318" s="273"/>
      <c r="J318" s="274"/>
      <c r="K318" s="266">
        <v>139</v>
      </c>
      <c r="L318" s="297" t="s">
        <v>1016</v>
      </c>
      <c r="M318" s="276">
        <v>613</v>
      </c>
      <c r="N318" s="276">
        <v>8</v>
      </c>
      <c r="O318" s="276">
        <v>12952</v>
      </c>
      <c r="P318" s="276">
        <v>14865</v>
      </c>
      <c r="Q318" s="277" t="s">
        <v>1015</v>
      </c>
      <c r="R318" s="276">
        <v>110</v>
      </c>
      <c r="S318" s="278">
        <v>1.73</v>
      </c>
      <c r="T318" s="271"/>
    </row>
    <row r="319" spans="1:20" s="119" customFormat="1" x14ac:dyDescent="0.2">
      <c r="A319" s="239" t="s">
        <v>758</v>
      </c>
      <c r="B319" s="273" t="s">
        <v>759</v>
      </c>
      <c r="C319" s="273">
        <v>5.0000000000000001E-3</v>
      </c>
      <c r="D319" s="274" t="s">
        <v>1014</v>
      </c>
      <c r="E319" s="273">
        <v>0</v>
      </c>
      <c r="F319" s="274" t="s">
        <v>1015</v>
      </c>
      <c r="G319" s="273">
        <v>0</v>
      </c>
      <c r="H319" s="274" t="s">
        <v>1015</v>
      </c>
      <c r="I319" s="273">
        <v>0</v>
      </c>
      <c r="J319" s="274" t="s">
        <v>1015</v>
      </c>
      <c r="K319" s="279">
        <v>160</v>
      </c>
      <c r="L319" s="297" t="s">
        <v>1015</v>
      </c>
      <c r="M319" s="276">
        <v>225</v>
      </c>
      <c r="N319" s="276">
        <v>2</v>
      </c>
      <c r="O319" s="276"/>
      <c r="P319" s="276"/>
      <c r="Q319" s="277" t="s">
        <v>1016</v>
      </c>
      <c r="R319" s="276">
        <v>355</v>
      </c>
      <c r="S319" s="278">
        <v>0</v>
      </c>
      <c r="T319" s="271"/>
    </row>
    <row r="320" spans="1:20" s="119" customFormat="1" ht="24" x14ac:dyDescent="0.2">
      <c r="A320" s="239" t="s">
        <v>760</v>
      </c>
      <c r="B320" s="273" t="s">
        <v>761</v>
      </c>
      <c r="C320" s="273">
        <v>2</v>
      </c>
      <c r="D320" s="274" t="s">
        <v>1023</v>
      </c>
      <c r="E320" s="273"/>
      <c r="F320" s="274"/>
      <c r="G320" s="273">
        <v>0.2</v>
      </c>
      <c r="H320" s="274" t="s">
        <v>1023</v>
      </c>
      <c r="I320" s="273"/>
      <c r="J320" s="274"/>
      <c r="K320" s="279">
        <v>25</v>
      </c>
      <c r="L320" s="297" t="s">
        <v>1016</v>
      </c>
      <c r="M320" s="276">
        <v>1000000</v>
      </c>
      <c r="N320" s="276">
        <v>2</v>
      </c>
      <c r="O320" s="276">
        <v>12981</v>
      </c>
      <c r="P320" s="276">
        <v>14906</v>
      </c>
      <c r="Q320" s="277" t="s">
        <v>1015</v>
      </c>
      <c r="R320" s="276">
        <v>82</v>
      </c>
      <c r="S320" s="278">
        <v>0</v>
      </c>
      <c r="T320" s="271"/>
    </row>
    <row r="321" spans="1:20" s="119" customFormat="1" x14ac:dyDescent="0.2">
      <c r="A321" s="239" t="s">
        <v>762</v>
      </c>
      <c r="B321" s="273" t="s">
        <v>763</v>
      </c>
      <c r="C321" s="273">
        <v>0.02</v>
      </c>
      <c r="D321" s="274" t="s">
        <v>1014</v>
      </c>
      <c r="E321" s="273"/>
      <c r="F321" s="274"/>
      <c r="G321" s="273"/>
      <c r="H321" s="274"/>
      <c r="I321" s="273"/>
      <c r="J321" s="274"/>
      <c r="K321" s="279">
        <v>154.9</v>
      </c>
      <c r="L321" s="297" t="s">
        <v>1015</v>
      </c>
      <c r="M321" s="276">
        <v>8.6</v>
      </c>
      <c r="N321" s="276" t="s">
        <v>1091</v>
      </c>
      <c r="O321" s="276"/>
      <c r="P321" s="276"/>
      <c r="Q321" s="277" t="s">
        <v>1015</v>
      </c>
      <c r="R321" s="276">
        <v>318</v>
      </c>
      <c r="S321" s="278">
        <v>0</v>
      </c>
      <c r="T321" s="271"/>
    </row>
    <row r="322" spans="1:20" s="119" customFormat="1" x14ac:dyDescent="0.2">
      <c r="A322" s="239" t="s">
        <v>764</v>
      </c>
      <c r="B322" s="273" t="s">
        <v>765</v>
      </c>
      <c r="C322" s="273">
        <v>0.02</v>
      </c>
      <c r="D322" s="274" t="s">
        <v>1014</v>
      </c>
      <c r="E322" s="273">
        <v>0</v>
      </c>
      <c r="F322" s="274" t="s">
        <v>1015</v>
      </c>
      <c r="G322" s="273">
        <v>0</v>
      </c>
      <c r="H322" s="274"/>
      <c r="I322" s="273">
        <v>0</v>
      </c>
      <c r="J322" s="274" t="s">
        <v>1015</v>
      </c>
      <c r="K322" s="279">
        <v>51</v>
      </c>
      <c r="L322" s="297" t="s">
        <v>1015</v>
      </c>
      <c r="M322" s="276">
        <v>250</v>
      </c>
      <c r="N322" s="276">
        <v>5</v>
      </c>
      <c r="O322" s="276"/>
      <c r="P322" s="276"/>
      <c r="Q322" s="277" t="s">
        <v>1016</v>
      </c>
      <c r="R322" s="276">
        <v>257</v>
      </c>
      <c r="S322" s="278">
        <v>0</v>
      </c>
      <c r="T322" s="271"/>
    </row>
    <row r="323" spans="1:20" s="119" customFormat="1" x14ac:dyDescent="0.2">
      <c r="A323" s="239" t="s">
        <v>766</v>
      </c>
      <c r="B323" s="273" t="s">
        <v>767</v>
      </c>
      <c r="C323" s="273">
        <v>0.1</v>
      </c>
      <c r="D323" s="274" t="s">
        <v>1016</v>
      </c>
      <c r="E323" s="273">
        <v>0</v>
      </c>
      <c r="F323" s="274" t="s">
        <v>1015</v>
      </c>
      <c r="G323" s="273">
        <v>1</v>
      </c>
      <c r="H323" s="274" t="s">
        <v>1016</v>
      </c>
      <c r="I323" s="273">
        <v>0</v>
      </c>
      <c r="J323" s="274" t="s">
        <v>1015</v>
      </c>
      <c r="K323" s="279">
        <v>720</v>
      </c>
      <c r="L323" s="297" t="s">
        <v>1016</v>
      </c>
      <c r="M323" s="276">
        <v>52</v>
      </c>
      <c r="N323" s="276">
        <v>6</v>
      </c>
      <c r="O323" s="276">
        <v>12971</v>
      </c>
      <c r="P323" s="276">
        <v>14891</v>
      </c>
      <c r="Q323" s="277" t="s">
        <v>1016</v>
      </c>
      <c r="R323" s="280">
        <v>159.19999999999999</v>
      </c>
      <c r="S323" s="278">
        <v>0</v>
      </c>
      <c r="T323" s="271"/>
    </row>
    <row r="324" spans="1:20" s="119" customFormat="1" x14ac:dyDescent="0.2">
      <c r="A324" s="237" t="s">
        <v>768</v>
      </c>
      <c r="B324" s="272" t="s">
        <v>769</v>
      </c>
      <c r="C324" s="273">
        <v>1E-3</v>
      </c>
      <c r="D324" s="274" t="s">
        <v>1019</v>
      </c>
      <c r="E324" s="273">
        <v>0.24</v>
      </c>
      <c r="F324" s="274" t="s">
        <v>1014</v>
      </c>
      <c r="G324" s="273">
        <v>0.03</v>
      </c>
      <c r="H324" s="274" t="s">
        <v>1014</v>
      </c>
      <c r="I324" s="273">
        <v>3.7000000000000002E-6</v>
      </c>
      <c r="J324" s="274" t="s">
        <v>1014</v>
      </c>
      <c r="K324" s="266">
        <v>25</v>
      </c>
      <c r="L324" s="297" t="s">
        <v>1016</v>
      </c>
      <c r="M324" s="276">
        <v>405000</v>
      </c>
      <c r="N324" s="276">
        <v>1</v>
      </c>
      <c r="O324" s="276">
        <v>13239</v>
      </c>
      <c r="P324" s="276">
        <v>15057</v>
      </c>
      <c r="Q324" s="277" t="s">
        <v>1015</v>
      </c>
      <c r="R324" s="280">
        <v>34.229999999999997</v>
      </c>
      <c r="S324" s="278">
        <v>0</v>
      </c>
      <c r="T324" s="271"/>
    </row>
    <row r="325" spans="1:20" s="119" customFormat="1" x14ac:dyDescent="0.2">
      <c r="A325" s="237" t="s">
        <v>770</v>
      </c>
      <c r="B325" s="272" t="s">
        <v>771</v>
      </c>
      <c r="C325" s="273">
        <v>0.03</v>
      </c>
      <c r="D325" s="274" t="s">
        <v>1014</v>
      </c>
      <c r="E325" s="273">
        <v>0</v>
      </c>
      <c r="F325" s="274" t="s">
        <v>1015</v>
      </c>
      <c r="G325" s="273">
        <v>0</v>
      </c>
      <c r="H325" s="274"/>
      <c r="I325" s="273">
        <v>0</v>
      </c>
      <c r="J325" s="274" t="s">
        <v>1015</v>
      </c>
      <c r="K325" s="266">
        <v>68000</v>
      </c>
      <c r="L325" s="297" t="s">
        <v>1015</v>
      </c>
      <c r="M325" s="276">
        <v>0.13200000000000001</v>
      </c>
      <c r="N325" s="276">
        <v>1</v>
      </c>
      <c r="O325" s="276"/>
      <c r="P325" s="276"/>
      <c r="Q325" s="277" t="s">
        <v>1016</v>
      </c>
      <c r="R325" s="276">
        <v>393</v>
      </c>
      <c r="S325" s="278">
        <v>7.0000000000000007E-2</v>
      </c>
      <c r="T325" s="271"/>
    </row>
    <row r="326" spans="1:20" s="119" customFormat="1" x14ac:dyDescent="0.2">
      <c r="A326" s="237" t="s">
        <v>772</v>
      </c>
      <c r="B326" s="272" t="s">
        <v>773</v>
      </c>
      <c r="C326" s="273">
        <v>4.3999999999999997E-2</v>
      </c>
      <c r="D326" s="274" t="s">
        <v>1019</v>
      </c>
      <c r="E326" s="273"/>
      <c r="F326" s="274"/>
      <c r="G326" s="273"/>
      <c r="H326" s="274"/>
      <c r="I326" s="273"/>
      <c r="J326" s="274"/>
      <c r="K326" s="266">
        <v>5.62</v>
      </c>
      <c r="L326" s="297" t="s">
        <v>1016</v>
      </c>
      <c r="M326" s="276">
        <v>0.35</v>
      </c>
      <c r="N326" s="276">
        <v>13</v>
      </c>
      <c r="O326" s="276"/>
      <c r="P326" s="276"/>
      <c r="Q326" s="277" t="s">
        <v>1016</v>
      </c>
      <c r="R326" s="276">
        <v>170</v>
      </c>
      <c r="S326" s="278">
        <v>0</v>
      </c>
      <c r="T326" s="271"/>
    </row>
    <row r="327" spans="1:20" s="119" customFormat="1" x14ac:dyDescent="0.2">
      <c r="A327" s="237" t="s">
        <v>774</v>
      </c>
      <c r="B327" s="272" t="s">
        <v>775</v>
      </c>
      <c r="C327" s="273">
        <v>1E-3</v>
      </c>
      <c r="D327" s="274" t="s">
        <v>1014</v>
      </c>
      <c r="E327" s="273">
        <v>0</v>
      </c>
      <c r="F327" s="274" t="s">
        <v>1015</v>
      </c>
      <c r="G327" s="273">
        <v>0</v>
      </c>
      <c r="H327" s="274"/>
      <c r="I327" s="273">
        <v>0</v>
      </c>
      <c r="J327" s="274" t="s">
        <v>1015</v>
      </c>
      <c r="K327" s="266">
        <v>6.6E-3</v>
      </c>
      <c r="L327" s="297" t="s">
        <v>1016</v>
      </c>
      <c r="M327" s="276">
        <v>1000000</v>
      </c>
      <c r="N327" s="276">
        <v>2</v>
      </c>
      <c r="O327" s="276">
        <v>13142</v>
      </c>
      <c r="P327" s="276">
        <v>15114</v>
      </c>
      <c r="Q327" s="277" t="s">
        <v>1016</v>
      </c>
      <c r="R327" s="280">
        <v>115.25</v>
      </c>
      <c r="S327" s="278">
        <v>18.07</v>
      </c>
      <c r="T327" s="271"/>
    </row>
    <row r="328" spans="1:20" s="119" customFormat="1" x14ac:dyDescent="0.2">
      <c r="A328" s="239" t="s">
        <v>776</v>
      </c>
      <c r="B328" s="273" t="s">
        <v>777</v>
      </c>
      <c r="C328" s="273">
        <v>0</v>
      </c>
      <c r="D328" s="274" t="s">
        <v>1015</v>
      </c>
      <c r="E328" s="273">
        <v>3</v>
      </c>
      <c r="F328" s="274" t="s">
        <v>1014</v>
      </c>
      <c r="G328" s="273">
        <v>0</v>
      </c>
      <c r="H328" s="274" t="s">
        <v>1015</v>
      </c>
      <c r="I328" s="273">
        <v>0</v>
      </c>
      <c r="J328" s="274" t="s">
        <v>1015</v>
      </c>
      <c r="K328" s="279">
        <v>1300</v>
      </c>
      <c r="L328" s="297" t="s">
        <v>1015</v>
      </c>
      <c r="M328" s="276">
        <v>60000</v>
      </c>
      <c r="N328" s="276" t="s">
        <v>1047</v>
      </c>
      <c r="O328" s="276"/>
      <c r="P328" s="276"/>
      <c r="Q328" s="277" t="s">
        <v>1015</v>
      </c>
      <c r="R328" s="280">
        <v>237.7</v>
      </c>
      <c r="S328" s="278">
        <v>12.65</v>
      </c>
      <c r="T328" s="271"/>
    </row>
    <row r="329" spans="1:20" s="119" customFormat="1" x14ac:dyDescent="0.2">
      <c r="A329" s="239" t="s">
        <v>778</v>
      </c>
      <c r="B329" s="273" t="s">
        <v>779</v>
      </c>
      <c r="C329" s="273">
        <v>8.9999999999999993E-3</v>
      </c>
      <c r="D329" s="274" t="s">
        <v>1014</v>
      </c>
      <c r="E329" s="273">
        <v>0</v>
      </c>
      <c r="F329" s="274" t="s">
        <v>1015</v>
      </c>
      <c r="G329" s="273">
        <v>0</v>
      </c>
      <c r="H329" s="274" t="s">
        <v>1015</v>
      </c>
      <c r="I329" s="273">
        <v>0</v>
      </c>
      <c r="J329" s="274" t="s">
        <v>1015</v>
      </c>
      <c r="K329" s="279">
        <v>580</v>
      </c>
      <c r="L329" s="297" t="s">
        <v>1015</v>
      </c>
      <c r="M329" s="276">
        <v>0.3</v>
      </c>
      <c r="N329" s="276">
        <v>2</v>
      </c>
      <c r="O329" s="276"/>
      <c r="P329" s="276"/>
      <c r="Q329" s="277" t="s">
        <v>1015</v>
      </c>
      <c r="R329" s="276">
        <v>220</v>
      </c>
      <c r="S329" s="278">
        <v>0</v>
      </c>
      <c r="T329" s="271"/>
    </row>
    <row r="330" spans="1:20" s="119" customFormat="1" x14ac:dyDescent="0.2">
      <c r="A330" s="239" t="s">
        <v>780</v>
      </c>
      <c r="B330" s="291" t="s">
        <v>781</v>
      </c>
      <c r="C330" s="273">
        <v>4.0000000000000001E-3</v>
      </c>
      <c r="D330" s="274" t="s">
        <v>1014</v>
      </c>
      <c r="E330" s="273">
        <v>0.08</v>
      </c>
      <c r="F330" s="274" t="s">
        <v>1014</v>
      </c>
      <c r="G330" s="273"/>
      <c r="H330" s="274"/>
      <c r="I330" s="273"/>
      <c r="J330" s="274"/>
      <c r="K330" s="279">
        <v>70</v>
      </c>
      <c r="L330" s="297" t="s">
        <v>1015</v>
      </c>
      <c r="M330" s="276">
        <v>59.9</v>
      </c>
      <c r="N330" s="276" t="s">
        <v>1108</v>
      </c>
      <c r="O330" s="276"/>
      <c r="P330" s="276"/>
      <c r="Q330" s="277" t="s">
        <v>1015</v>
      </c>
      <c r="R330" s="276">
        <v>353</v>
      </c>
      <c r="S330" s="278">
        <v>0</v>
      </c>
      <c r="T330" s="271"/>
    </row>
    <row r="331" spans="1:20" s="119" customFormat="1" ht="24" x14ac:dyDescent="0.2">
      <c r="A331" s="239" t="s">
        <v>782</v>
      </c>
      <c r="B331" s="273" t="s">
        <v>783</v>
      </c>
      <c r="C331" s="273">
        <v>2</v>
      </c>
      <c r="D331" s="274" t="s">
        <v>1109</v>
      </c>
      <c r="E331" s="273">
        <v>0</v>
      </c>
      <c r="F331" s="274" t="s">
        <v>1015</v>
      </c>
      <c r="G331" s="273">
        <v>0</v>
      </c>
      <c r="H331" s="274"/>
      <c r="I331" s="273">
        <v>0</v>
      </c>
      <c r="J331" s="274" t="s">
        <v>1015</v>
      </c>
      <c r="K331" s="279">
        <v>2.1</v>
      </c>
      <c r="L331" s="297" t="s">
        <v>1015</v>
      </c>
      <c r="M331" s="276">
        <v>717000</v>
      </c>
      <c r="N331" s="276"/>
      <c r="O331" s="276"/>
      <c r="P331" s="276"/>
      <c r="Q331" s="277" t="s">
        <v>1015</v>
      </c>
      <c r="R331" s="276">
        <v>280</v>
      </c>
      <c r="S331" s="278">
        <v>0</v>
      </c>
      <c r="T331" s="271"/>
    </row>
    <row r="332" spans="1:20" s="119" customFormat="1" x14ac:dyDescent="0.2">
      <c r="A332" s="239" t="s">
        <v>784</v>
      </c>
      <c r="B332" s="273" t="s">
        <v>785</v>
      </c>
      <c r="C332" s="273">
        <v>0.05</v>
      </c>
      <c r="D332" s="274" t="s">
        <v>917</v>
      </c>
      <c r="E332" s="273">
        <v>0</v>
      </c>
      <c r="F332" s="274" t="s">
        <v>1015</v>
      </c>
      <c r="G332" s="273">
        <v>0</v>
      </c>
      <c r="H332" s="274" t="s">
        <v>1015</v>
      </c>
      <c r="I332" s="273">
        <v>0</v>
      </c>
      <c r="J332" s="274" t="s">
        <v>1015</v>
      </c>
      <c r="K332" s="279">
        <v>580</v>
      </c>
      <c r="L332" s="297" t="s">
        <v>1015</v>
      </c>
      <c r="M332" s="276">
        <v>40</v>
      </c>
      <c r="N332" s="276">
        <v>2</v>
      </c>
      <c r="O332" s="276"/>
      <c r="P332" s="276"/>
      <c r="Q332" s="277" t="s">
        <v>1015</v>
      </c>
      <c r="R332" s="276">
        <v>349</v>
      </c>
      <c r="S332" s="278">
        <v>0</v>
      </c>
      <c r="T332" s="271"/>
    </row>
    <row r="333" spans="1:20" s="119" customFormat="1" x14ac:dyDescent="0.2">
      <c r="A333" s="237" t="s">
        <v>790</v>
      </c>
      <c r="B333" s="272" t="s">
        <v>791</v>
      </c>
      <c r="C333" s="273">
        <v>5.0000000000000001E-3</v>
      </c>
      <c r="D333" s="274" t="s">
        <v>1014</v>
      </c>
      <c r="E333" s="273">
        <v>0.12</v>
      </c>
      <c r="F333" s="274" t="s">
        <v>917</v>
      </c>
      <c r="G333" s="273">
        <v>0</v>
      </c>
      <c r="H333" s="274"/>
      <c r="I333" s="273">
        <v>0</v>
      </c>
      <c r="J333" s="274"/>
      <c r="K333" s="266">
        <v>110</v>
      </c>
      <c r="L333" s="297" t="s">
        <v>1015</v>
      </c>
      <c r="M333" s="276">
        <v>5</v>
      </c>
      <c r="N333" s="276">
        <v>5</v>
      </c>
      <c r="O333" s="276"/>
      <c r="P333" s="276"/>
      <c r="Q333" s="277" t="s">
        <v>1015</v>
      </c>
      <c r="R333" s="276">
        <v>225</v>
      </c>
      <c r="S333" s="278">
        <v>0</v>
      </c>
      <c r="T333" s="271"/>
    </row>
    <row r="334" spans="1:20" s="119" customFormat="1" x14ac:dyDescent="0.2">
      <c r="A334" s="237" t="s">
        <v>794</v>
      </c>
      <c r="B334" s="272" t="s">
        <v>795</v>
      </c>
      <c r="C334" s="273">
        <v>2.9999999999999997E-4</v>
      </c>
      <c r="D334" s="274" t="s">
        <v>1014</v>
      </c>
      <c r="E334" s="273">
        <v>0</v>
      </c>
      <c r="F334" s="274" t="s">
        <v>1015</v>
      </c>
      <c r="G334" s="273">
        <v>0</v>
      </c>
      <c r="H334" s="274"/>
      <c r="I334" s="273">
        <v>0</v>
      </c>
      <c r="J334" s="274" t="s">
        <v>1015</v>
      </c>
      <c r="K334" s="266">
        <v>280</v>
      </c>
      <c r="L334" s="297" t="s">
        <v>1015</v>
      </c>
      <c r="M334" s="276">
        <v>143</v>
      </c>
      <c r="N334" s="276">
        <v>5</v>
      </c>
      <c r="O334" s="276"/>
      <c r="P334" s="276"/>
      <c r="Q334" s="277" t="s">
        <v>1016</v>
      </c>
      <c r="R334" s="276">
        <v>270</v>
      </c>
      <c r="S334" s="278">
        <v>4.5</v>
      </c>
      <c r="T334" s="271"/>
    </row>
    <row r="335" spans="1:20" s="119" customFormat="1" x14ac:dyDescent="0.2">
      <c r="A335" s="237" t="s">
        <v>796</v>
      </c>
      <c r="B335" s="272" t="s">
        <v>797</v>
      </c>
      <c r="C335" s="273">
        <v>0.2</v>
      </c>
      <c r="D335" s="274" t="s">
        <v>1014</v>
      </c>
      <c r="E335" s="273">
        <v>0</v>
      </c>
      <c r="F335" s="274" t="s">
        <v>1015</v>
      </c>
      <c r="G335" s="273">
        <v>1</v>
      </c>
      <c r="H335" s="274" t="s">
        <v>1014</v>
      </c>
      <c r="I335" s="273">
        <v>0</v>
      </c>
      <c r="J335" s="274" t="s">
        <v>1015</v>
      </c>
      <c r="K335" s="266">
        <v>910</v>
      </c>
      <c r="L335" s="297" t="s">
        <v>1016</v>
      </c>
      <c r="M335" s="276">
        <v>300</v>
      </c>
      <c r="N335" s="276">
        <v>5</v>
      </c>
      <c r="O335" s="276">
        <v>12942</v>
      </c>
      <c r="P335" s="276">
        <v>14850</v>
      </c>
      <c r="Q335" s="277" t="s">
        <v>1015</v>
      </c>
      <c r="R335" s="280">
        <v>145.13999999999999</v>
      </c>
      <c r="S335" s="278">
        <v>1.2</v>
      </c>
      <c r="T335" s="271"/>
    </row>
    <row r="336" spans="1:20" s="119" customFormat="1" x14ac:dyDescent="0.2">
      <c r="A336" s="239" t="s">
        <v>800</v>
      </c>
      <c r="B336" s="273" t="s">
        <v>801</v>
      </c>
      <c r="C336" s="273">
        <v>7.0000000000000007E-2</v>
      </c>
      <c r="D336" s="274" t="s">
        <v>1014</v>
      </c>
      <c r="E336" s="273">
        <v>0</v>
      </c>
      <c r="F336" s="274" t="s">
        <v>1015</v>
      </c>
      <c r="G336" s="273">
        <v>0</v>
      </c>
      <c r="H336" s="274" t="s">
        <v>1015</v>
      </c>
      <c r="I336" s="273">
        <v>0</v>
      </c>
      <c r="J336" s="274" t="s">
        <v>1015</v>
      </c>
      <c r="K336" s="279">
        <v>620</v>
      </c>
      <c r="L336" s="297" t="s">
        <v>1015</v>
      </c>
      <c r="M336" s="276">
        <v>2500</v>
      </c>
      <c r="N336" s="276">
        <v>2</v>
      </c>
      <c r="O336" s="276"/>
      <c r="P336" s="276"/>
      <c r="Q336" s="277" t="s">
        <v>1015</v>
      </c>
      <c r="R336" s="276">
        <v>394</v>
      </c>
      <c r="S336" s="278">
        <v>0</v>
      </c>
      <c r="T336" s="271"/>
    </row>
    <row r="337" spans="1:20" s="119" customFormat="1" x14ac:dyDescent="0.2">
      <c r="A337" s="239" t="s">
        <v>802</v>
      </c>
      <c r="B337" s="273" t="s">
        <v>803</v>
      </c>
      <c r="C337" s="273">
        <v>1.2999999999999999E-2</v>
      </c>
      <c r="D337" s="274" t="s">
        <v>1014</v>
      </c>
      <c r="E337" s="273">
        <v>0</v>
      </c>
      <c r="F337" s="274" t="s">
        <v>1015</v>
      </c>
      <c r="G337" s="273">
        <v>0</v>
      </c>
      <c r="H337" s="274" t="s">
        <v>1015</v>
      </c>
      <c r="I337" s="273">
        <v>0</v>
      </c>
      <c r="J337" s="274" t="s">
        <v>1015</v>
      </c>
      <c r="K337" s="279">
        <v>53</v>
      </c>
      <c r="L337" s="297" t="s">
        <v>1015</v>
      </c>
      <c r="M337" s="276">
        <v>710</v>
      </c>
      <c r="N337" s="276">
        <v>2</v>
      </c>
      <c r="O337" s="276"/>
      <c r="P337" s="276"/>
      <c r="Q337" s="277" t="s">
        <v>1016</v>
      </c>
      <c r="R337" s="276">
        <v>396</v>
      </c>
      <c r="S337" s="278">
        <v>0</v>
      </c>
      <c r="T337" s="271"/>
    </row>
    <row r="338" spans="1:20" s="119" customFormat="1" x14ac:dyDescent="0.2">
      <c r="A338" s="237" t="s">
        <v>804</v>
      </c>
      <c r="B338" s="272" t="s">
        <v>805</v>
      </c>
      <c r="C338" s="273">
        <v>2.5000000000000001E-5</v>
      </c>
      <c r="D338" s="274" t="s">
        <v>917</v>
      </c>
      <c r="E338" s="273">
        <v>0</v>
      </c>
      <c r="F338" s="274" t="s">
        <v>1015</v>
      </c>
      <c r="G338" s="273">
        <v>0</v>
      </c>
      <c r="H338" s="274"/>
      <c r="I338" s="273">
        <v>0</v>
      </c>
      <c r="J338" s="274" t="s">
        <v>1015</v>
      </c>
      <c r="K338" s="266">
        <v>510</v>
      </c>
      <c r="L338" s="297" t="s">
        <v>1015</v>
      </c>
      <c r="M338" s="276">
        <v>5</v>
      </c>
      <c r="N338" s="276">
        <v>6</v>
      </c>
      <c r="O338" s="276"/>
      <c r="P338" s="276"/>
      <c r="Q338" s="277" t="s">
        <v>1015</v>
      </c>
      <c r="R338" s="276">
        <v>332</v>
      </c>
      <c r="S338" s="278">
        <v>0</v>
      </c>
      <c r="T338" s="271"/>
    </row>
    <row r="339" spans="1:20" s="119" customFormat="1" x14ac:dyDescent="0.2">
      <c r="A339" s="239" t="s">
        <v>806</v>
      </c>
      <c r="B339" s="273" t="s">
        <v>807</v>
      </c>
      <c r="C339" s="273">
        <v>2.9999999999999997E-4</v>
      </c>
      <c r="D339" s="274" t="s">
        <v>1014</v>
      </c>
      <c r="E339" s="273">
        <v>0</v>
      </c>
      <c r="F339" s="274" t="s">
        <v>1015</v>
      </c>
      <c r="G339" s="273">
        <v>0</v>
      </c>
      <c r="H339" s="274"/>
      <c r="I339" s="273">
        <v>0</v>
      </c>
      <c r="J339" s="274" t="s">
        <v>1015</v>
      </c>
      <c r="K339" s="279">
        <v>1800</v>
      </c>
      <c r="L339" s="297" t="s">
        <v>1015</v>
      </c>
      <c r="M339" s="276">
        <v>0.58299999999999996</v>
      </c>
      <c r="N339" s="276" t="s">
        <v>1110</v>
      </c>
      <c r="O339" s="276"/>
      <c r="P339" s="276"/>
      <c r="Q339" s="277" t="s">
        <v>1015</v>
      </c>
      <c r="R339" s="276">
        <v>245</v>
      </c>
      <c r="S339" s="278">
        <v>0.69</v>
      </c>
      <c r="T339" s="271"/>
    </row>
    <row r="340" spans="1:20" s="119" customFormat="1" ht="24" x14ac:dyDescent="0.2">
      <c r="A340" s="281" t="s">
        <v>808</v>
      </c>
      <c r="B340" s="272" t="s">
        <v>809</v>
      </c>
      <c r="C340" s="273">
        <v>6.9999999999999996E-10</v>
      </c>
      <c r="D340" s="274" t="s">
        <v>1014</v>
      </c>
      <c r="E340" s="273">
        <v>130000</v>
      </c>
      <c r="F340" s="274" t="s">
        <v>937</v>
      </c>
      <c r="G340" s="283">
        <v>4.0000000000000001E-8</v>
      </c>
      <c r="H340" s="274" t="s">
        <v>937</v>
      </c>
      <c r="I340" s="273">
        <v>38</v>
      </c>
      <c r="J340" s="274" t="s">
        <v>937</v>
      </c>
      <c r="K340" s="266">
        <v>4300000</v>
      </c>
      <c r="L340" s="297" t="s">
        <v>1015</v>
      </c>
      <c r="M340" s="276">
        <v>1.9300000000000002E-5</v>
      </c>
      <c r="N340" s="276">
        <v>6</v>
      </c>
      <c r="O340" s="276"/>
      <c r="P340" s="276"/>
      <c r="Q340" s="277" t="s">
        <v>1016</v>
      </c>
      <c r="R340" s="280">
        <v>412.2</v>
      </c>
      <c r="S340" s="278">
        <v>0.21</v>
      </c>
      <c r="T340" s="271"/>
    </row>
    <row r="341" spans="1:20" s="119" customFormat="1" x14ac:dyDescent="0.2">
      <c r="A341" s="239" t="s">
        <v>810</v>
      </c>
      <c r="B341" s="273" t="s">
        <v>811</v>
      </c>
      <c r="C341" s="273">
        <v>0.03</v>
      </c>
      <c r="D341" s="274" t="s">
        <v>1014</v>
      </c>
      <c r="E341" s="273">
        <v>2.5999999999999999E-2</v>
      </c>
      <c r="F341" s="274" t="s">
        <v>1014</v>
      </c>
      <c r="G341" s="273">
        <v>0</v>
      </c>
      <c r="H341" s="274"/>
      <c r="I341" s="273">
        <v>7.4000000000000003E-6</v>
      </c>
      <c r="J341" s="274" t="s">
        <v>1014</v>
      </c>
      <c r="K341" s="279">
        <v>980</v>
      </c>
      <c r="L341" s="297" t="s">
        <v>1016</v>
      </c>
      <c r="M341" s="276">
        <v>1100</v>
      </c>
      <c r="N341" s="276">
        <v>1</v>
      </c>
      <c r="O341" s="276">
        <v>12990</v>
      </c>
      <c r="P341" s="276">
        <v>14921</v>
      </c>
      <c r="Q341" s="277" t="s">
        <v>1016</v>
      </c>
      <c r="R341" s="280">
        <v>130.5</v>
      </c>
      <c r="S341" s="278">
        <v>3.79</v>
      </c>
      <c r="T341" s="271"/>
    </row>
    <row r="342" spans="1:20" s="119" customFormat="1" x14ac:dyDescent="0.2">
      <c r="A342" s="281" t="s">
        <v>812</v>
      </c>
      <c r="B342" s="272" t="s">
        <v>813</v>
      </c>
      <c r="C342" s="273">
        <v>0.02</v>
      </c>
      <c r="D342" s="274" t="s">
        <v>1014</v>
      </c>
      <c r="E342" s="273">
        <v>0.2</v>
      </c>
      <c r="F342" s="274" t="s">
        <v>1014</v>
      </c>
      <c r="G342" s="273">
        <v>0</v>
      </c>
      <c r="H342" s="274"/>
      <c r="I342" s="273">
        <v>5.8E-5</v>
      </c>
      <c r="J342" s="274" t="s">
        <v>1014</v>
      </c>
      <c r="K342" s="266">
        <v>79</v>
      </c>
      <c r="L342" s="297" t="s">
        <v>1016</v>
      </c>
      <c r="M342" s="276">
        <v>2860</v>
      </c>
      <c r="N342" s="276">
        <v>2</v>
      </c>
      <c r="O342" s="276">
        <v>12957</v>
      </c>
      <c r="P342" s="276">
        <v>14871</v>
      </c>
      <c r="Q342" s="277" t="s">
        <v>1016</v>
      </c>
      <c r="R342" s="280">
        <v>146.5</v>
      </c>
      <c r="S342" s="278">
        <v>0.56000000000000005</v>
      </c>
      <c r="T342" s="271"/>
    </row>
    <row r="343" spans="1:20" s="119" customFormat="1" x14ac:dyDescent="0.2">
      <c r="A343" s="237" t="s">
        <v>814</v>
      </c>
      <c r="B343" s="272" t="s">
        <v>815</v>
      </c>
      <c r="C343" s="273">
        <v>6.0000000000000001E-3</v>
      </c>
      <c r="D343" s="274" t="s">
        <v>1014</v>
      </c>
      <c r="E343" s="273">
        <v>2.0999999999999999E-3</v>
      </c>
      <c r="F343" s="274" t="s">
        <v>1014</v>
      </c>
      <c r="G343" s="273">
        <v>0.04</v>
      </c>
      <c r="H343" s="274" t="s">
        <v>1014</v>
      </c>
      <c r="I343" s="273">
        <v>2.6E-7</v>
      </c>
      <c r="J343" s="274" t="s">
        <v>1014</v>
      </c>
      <c r="K343" s="266">
        <v>300</v>
      </c>
      <c r="L343" s="297" t="s">
        <v>1016</v>
      </c>
      <c r="M343" s="276">
        <v>162</v>
      </c>
      <c r="N343" s="276" t="s">
        <v>1088</v>
      </c>
      <c r="O343" s="276">
        <v>13017</v>
      </c>
      <c r="P343" s="276">
        <v>14955</v>
      </c>
      <c r="Q343" s="277" t="s">
        <v>1015</v>
      </c>
      <c r="R343" s="280">
        <v>121.07</v>
      </c>
      <c r="S343" s="278">
        <v>0.03</v>
      </c>
      <c r="T343" s="271"/>
    </row>
    <row r="344" spans="1:20" s="119" customFormat="1" x14ac:dyDescent="0.2">
      <c r="A344" s="281" t="s">
        <v>816</v>
      </c>
      <c r="B344" s="272" t="s">
        <v>817</v>
      </c>
      <c r="C344" s="273">
        <v>0.03</v>
      </c>
      <c r="D344" s="274" t="s">
        <v>1014</v>
      </c>
      <c r="E344" s="273">
        <v>0</v>
      </c>
      <c r="F344" s="274" t="s">
        <v>1015</v>
      </c>
      <c r="G344" s="273">
        <v>0</v>
      </c>
      <c r="H344" s="274"/>
      <c r="I344" s="273">
        <v>0</v>
      </c>
      <c r="J344" s="274" t="s">
        <v>1015</v>
      </c>
      <c r="K344" s="266">
        <v>6200</v>
      </c>
      <c r="L344" s="297" t="s">
        <v>1015</v>
      </c>
      <c r="M344" s="276">
        <v>183</v>
      </c>
      <c r="N344" s="276">
        <v>6</v>
      </c>
      <c r="O344" s="276"/>
      <c r="P344" s="276"/>
      <c r="Q344" s="277" t="s">
        <v>1016</v>
      </c>
      <c r="R344" s="276">
        <v>288</v>
      </c>
      <c r="S344" s="278">
        <v>0.69</v>
      </c>
      <c r="T344" s="271"/>
    </row>
    <row r="345" spans="1:20" s="119" customFormat="1" x14ac:dyDescent="0.2">
      <c r="A345" s="237" t="s">
        <v>818</v>
      </c>
      <c r="B345" s="272" t="s">
        <v>819</v>
      </c>
      <c r="C345" s="273">
        <v>9.9999999999999995E-8</v>
      </c>
      <c r="D345" s="274" t="s">
        <v>1014</v>
      </c>
      <c r="E345" s="273">
        <v>0</v>
      </c>
      <c r="F345" s="274" t="s">
        <v>1015</v>
      </c>
      <c r="G345" s="273">
        <v>0</v>
      </c>
      <c r="H345" s="274"/>
      <c r="I345" s="273">
        <v>0</v>
      </c>
      <c r="J345" s="274" t="s">
        <v>1015</v>
      </c>
      <c r="K345" s="266">
        <v>4900</v>
      </c>
      <c r="L345" s="297" t="s">
        <v>1015</v>
      </c>
      <c r="M345" s="276">
        <v>0.8</v>
      </c>
      <c r="N345" s="276">
        <v>5</v>
      </c>
      <c r="O345" s="276"/>
      <c r="P345" s="276"/>
      <c r="Q345" s="277" t="s">
        <v>1016</v>
      </c>
      <c r="R345" s="276">
        <v>202</v>
      </c>
      <c r="S345" s="278">
        <v>4.5</v>
      </c>
      <c r="T345" s="271"/>
    </row>
    <row r="346" spans="1:20" s="119" customFormat="1" ht="24" x14ac:dyDescent="0.2">
      <c r="A346" s="239" t="s">
        <v>820</v>
      </c>
      <c r="B346" s="273" t="s">
        <v>821</v>
      </c>
      <c r="C346" s="273">
        <v>5.0000000000000001E-4</v>
      </c>
      <c r="D346" s="274" t="s">
        <v>1014</v>
      </c>
      <c r="E346" s="273">
        <v>0</v>
      </c>
      <c r="F346" s="274" t="s">
        <v>1015</v>
      </c>
      <c r="G346" s="273">
        <v>0</v>
      </c>
      <c r="H346" s="274"/>
      <c r="I346" s="273">
        <v>0</v>
      </c>
      <c r="J346" s="274" t="s">
        <v>1015</v>
      </c>
      <c r="K346" s="279">
        <v>550</v>
      </c>
      <c r="L346" s="297" t="s">
        <v>1015</v>
      </c>
      <c r="M346" s="276">
        <v>25</v>
      </c>
      <c r="N346" s="276">
        <v>2</v>
      </c>
      <c r="O346" s="276"/>
      <c r="P346" s="276"/>
      <c r="Q346" s="277" t="s">
        <v>1016</v>
      </c>
      <c r="R346" s="276">
        <v>349</v>
      </c>
      <c r="S346" s="278">
        <v>0</v>
      </c>
      <c r="T346" s="271"/>
    </row>
    <row r="347" spans="1:20" s="119" customFormat="1" x14ac:dyDescent="0.2">
      <c r="A347" s="239" t="s">
        <v>822</v>
      </c>
      <c r="B347" s="273" t="s">
        <v>823</v>
      </c>
      <c r="C347" s="273">
        <v>0.9</v>
      </c>
      <c r="D347" s="274" t="s">
        <v>1014</v>
      </c>
      <c r="E347" s="273">
        <v>7.6E-3</v>
      </c>
      <c r="F347" s="274" t="s">
        <v>1014</v>
      </c>
      <c r="G347" s="273">
        <v>2</v>
      </c>
      <c r="H347" s="274" t="s">
        <v>1014</v>
      </c>
      <c r="I347" s="273">
        <v>1.9400000000000001E-6</v>
      </c>
      <c r="J347" s="274" t="s">
        <v>1014</v>
      </c>
      <c r="K347" s="279">
        <v>43</v>
      </c>
      <c r="L347" s="297" t="s">
        <v>1016</v>
      </c>
      <c r="M347" s="276">
        <v>300000</v>
      </c>
      <c r="N347" s="276" t="s">
        <v>1040</v>
      </c>
      <c r="O347" s="276">
        <v>12970</v>
      </c>
      <c r="P347" s="276">
        <v>14891</v>
      </c>
      <c r="Q347" s="277" t="s">
        <v>1015</v>
      </c>
      <c r="R347" s="276">
        <v>66</v>
      </c>
      <c r="S347" s="278">
        <v>0</v>
      </c>
      <c r="T347" s="271"/>
    </row>
    <row r="348" spans="1:20" s="119" customFormat="1" x14ac:dyDescent="0.2">
      <c r="A348" s="239" t="s">
        <v>826</v>
      </c>
      <c r="B348" s="273" t="s">
        <v>827</v>
      </c>
      <c r="C348" s="273">
        <v>2.9999999999999997E-4</v>
      </c>
      <c r="D348" s="274" t="s">
        <v>917</v>
      </c>
      <c r="E348" s="273">
        <v>0</v>
      </c>
      <c r="F348" s="274" t="s">
        <v>1015</v>
      </c>
      <c r="G348" s="273">
        <v>0</v>
      </c>
      <c r="H348" s="274" t="s">
        <v>1015</v>
      </c>
      <c r="I348" s="273">
        <v>0</v>
      </c>
      <c r="J348" s="274" t="s">
        <v>1015</v>
      </c>
      <c r="K348" s="302">
        <v>2.2000000000000002E-2</v>
      </c>
      <c r="L348" s="297" t="s">
        <v>1015</v>
      </c>
      <c r="M348" s="276">
        <v>5200</v>
      </c>
      <c r="N348" s="276">
        <v>9</v>
      </c>
      <c r="O348" s="276"/>
      <c r="P348" s="276"/>
      <c r="Q348" s="277" t="s">
        <v>1015</v>
      </c>
      <c r="R348" s="276">
        <v>280</v>
      </c>
      <c r="S348" s="278">
        <v>0</v>
      </c>
      <c r="T348" s="271"/>
    </row>
    <row r="349" spans="1:20" s="119" customFormat="1" x14ac:dyDescent="0.2">
      <c r="A349" s="237" t="s">
        <v>828</v>
      </c>
      <c r="B349" s="272" t="s">
        <v>829</v>
      </c>
      <c r="C349" s="273">
        <v>1.4999999999999999E-2</v>
      </c>
      <c r="D349" s="274" t="s">
        <v>1019</v>
      </c>
      <c r="E349" s="273">
        <v>0</v>
      </c>
      <c r="F349" s="274" t="s">
        <v>1015</v>
      </c>
      <c r="G349" s="273">
        <v>0</v>
      </c>
      <c r="H349" s="274"/>
      <c r="I349" s="273">
        <v>0</v>
      </c>
      <c r="J349" s="274" t="s">
        <v>1015</v>
      </c>
      <c r="K349" s="266">
        <v>1000</v>
      </c>
      <c r="L349" s="297" t="s">
        <v>1015</v>
      </c>
      <c r="M349" s="276">
        <v>30</v>
      </c>
      <c r="N349" s="276">
        <v>4</v>
      </c>
      <c r="O349" s="276"/>
      <c r="P349" s="276"/>
      <c r="Q349" s="277" t="s">
        <v>1016</v>
      </c>
      <c r="R349" s="276">
        <v>339</v>
      </c>
      <c r="S349" s="278">
        <v>0</v>
      </c>
      <c r="T349" s="271"/>
    </row>
    <row r="350" spans="1:20" s="119" customFormat="1" x14ac:dyDescent="0.2">
      <c r="A350" s="237" t="s">
        <v>832</v>
      </c>
      <c r="B350" s="272" t="s">
        <v>833</v>
      </c>
      <c r="C350" s="273">
        <v>0.08</v>
      </c>
      <c r="D350" s="274" t="s">
        <v>1014</v>
      </c>
      <c r="E350" s="273">
        <v>0</v>
      </c>
      <c r="F350" s="274" t="s">
        <v>1015</v>
      </c>
      <c r="G350" s="273">
        <v>5</v>
      </c>
      <c r="H350" s="274" t="s">
        <v>1014</v>
      </c>
      <c r="I350" s="273">
        <v>0</v>
      </c>
      <c r="J350" s="274" t="s">
        <v>1015</v>
      </c>
      <c r="K350" s="266">
        <v>130</v>
      </c>
      <c r="L350" s="297" t="s">
        <v>1016</v>
      </c>
      <c r="M350" s="276">
        <v>532.4</v>
      </c>
      <c r="N350" s="276" t="s">
        <v>1061</v>
      </c>
      <c r="O350" s="276">
        <v>13016</v>
      </c>
      <c r="P350" s="276">
        <v>14953</v>
      </c>
      <c r="Q350" s="277" t="s">
        <v>1016</v>
      </c>
      <c r="R350" s="280">
        <v>110.63</v>
      </c>
      <c r="S350" s="278">
        <v>9.01</v>
      </c>
      <c r="T350" s="271"/>
    </row>
    <row r="351" spans="1:20" s="119" customFormat="1" x14ac:dyDescent="0.2">
      <c r="A351" s="281" t="s">
        <v>834</v>
      </c>
      <c r="B351" s="272" t="s">
        <v>835</v>
      </c>
      <c r="C351" s="273">
        <v>0</v>
      </c>
      <c r="D351" s="274" t="s">
        <v>1015</v>
      </c>
      <c r="E351" s="273">
        <v>1.6E-2</v>
      </c>
      <c r="F351" s="274" t="s">
        <v>1031</v>
      </c>
      <c r="G351" s="273">
        <v>0</v>
      </c>
      <c r="H351" s="274" t="s">
        <v>1015</v>
      </c>
      <c r="I351" s="273">
        <v>5.1E-5</v>
      </c>
      <c r="J351" s="274" t="s">
        <v>1031</v>
      </c>
      <c r="K351" s="266">
        <v>140</v>
      </c>
      <c r="L351" s="297" t="s">
        <v>1015</v>
      </c>
      <c r="M351" s="276">
        <v>15030</v>
      </c>
      <c r="N351" s="276">
        <v>6</v>
      </c>
      <c r="O351" s="276"/>
      <c r="P351" s="276"/>
      <c r="Q351" s="277" t="s">
        <v>1016</v>
      </c>
      <c r="R351" s="280">
        <v>203.3</v>
      </c>
      <c r="S351" s="278">
        <v>0</v>
      </c>
      <c r="T351" s="271"/>
    </row>
    <row r="352" spans="1:20" s="119" customFormat="1" x14ac:dyDescent="0.2">
      <c r="A352" s="281" t="s">
        <v>960</v>
      </c>
      <c r="B352" s="272" t="s">
        <v>837</v>
      </c>
      <c r="C352" s="273">
        <v>0</v>
      </c>
      <c r="D352" s="274" t="s">
        <v>1015</v>
      </c>
      <c r="E352" s="273">
        <v>1.6E-2</v>
      </c>
      <c r="F352" s="274" t="s">
        <v>1023</v>
      </c>
      <c r="G352" s="273">
        <v>0</v>
      </c>
      <c r="H352" s="274" t="s">
        <v>1015</v>
      </c>
      <c r="I352" s="273">
        <v>5.1E-5</v>
      </c>
      <c r="J352" s="274" t="s">
        <v>937</v>
      </c>
      <c r="K352" s="266">
        <v>410</v>
      </c>
      <c r="L352" s="297" t="s">
        <v>1015</v>
      </c>
      <c r="M352" s="276">
        <v>15000</v>
      </c>
      <c r="N352" s="276" t="s">
        <v>1111</v>
      </c>
      <c r="O352" s="276"/>
      <c r="P352" s="276"/>
      <c r="Q352" s="277" t="s">
        <v>1015</v>
      </c>
      <c r="R352" s="280">
        <v>200.4</v>
      </c>
      <c r="S352" s="278">
        <v>18.07</v>
      </c>
      <c r="T352" s="271"/>
    </row>
    <row r="353" spans="1:21" s="119" customFormat="1" x14ac:dyDescent="0.2">
      <c r="A353" s="281" t="s">
        <v>838</v>
      </c>
      <c r="B353" s="272" t="s">
        <v>839</v>
      </c>
      <c r="C353" s="273">
        <v>4.0000000000000001E-3</v>
      </c>
      <c r="D353" s="274" t="s">
        <v>1016</v>
      </c>
      <c r="E353" s="273">
        <v>0.03</v>
      </c>
      <c r="F353" s="274" t="s">
        <v>1023</v>
      </c>
      <c r="G353" s="273">
        <v>0</v>
      </c>
      <c r="H353" s="274" t="s">
        <v>1015</v>
      </c>
      <c r="I353" s="273">
        <v>0</v>
      </c>
      <c r="J353" s="274"/>
      <c r="K353" s="266">
        <v>320</v>
      </c>
      <c r="L353" s="297" t="s">
        <v>1015</v>
      </c>
      <c r="M353" s="276">
        <v>7410</v>
      </c>
      <c r="N353" s="276" t="s">
        <v>1034</v>
      </c>
      <c r="O353" s="276"/>
      <c r="P353" s="276"/>
      <c r="Q353" s="277" t="s">
        <v>1015</v>
      </c>
      <c r="R353" s="280">
        <v>200.4</v>
      </c>
      <c r="S353" s="278">
        <v>0</v>
      </c>
      <c r="T353" s="271"/>
    </row>
    <row r="354" spans="1:21" s="119" customFormat="1" x14ac:dyDescent="0.2">
      <c r="A354" s="237" t="s">
        <v>840</v>
      </c>
      <c r="B354" s="272" t="s">
        <v>841</v>
      </c>
      <c r="C354" s="273">
        <v>9.0000000000000006E-5</v>
      </c>
      <c r="D354" s="274" t="s">
        <v>1023</v>
      </c>
      <c r="E354" s="273">
        <v>1.1000000000000001</v>
      </c>
      <c r="F354" s="274" t="s">
        <v>1014</v>
      </c>
      <c r="G354" s="273">
        <v>0</v>
      </c>
      <c r="H354" s="274"/>
      <c r="I354" s="273">
        <v>3.2000000000000003E-4</v>
      </c>
      <c r="J354" s="274" t="s">
        <v>1014</v>
      </c>
      <c r="K354" s="266">
        <v>1500</v>
      </c>
      <c r="L354" s="297" t="s">
        <v>1015</v>
      </c>
      <c r="M354" s="276">
        <v>3</v>
      </c>
      <c r="N354" s="276" t="s">
        <v>1041</v>
      </c>
      <c r="O354" s="276"/>
      <c r="P354" s="276"/>
      <c r="Q354" s="277" t="s">
        <v>1016</v>
      </c>
      <c r="R354" s="280">
        <v>431.8</v>
      </c>
      <c r="S354" s="278">
        <v>0</v>
      </c>
      <c r="T354" s="271"/>
    </row>
    <row r="355" spans="1:21" s="119" customFormat="1" x14ac:dyDescent="0.2">
      <c r="A355" s="239" t="s">
        <v>842</v>
      </c>
      <c r="B355" s="273" t="s">
        <v>843</v>
      </c>
      <c r="C355" s="273">
        <v>2.5000000000000001E-2</v>
      </c>
      <c r="D355" s="274" t="s">
        <v>1019</v>
      </c>
      <c r="E355" s="273">
        <v>0.71699999999999997</v>
      </c>
      <c r="F355" s="274" t="s">
        <v>1019</v>
      </c>
      <c r="G355" s="273">
        <v>0</v>
      </c>
      <c r="H355" s="274" t="s">
        <v>1015</v>
      </c>
      <c r="I355" s="273">
        <v>0</v>
      </c>
      <c r="J355" s="274" t="s">
        <v>1015</v>
      </c>
      <c r="K355" s="279">
        <v>2000</v>
      </c>
      <c r="L355" s="297" t="s">
        <v>1015</v>
      </c>
      <c r="M355" s="276">
        <v>4</v>
      </c>
      <c r="N355" s="276">
        <v>5</v>
      </c>
      <c r="O355" s="276"/>
      <c r="P355" s="276"/>
      <c r="Q355" s="277" t="s">
        <v>1016</v>
      </c>
      <c r="R355" s="276">
        <v>343</v>
      </c>
      <c r="S355" s="278">
        <v>0</v>
      </c>
      <c r="T355" s="271"/>
    </row>
    <row r="356" spans="1:21" s="119" customFormat="1" ht="24" x14ac:dyDescent="0.2">
      <c r="A356" s="237" t="s">
        <v>844</v>
      </c>
      <c r="B356" s="272" t="s">
        <v>845</v>
      </c>
      <c r="C356" s="273">
        <v>0.02</v>
      </c>
      <c r="D356" s="274" t="s">
        <v>1014</v>
      </c>
      <c r="E356" s="273">
        <v>7.9000000000000008E-3</v>
      </c>
      <c r="F356" s="274" t="s">
        <v>1014</v>
      </c>
      <c r="G356" s="273">
        <v>0</v>
      </c>
      <c r="H356" s="274"/>
      <c r="I356" s="273">
        <v>1.1000000000000001E-6</v>
      </c>
      <c r="J356" s="274" t="s">
        <v>1014</v>
      </c>
      <c r="K356" s="266">
        <v>130</v>
      </c>
      <c r="L356" s="297" t="s">
        <v>1016</v>
      </c>
      <c r="M356" s="276">
        <v>3050</v>
      </c>
      <c r="N356" s="276" t="s">
        <v>1061</v>
      </c>
      <c r="O356" s="276">
        <v>12942</v>
      </c>
      <c r="P356" s="276">
        <v>14849</v>
      </c>
      <c r="Q356" s="277" t="s">
        <v>1016</v>
      </c>
      <c r="R356" s="280">
        <v>149.19999999999999</v>
      </c>
      <c r="S356" s="278">
        <v>0.69</v>
      </c>
      <c r="T356" s="271"/>
    </row>
    <row r="357" spans="1:21" s="119" customFormat="1" ht="24" x14ac:dyDescent="0.2">
      <c r="A357" s="239" t="s">
        <v>846</v>
      </c>
      <c r="B357" s="273" t="s">
        <v>847</v>
      </c>
      <c r="C357" s="273">
        <v>30</v>
      </c>
      <c r="D357" s="274" t="s">
        <v>1014</v>
      </c>
      <c r="E357" s="273">
        <v>0</v>
      </c>
      <c r="F357" s="274" t="s">
        <v>1015</v>
      </c>
      <c r="G357" s="273">
        <v>5</v>
      </c>
      <c r="H357" s="274" t="s">
        <v>1023</v>
      </c>
      <c r="I357" s="273">
        <v>0</v>
      </c>
      <c r="J357" s="274" t="s">
        <v>1015</v>
      </c>
      <c r="K357" s="279">
        <v>1200</v>
      </c>
      <c r="L357" s="297" t="s">
        <v>1016</v>
      </c>
      <c r="M357" s="276">
        <v>170</v>
      </c>
      <c r="N357" s="276">
        <v>1</v>
      </c>
      <c r="O357" s="276">
        <v>13064</v>
      </c>
      <c r="P357" s="276">
        <v>15014</v>
      </c>
      <c r="Q357" s="277" t="s">
        <v>1015</v>
      </c>
      <c r="R357" s="280">
        <v>47.7</v>
      </c>
      <c r="S357" s="278">
        <v>0.35</v>
      </c>
      <c r="T357" s="271"/>
    </row>
    <row r="358" spans="1:21" s="119" customFormat="1" x14ac:dyDescent="0.2">
      <c r="A358" s="239" t="s">
        <v>848</v>
      </c>
      <c r="B358" s="273" t="s">
        <v>849</v>
      </c>
      <c r="C358" s="273">
        <v>0.02</v>
      </c>
      <c r="D358" s="274" t="s">
        <v>1014</v>
      </c>
      <c r="E358" s="273">
        <v>7.0000000000000007E-2</v>
      </c>
      <c r="F358" s="274" t="s">
        <v>1014</v>
      </c>
      <c r="G358" s="273"/>
      <c r="H358" s="274"/>
      <c r="I358" s="273"/>
      <c r="J358" s="274"/>
      <c r="K358" s="279">
        <v>20</v>
      </c>
      <c r="L358" s="297" t="s">
        <v>1016</v>
      </c>
      <c r="M358" s="276">
        <v>1200000</v>
      </c>
      <c r="N358" s="276" t="s">
        <v>1112</v>
      </c>
      <c r="O358" s="276">
        <v>13291</v>
      </c>
      <c r="P358" s="276">
        <v>15077</v>
      </c>
      <c r="Q358" s="277" t="s">
        <v>1016</v>
      </c>
      <c r="R358" s="280">
        <v>196</v>
      </c>
      <c r="S358" s="278">
        <v>0</v>
      </c>
      <c r="T358" s="271"/>
    </row>
    <row r="359" spans="1:21" s="119" customFormat="1" x14ac:dyDescent="0.2">
      <c r="A359" s="281" t="s">
        <v>850</v>
      </c>
      <c r="B359" s="272" t="s">
        <v>851</v>
      </c>
      <c r="C359" s="273">
        <v>0.01</v>
      </c>
      <c r="D359" s="274" t="s">
        <v>1014</v>
      </c>
      <c r="E359" s="273">
        <v>2.9000000000000001E-2</v>
      </c>
      <c r="F359" s="274" t="s">
        <v>1023</v>
      </c>
      <c r="G359" s="273">
        <v>2E-3</v>
      </c>
      <c r="H359" s="274" t="s">
        <v>1023</v>
      </c>
      <c r="I359" s="273">
        <v>0</v>
      </c>
      <c r="J359" s="274" t="s">
        <v>1015</v>
      </c>
      <c r="K359" s="266">
        <v>1500</v>
      </c>
      <c r="L359" s="297" t="s">
        <v>1016</v>
      </c>
      <c r="M359" s="276">
        <v>44.4</v>
      </c>
      <c r="N359" s="276" t="s">
        <v>1065</v>
      </c>
      <c r="O359" s="276">
        <v>13217</v>
      </c>
      <c r="P359" s="276">
        <v>15233</v>
      </c>
      <c r="Q359" s="277" t="s">
        <v>1015</v>
      </c>
      <c r="R359" s="276">
        <v>213</v>
      </c>
      <c r="S359" s="278">
        <v>0.69</v>
      </c>
      <c r="T359" s="271"/>
    </row>
    <row r="360" spans="1:21" s="119" customFormat="1" x14ac:dyDescent="0.2">
      <c r="A360" s="281" t="s">
        <v>852</v>
      </c>
      <c r="B360" s="272" t="s">
        <v>853</v>
      </c>
      <c r="C360" s="273">
        <v>6.0000000000000001E-3</v>
      </c>
      <c r="D360" s="274" t="s">
        <v>916</v>
      </c>
      <c r="E360" s="273">
        <v>0</v>
      </c>
      <c r="F360" s="274" t="s">
        <v>1015</v>
      </c>
      <c r="G360" s="273">
        <v>2E-3</v>
      </c>
      <c r="H360" s="274" t="s">
        <v>1031</v>
      </c>
      <c r="I360" s="273">
        <v>0</v>
      </c>
      <c r="J360" s="274" t="s">
        <v>1015</v>
      </c>
      <c r="K360" s="266">
        <v>3100</v>
      </c>
      <c r="L360" s="297" t="s">
        <v>1016</v>
      </c>
      <c r="M360" s="276">
        <v>5.8</v>
      </c>
      <c r="N360" s="276">
        <v>5</v>
      </c>
      <c r="O360" s="276">
        <v>15677</v>
      </c>
      <c r="P360" s="276">
        <v>18611</v>
      </c>
      <c r="Q360" s="277" t="s">
        <v>1016</v>
      </c>
      <c r="R360" s="276">
        <v>208</v>
      </c>
      <c r="S360" s="278">
        <v>0</v>
      </c>
      <c r="T360" s="271"/>
    </row>
    <row r="361" spans="1:21" s="119" customFormat="1" x14ac:dyDescent="0.2">
      <c r="A361" s="281" t="s">
        <v>854</v>
      </c>
      <c r="B361" s="272" t="s">
        <v>855</v>
      </c>
      <c r="C361" s="273">
        <v>2</v>
      </c>
      <c r="D361" s="274" t="s">
        <v>1014</v>
      </c>
      <c r="E361" s="273">
        <v>0</v>
      </c>
      <c r="F361" s="274" t="s">
        <v>1015</v>
      </c>
      <c r="G361" s="273">
        <v>5</v>
      </c>
      <c r="H361" s="274" t="s">
        <v>1014</v>
      </c>
      <c r="I361" s="273">
        <v>0</v>
      </c>
      <c r="J361" s="274" t="s">
        <v>1015</v>
      </c>
      <c r="K361" s="266">
        <v>100</v>
      </c>
      <c r="L361" s="297" t="s">
        <v>1016</v>
      </c>
      <c r="M361" s="276">
        <v>1495</v>
      </c>
      <c r="N361" s="276" t="s">
        <v>1113</v>
      </c>
      <c r="O361" s="276">
        <v>13116</v>
      </c>
      <c r="P361" s="276">
        <v>15082</v>
      </c>
      <c r="Q361" s="277" t="s">
        <v>1016</v>
      </c>
      <c r="R361" s="280">
        <v>74.08</v>
      </c>
      <c r="S361" s="278">
        <v>0.05</v>
      </c>
      <c r="T361" s="271"/>
    </row>
    <row r="362" spans="1:21" s="119" customFormat="1" x14ac:dyDescent="0.2">
      <c r="A362" s="281" t="s">
        <v>856</v>
      </c>
      <c r="B362" s="272" t="s">
        <v>857</v>
      </c>
      <c r="C362" s="273">
        <v>4.0000000000000001E-3</v>
      </c>
      <c r="D362" s="274" t="s">
        <v>1014</v>
      </c>
      <c r="E362" s="273">
        <v>5.7000000000000002E-2</v>
      </c>
      <c r="F362" s="274" t="s">
        <v>1014</v>
      </c>
      <c r="G362" s="273">
        <v>2.0000000000000001E-4</v>
      </c>
      <c r="H362" s="274" t="s">
        <v>1016</v>
      </c>
      <c r="I362" s="273">
        <v>1.5999999999999999E-5</v>
      </c>
      <c r="J362" s="274" t="s">
        <v>1014</v>
      </c>
      <c r="K362" s="266">
        <v>76</v>
      </c>
      <c r="L362" s="297" t="s">
        <v>1016</v>
      </c>
      <c r="M362" s="276">
        <v>4420</v>
      </c>
      <c r="N362" s="276">
        <v>1</v>
      </c>
      <c r="O362" s="276">
        <v>12982</v>
      </c>
      <c r="P362" s="276">
        <v>14909</v>
      </c>
      <c r="Q362" s="277" t="s">
        <v>1016</v>
      </c>
      <c r="R362" s="280">
        <v>113.5</v>
      </c>
      <c r="S362" s="278">
        <v>0.03</v>
      </c>
      <c r="T362" s="271"/>
    </row>
    <row r="363" spans="1:21" s="119" customFormat="1" x14ac:dyDescent="0.2">
      <c r="A363" s="237" t="s">
        <v>858</v>
      </c>
      <c r="B363" s="272" t="s">
        <v>859</v>
      </c>
      <c r="C363" s="273">
        <v>5.0000000000000001E-4</v>
      </c>
      <c r="D363" s="274" t="s">
        <v>1014</v>
      </c>
      <c r="E363" s="273">
        <v>4.5999999999999999E-2</v>
      </c>
      <c r="F363" s="274" t="s">
        <v>1014</v>
      </c>
      <c r="G363" s="273">
        <v>2E-3</v>
      </c>
      <c r="H363" s="274" t="s">
        <v>1014</v>
      </c>
      <c r="I363" s="273">
        <v>4.0999999999999997E-6</v>
      </c>
      <c r="J363" s="274" t="s">
        <v>1014</v>
      </c>
      <c r="K363" s="266">
        <v>93</v>
      </c>
      <c r="L363" s="297" t="s">
        <v>1016</v>
      </c>
      <c r="M363" s="276">
        <v>1100</v>
      </c>
      <c r="N363" s="276">
        <v>1</v>
      </c>
      <c r="O363" s="276">
        <v>13070</v>
      </c>
      <c r="P363" s="276">
        <v>15022</v>
      </c>
      <c r="Q363" s="277" t="s">
        <v>1015</v>
      </c>
      <c r="R363" s="280">
        <v>86.7</v>
      </c>
      <c r="S363" s="278">
        <v>0.02</v>
      </c>
      <c r="T363" s="282" t="s">
        <v>916</v>
      </c>
    </row>
    <row r="364" spans="1:21" s="119" customFormat="1" x14ac:dyDescent="0.2">
      <c r="A364" s="281" t="s">
        <v>860</v>
      </c>
      <c r="B364" s="272" t="s">
        <v>861</v>
      </c>
      <c r="C364" s="273">
        <v>0.1</v>
      </c>
      <c r="D364" s="274" t="s">
        <v>1014</v>
      </c>
      <c r="E364" s="273">
        <v>0</v>
      </c>
      <c r="F364" s="274" t="s">
        <v>1015</v>
      </c>
      <c r="G364" s="273">
        <v>0</v>
      </c>
      <c r="H364" s="274"/>
      <c r="I364" s="273">
        <v>0</v>
      </c>
      <c r="J364" s="274" t="s">
        <v>1015</v>
      </c>
      <c r="K364" s="266">
        <v>2400</v>
      </c>
      <c r="L364" s="297" t="s">
        <v>1015</v>
      </c>
      <c r="M364" s="276">
        <v>1000</v>
      </c>
      <c r="N364" s="276" t="s">
        <v>1114</v>
      </c>
      <c r="O364" s="276"/>
      <c r="P364" s="276"/>
      <c r="Q364" s="277" t="s">
        <v>1015</v>
      </c>
      <c r="R364" s="280">
        <v>245.5</v>
      </c>
      <c r="S364" s="278">
        <v>0.14000000000000001</v>
      </c>
      <c r="T364" s="271"/>
    </row>
    <row r="365" spans="1:21" s="119" customFormat="1" x14ac:dyDescent="0.2">
      <c r="A365" s="281" t="s">
        <v>862</v>
      </c>
      <c r="B365" s="272" t="s">
        <v>863</v>
      </c>
      <c r="C365" s="273">
        <v>1E-3</v>
      </c>
      <c r="D365" s="274" t="s">
        <v>1023</v>
      </c>
      <c r="E365" s="273">
        <v>1.0999999999999999E-2</v>
      </c>
      <c r="F365" s="274" t="s">
        <v>1014</v>
      </c>
      <c r="G365" s="273">
        <v>0</v>
      </c>
      <c r="H365" s="274"/>
      <c r="I365" s="273">
        <v>3.1E-6</v>
      </c>
      <c r="J365" s="274" t="s">
        <v>1014</v>
      </c>
      <c r="K365" s="266">
        <v>1100</v>
      </c>
      <c r="L365" s="297" t="s">
        <v>1015</v>
      </c>
      <c r="M365" s="276">
        <v>850</v>
      </c>
      <c r="N365" s="276" t="s">
        <v>1055</v>
      </c>
      <c r="O365" s="276"/>
      <c r="P365" s="276"/>
      <c r="Q365" s="277" t="s">
        <v>1015</v>
      </c>
      <c r="R365" s="276">
        <v>246</v>
      </c>
      <c r="S365" s="278">
        <v>0.14000000000000001</v>
      </c>
      <c r="T365" s="271"/>
    </row>
    <row r="366" spans="1:21" s="119" customFormat="1" ht="24" x14ac:dyDescent="0.2">
      <c r="A366" s="281" t="s">
        <v>864</v>
      </c>
      <c r="B366" s="272" t="s">
        <v>865</v>
      </c>
      <c r="C366" s="273">
        <v>0.01</v>
      </c>
      <c r="D366" s="274" t="s">
        <v>1014</v>
      </c>
      <c r="E366" s="273">
        <v>0</v>
      </c>
      <c r="F366" s="274" t="s">
        <v>1015</v>
      </c>
      <c r="G366" s="273">
        <v>0</v>
      </c>
      <c r="H366" s="274"/>
      <c r="I366" s="273">
        <v>0</v>
      </c>
      <c r="J366" s="274" t="s">
        <v>1015</v>
      </c>
      <c r="K366" s="266">
        <v>43</v>
      </c>
      <c r="L366" s="297" t="s">
        <v>1015</v>
      </c>
      <c r="M366" s="276">
        <v>278</v>
      </c>
      <c r="N366" s="276" t="s">
        <v>1041</v>
      </c>
      <c r="O366" s="276"/>
      <c r="P366" s="276"/>
      <c r="Q366" s="277" t="s">
        <v>1015</v>
      </c>
      <c r="R366" s="280">
        <v>278.8</v>
      </c>
      <c r="S366" s="278">
        <v>1.39</v>
      </c>
      <c r="T366" s="271"/>
    </row>
    <row r="367" spans="1:21" s="119" customFormat="1" ht="24" x14ac:dyDescent="0.2">
      <c r="A367" s="281" t="s">
        <v>961</v>
      </c>
      <c r="B367" s="272" t="s">
        <v>867</v>
      </c>
      <c r="C367" s="273">
        <v>8.0000000000000002E-3</v>
      </c>
      <c r="D367" s="274" t="s">
        <v>1014</v>
      </c>
      <c r="E367" s="273">
        <v>0</v>
      </c>
      <c r="F367" s="274" t="s">
        <v>1015</v>
      </c>
      <c r="G367" s="273">
        <v>0</v>
      </c>
      <c r="H367" s="274"/>
      <c r="I367" s="273">
        <v>0</v>
      </c>
      <c r="J367" s="274" t="s">
        <v>1015</v>
      </c>
      <c r="K367" s="266">
        <v>1700</v>
      </c>
      <c r="L367" s="297" t="s">
        <v>1015</v>
      </c>
      <c r="M367" s="276">
        <v>140</v>
      </c>
      <c r="N367" s="276">
        <v>2</v>
      </c>
      <c r="O367" s="276"/>
      <c r="P367" s="276"/>
      <c r="Q367" s="277" t="s">
        <v>1016</v>
      </c>
      <c r="R367" s="276">
        <v>353</v>
      </c>
      <c r="S367" s="278">
        <v>0</v>
      </c>
      <c r="T367" s="271"/>
      <c r="U367" s="119" t="s">
        <v>1115</v>
      </c>
    </row>
    <row r="368" spans="1:21" s="119" customFormat="1" x14ac:dyDescent="0.2">
      <c r="A368" s="239" t="s">
        <v>868</v>
      </c>
      <c r="B368" s="273" t="s">
        <v>869</v>
      </c>
      <c r="C368" s="273">
        <v>5.0000000000000001E-3</v>
      </c>
      <c r="D368" s="274" t="s">
        <v>1014</v>
      </c>
      <c r="E368" s="273">
        <v>0</v>
      </c>
      <c r="F368" s="274" t="s">
        <v>1015</v>
      </c>
      <c r="G368" s="273">
        <v>0</v>
      </c>
      <c r="H368" s="274" t="s">
        <v>1015</v>
      </c>
      <c r="I368" s="273">
        <v>0</v>
      </c>
      <c r="J368" s="274" t="s">
        <v>1015</v>
      </c>
      <c r="K368" s="279">
        <v>24</v>
      </c>
      <c r="L368" s="297" t="s">
        <v>1016</v>
      </c>
      <c r="M368" s="276">
        <v>2700</v>
      </c>
      <c r="N368" s="276">
        <v>14</v>
      </c>
      <c r="O368" s="276">
        <v>13145</v>
      </c>
      <c r="P368" s="276">
        <v>15119</v>
      </c>
      <c r="Q368" s="277" t="s">
        <v>1016</v>
      </c>
      <c r="R368" s="276">
        <v>117</v>
      </c>
      <c r="S368" s="278">
        <v>0</v>
      </c>
      <c r="T368" s="271"/>
    </row>
    <row r="369" spans="1:20" s="119" customFormat="1" x14ac:dyDescent="0.2">
      <c r="A369" s="281" t="s">
        <v>870</v>
      </c>
      <c r="B369" s="272" t="s">
        <v>871</v>
      </c>
      <c r="C369" s="273">
        <v>4.0000000000000001E-3</v>
      </c>
      <c r="D369" s="274" t="s">
        <v>1014</v>
      </c>
      <c r="E369" s="273">
        <v>30</v>
      </c>
      <c r="F369" s="274" t="s">
        <v>1014</v>
      </c>
      <c r="G369" s="273">
        <v>2.9999999999999997E-4</v>
      </c>
      <c r="H369" s="274" t="s">
        <v>1014</v>
      </c>
      <c r="I369" s="273">
        <v>0</v>
      </c>
      <c r="J369" s="274"/>
      <c r="K369" s="266">
        <v>280</v>
      </c>
      <c r="L369" s="297" t="s">
        <v>1016</v>
      </c>
      <c r="M369" s="276">
        <v>1896</v>
      </c>
      <c r="N369" s="276" t="s">
        <v>1116</v>
      </c>
      <c r="O369" s="276">
        <v>12974</v>
      </c>
      <c r="P369" s="276">
        <v>14896</v>
      </c>
      <c r="Q369" s="277" t="s">
        <v>1016</v>
      </c>
      <c r="R369" s="280">
        <v>156.80000000000001</v>
      </c>
      <c r="S369" s="278">
        <v>0.35</v>
      </c>
      <c r="T369" s="282" t="s">
        <v>916</v>
      </c>
    </row>
    <row r="370" spans="1:20" s="119" customFormat="1" x14ac:dyDescent="0.2">
      <c r="A370" s="239" t="s">
        <v>872</v>
      </c>
      <c r="B370" s="273" t="s">
        <v>873</v>
      </c>
      <c r="C370" s="273">
        <v>3.0000000000000001E-3</v>
      </c>
      <c r="D370" s="274" t="s">
        <v>1016</v>
      </c>
      <c r="E370" s="273">
        <v>0</v>
      </c>
      <c r="F370" s="274" t="s">
        <v>1015</v>
      </c>
      <c r="G370" s="273">
        <v>2.9999999999999997E-4</v>
      </c>
      <c r="H370" s="274" t="s">
        <v>1023</v>
      </c>
      <c r="I370" s="273">
        <v>0</v>
      </c>
      <c r="J370" s="274" t="s">
        <v>1015</v>
      </c>
      <c r="K370" s="279">
        <v>190</v>
      </c>
      <c r="L370" s="297" t="s">
        <v>1016</v>
      </c>
      <c r="M370" s="276">
        <v>2700</v>
      </c>
      <c r="N370" s="276">
        <v>14</v>
      </c>
      <c r="O370" s="276">
        <v>13047</v>
      </c>
      <c r="P370" s="276">
        <v>14992</v>
      </c>
      <c r="Q370" s="277" t="s">
        <v>1016</v>
      </c>
      <c r="R370" s="276">
        <v>142</v>
      </c>
      <c r="S370" s="278">
        <v>0</v>
      </c>
      <c r="T370" s="271"/>
    </row>
    <row r="371" spans="1:20" s="119" customFormat="1" x14ac:dyDescent="0.2">
      <c r="A371" s="239" t="s">
        <v>874</v>
      </c>
      <c r="B371" s="273" t="s">
        <v>875</v>
      </c>
      <c r="C371" s="273">
        <v>0</v>
      </c>
      <c r="D371" s="274"/>
      <c r="E371" s="273">
        <v>0</v>
      </c>
      <c r="F371" s="274" t="s">
        <v>1015</v>
      </c>
      <c r="G371" s="273">
        <v>7.0000000000000001E-3</v>
      </c>
      <c r="H371" s="274" t="s">
        <v>1014</v>
      </c>
      <c r="I371" s="273">
        <v>0</v>
      </c>
      <c r="J371" s="274" t="s">
        <v>1015</v>
      </c>
      <c r="K371" s="279">
        <v>51</v>
      </c>
      <c r="L371" s="297" t="s">
        <v>1016</v>
      </c>
      <c r="M371" s="276">
        <v>55000</v>
      </c>
      <c r="N371" s="276" t="s">
        <v>1117</v>
      </c>
      <c r="O371" s="276">
        <v>12951</v>
      </c>
      <c r="P371" s="276">
        <v>14862</v>
      </c>
      <c r="Q371" s="277" t="s">
        <v>1016</v>
      </c>
      <c r="R371" s="276">
        <v>90</v>
      </c>
      <c r="S371" s="278">
        <v>0</v>
      </c>
      <c r="T371" s="271"/>
    </row>
    <row r="372" spans="1:20" s="119" customFormat="1" x14ac:dyDescent="0.2">
      <c r="A372" s="239" t="s">
        <v>876</v>
      </c>
      <c r="B372" s="273" t="s">
        <v>877</v>
      </c>
      <c r="C372" s="273">
        <v>2</v>
      </c>
      <c r="D372" s="274" t="s">
        <v>1023</v>
      </c>
      <c r="E372" s="273"/>
      <c r="F372" s="274"/>
      <c r="G372" s="273"/>
      <c r="H372" s="274"/>
      <c r="I372" s="273"/>
      <c r="J372" s="274"/>
      <c r="K372" s="279">
        <v>6</v>
      </c>
      <c r="L372" s="297" t="s">
        <v>1015</v>
      </c>
      <c r="M372" s="280">
        <v>1000000</v>
      </c>
      <c r="N372" s="276">
        <v>12</v>
      </c>
      <c r="O372" s="276"/>
      <c r="P372" s="276"/>
      <c r="Q372" s="277" t="s">
        <v>1015</v>
      </c>
      <c r="R372" s="276">
        <v>285</v>
      </c>
      <c r="S372" s="278"/>
      <c r="T372" s="271"/>
    </row>
    <row r="373" spans="1:20" s="119" customFormat="1" x14ac:dyDescent="0.2">
      <c r="A373" s="239" t="s">
        <v>878</v>
      </c>
      <c r="B373" s="273" t="s">
        <v>879</v>
      </c>
      <c r="C373" s="273">
        <v>7.4999999999999997E-3</v>
      </c>
      <c r="D373" s="274" t="s">
        <v>1014</v>
      </c>
      <c r="E373" s="273">
        <v>7.7000000000000002E-3</v>
      </c>
      <c r="F373" s="274" t="s">
        <v>1014</v>
      </c>
      <c r="G373" s="273">
        <v>0</v>
      </c>
      <c r="H373" s="274"/>
      <c r="I373" s="273">
        <v>0</v>
      </c>
      <c r="J373" s="274"/>
      <c r="K373" s="279">
        <v>720</v>
      </c>
      <c r="L373" s="297" t="s">
        <v>1015</v>
      </c>
      <c r="M373" s="276">
        <v>4</v>
      </c>
      <c r="N373" s="276" t="s">
        <v>1118</v>
      </c>
      <c r="O373" s="276"/>
      <c r="P373" s="276"/>
      <c r="Q373" s="277" t="s">
        <v>1016</v>
      </c>
      <c r="R373" s="276">
        <v>382</v>
      </c>
      <c r="S373" s="278">
        <v>0</v>
      </c>
      <c r="T373" s="271"/>
    </row>
    <row r="374" spans="1:20" s="119" customFormat="1" ht="24" x14ac:dyDescent="0.2">
      <c r="A374" s="239" t="s">
        <v>880</v>
      </c>
      <c r="B374" s="273" t="s">
        <v>881</v>
      </c>
      <c r="C374" s="273">
        <v>0.01</v>
      </c>
      <c r="D374" s="274" t="s">
        <v>1014</v>
      </c>
      <c r="E374" s="273">
        <v>0</v>
      </c>
      <c r="F374" s="274" t="s">
        <v>1015</v>
      </c>
      <c r="G374" s="273">
        <v>0.06</v>
      </c>
      <c r="H374" s="274" t="s">
        <v>1014</v>
      </c>
      <c r="I374" s="273">
        <v>0</v>
      </c>
      <c r="J374" s="274" t="s">
        <v>1015</v>
      </c>
      <c r="K374" s="279">
        <v>2200</v>
      </c>
      <c r="L374" s="297" t="s">
        <v>1016</v>
      </c>
      <c r="M374" s="276">
        <v>56</v>
      </c>
      <c r="N374" s="276">
        <v>1</v>
      </c>
      <c r="O374" s="276">
        <v>12978</v>
      </c>
      <c r="P374" s="276">
        <v>14904</v>
      </c>
      <c r="Q374" s="277" t="s">
        <v>1016</v>
      </c>
      <c r="R374" s="276">
        <v>169</v>
      </c>
      <c r="S374" s="278">
        <v>4.5</v>
      </c>
      <c r="T374" s="271"/>
    </row>
    <row r="375" spans="1:20" s="119" customFormat="1" x14ac:dyDescent="0.2">
      <c r="A375" s="239" t="s">
        <v>882</v>
      </c>
      <c r="B375" s="273" t="s">
        <v>883</v>
      </c>
      <c r="C375" s="273">
        <v>0.01</v>
      </c>
      <c r="D375" s="274" t="s">
        <v>1014</v>
      </c>
      <c r="E375" s="273">
        <v>0</v>
      </c>
      <c r="F375" s="274" t="s">
        <v>1015</v>
      </c>
      <c r="G375" s="273">
        <v>0.06</v>
      </c>
      <c r="H375" s="274" t="s">
        <v>1014</v>
      </c>
      <c r="I375" s="273">
        <v>0</v>
      </c>
      <c r="J375" s="274" t="s">
        <v>1015</v>
      </c>
      <c r="K375" s="279">
        <v>660</v>
      </c>
      <c r="L375" s="297" t="s">
        <v>1016</v>
      </c>
      <c r="M375" s="276">
        <v>48.9</v>
      </c>
      <c r="N375" s="276">
        <v>1</v>
      </c>
      <c r="O375" s="276">
        <v>12961</v>
      </c>
      <c r="P375" s="276">
        <v>14876</v>
      </c>
      <c r="Q375" s="277" t="s">
        <v>1016</v>
      </c>
      <c r="R375" s="280">
        <v>164.7</v>
      </c>
      <c r="S375" s="278">
        <v>0</v>
      </c>
      <c r="T375" s="271"/>
    </row>
    <row r="376" spans="1:20" s="119" customFormat="1" ht="24" x14ac:dyDescent="0.2">
      <c r="A376" s="239" t="s">
        <v>884</v>
      </c>
      <c r="B376" s="273" t="s">
        <v>885</v>
      </c>
      <c r="C376" s="273">
        <v>1E-4</v>
      </c>
      <c r="D376" s="274" t="s">
        <v>1023</v>
      </c>
      <c r="E376" s="273">
        <v>1.7000000000000001E-2</v>
      </c>
      <c r="F376" s="274" t="s">
        <v>1023</v>
      </c>
      <c r="G376" s="273">
        <v>0</v>
      </c>
      <c r="H376" s="274"/>
      <c r="I376" s="273">
        <v>0</v>
      </c>
      <c r="J376" s="274"/>
      <c r="K376" s="279">
        <v>115.8</v>
      </c>
      <c r="L376" s="297" t="s">
        <v>1016</v>
      </c>
      <c r="M376" s="276">
        <v>1800</v>
      </c>
      <c r="N376" s="276" t="s">
        <v>1083</v>
      </c>
      <c r="O376" s="276">
        <v>12941</v>
      </c>
      <c r="P376" s="276">
        <v>14848</v>
      </c>
      <c r="Q376" s="277" t="s">
        <v>1015</v>
      </c>
      <c r="R376" s="276">
        <v>190</v>
      </c>
      <c r="S376" s="278">
        <v>18.07</v>
      </c>
      <c r="T376" s="271"/>
    </row>
    <row r="377" spans="1:20" s="119" customFormat="1" x14ac:dyDescent="0.2">
      <c r="A377" s="239" t="s">
        <v>886</v>
      </c>
      <c r="B377" s="273" t="s">
        <v>887</v>
      </c>
      <c r="C377" s="273">
        <v>5.0000000000000001E-4</v>
      </c>
      <c r="D377" s="274" t="s">
        <v>1014</v>
      </c>
      <c r="E377" s="273">
        <v>0.03</v>
      </c>
      <c r="F377" s="274" t="s">
        <v>1014</v>
      </c>
      <c r="G377" s="273">
        <v>0</v>
      </c>
      <c r="H377" s="274" t="s">
        <v>1015</v>
      </c>
      <c r="I377" s="273">
        <v>0</v>
      </c>
      <c r="J377" s="274" t="s">
        <v>1015</v>
      </c>
      <c r="K377" s="279">
        <v>1</v>
      </c>
      <c r="L377" s="297" t="s">
        <v>1015</v>
      </c>
      <c r="M377" s="276">
        <v>100</v>
      </c>
      <c r="N377" s="276">
        <v>2</v>
      </c>
      <c r="O377" s="276"/>
      <c r="P377" s="276"/>
      <c r="Q377" s="277" t="s">
        <v>1016</v>
      </c>
      <c r="R377" s="276">
        <v>240</v>
      </c>
      <c r="S377" s="278">
        <v>0</v>
      </c>
      <c r="T377" s="271"/>
    </row>
    <row r="378" spans="1:20" s="119" customFormat="1" x14ac:dyDescent="0.2">
      <c r="A378" s="237" t="s">
        <v>890</v>
      </c>
      <c r="B378" s="272" t="s">
        <v>891</v>
      </c>
      <c r="C378" s="273">
        <v>1</v>
      </c>
      <c r="D378" s="274" t="s">
        <v>917</v>
      </c>
      <c r="E378" s="273">
        <v>0</v>
      </c>
      <c r="F378" s="274" t="s">
        <v>1015</v>
      </c>
      <c r="G378" s="273">
        <v>0.2</v>
      </c>
      <c r="H378" s="274" t="s">
        <v>1014</v>
      </c>
      <c r="I378" s="273">
        <v>0</v>
      </c>
      <c r="J378" s="274" t="s">
        <v>1015</v>
      </c>
      <c r="K378" s="266">
        <v>2.8</v>
      </c>
      <c r="L378" s="297" t="s">
        <v>1016</v>
      </c>
      <c r="M378" s="276">
        <v>20000</v>
      </c>
      <c r="N378" s="276">
        <v>1</v>
      </c>
      <c r="O378" s="276">
        <v>13017</v>
      </c>
      <c r="P378" s="276">
        <v>14955</v>
      </c>
      <c r="Q378" s="277" t="s">
        <v>1016</v>
      </c>
      <c r="R378" s="280">
        <v>72.5</v>
      </c>
      <c r="S378" s="278">
        <v>0</v>
      </c>
      <c r="T378" s="271"/>
    </row>
    <row r="379" spans="1:20" s="119" customFormat="1" ht="24" x14ac:dyDescent="0.2">
      <c r="A379" s="239" t="s">
        <v>892</v>
      </c>
      <c r="B379" s="273" t="s">
        <v>893</v>
      </c>
      <c r="C379" s="273">
        <v>0</v>
      </c>
      <c r="D379" s="274"/>
      <c r="E379" s="273">
        <v>0</v>
      </c>
      <c r="F379" s="274"/>
      <c r="G379" s="273">
        <v>3.0000000000000001E-3</v>
      </c>
      <c r="H379" s="274" t="s">
        <v>1014</v>
      </c>
      <c r="I379" s="273">
        <v>3.1999999999999999E-5</v>
      </c>
      <c r="J379" s="274" t="s">
        <v>917</v>
      </c>
      <c r="K379" s="279">
        <v>150</v>
      </c>
      <c r="L379" s="297" t="s">
        <v>1016</v>
      </c>
      <c r="M379" s="276">
        <v>4180</v>
      </c>
      <c r="N379" s="276">
        <v>12</v>
      </c>
      <c r="O379" s="276">
        <v>13086</v>
      </c>
      <c r="P379" s="276">
        <v>15043</v>
      </c>
      <c r="Q379" s="277" t="s">
        <v>1016</v>
      </c>
      <c r="R379" s="280">
        <v>15.8</v>
      </c>
      <c r="S379" s="278">
        <v>0.09</v>
      </c>
      <c r="T379" s="271"/>
    </row>
    <row r="380" spans="1:20" s="119" customFormat="1" x14ac:dyDescent="0.2">
      <c r="A380" s="237" t="s">
        <v>894</v>
      </c>
      <c r="B380" s="272" t="s">
        <v>895</v>
      </c>
      <c r="C380" s="273">
        <v>3.0000000000000001E-3</v>
      </c>
      <c r="D380" s="274" t="s">
        <v>1014</v>
      </c>
      <c r="E380" s="273">
        <v>1.5</v>
      </c>
      <c r="F380" s="274" t="s">
        <v>1014</v>
      </c>
      <c r="G380" s="273">
        <v>0.1</v>
      </c>
      <c r="H380" s="274" t="s">
        <v>1014</v>
      </c>
      <c r="I380" s="273">
        <v>8.8000000000000004E-6</v>
      </c>
      <c r="J380" s="274" t="s">
        <v>1014</v>
      </c>
      <c r="K380" s="266">
        <v>10</v>
      </c>
      <c r="L380" s="297" t="s">
        <v>1016</v>
      </c>
      <c r="M380" s="276">
        <v>2700</v>
      </c>
      <c r="N380" s="276">
        <v>1</v>
      </c>
      <c r="O380" s="276">
        <v>13109</v>
      </c>
      <c r="P380" s="276">
        <v>15040</v>
      </c>
      <c r="Q380" s="277" t="s">
        <v>1015</v>
      </c>
      <c r="R380" s="280">
        <v>-13.37</v>
      </c>
      <c r="S380" s="278">
        <v>0.09</v>
      </c>
      <c r="T380" s="282" t="s">
        <v>1119</v>
      </c>
    </row>
    <row r="381" spans="1:20" s="119" customFormat="1" x14ac:dyDescent="0.2">
      <c r="A381" s="237" t="s">
        <v>896</v>
      </c>
      <c r="B381" s="272" t="s">
        <v>897</v>
      </c>
      <c r="C381" s="273">
        <v>2.9999999999999997E-4</v>
      </c>
      <c r="D381" s="274" t="s">
        <v>1014</v>
      </c>
      <c r="E381" s="273">
        <v>0</v>
      </c>
      <c r="F381" s="274" t="s">
        <v>1015</v>
      </c>
      <c r="G381" s="273">
        <v>0</v>
      </c>
      <c r="H381" s="274"/>
      <c r="I381" s="273">
        <v>0</v>
      </c>
      <c r="J381" s="274" t="s">
        <v>1015</v>
      </c>
      <c r="K381" s="266">
        <v>910</v>
      </c>
      <c r="L381" s="297" t="s">
        <v>1015</v>
      </c>
      <c r="M381" s="276">
        <v>17</v>
      </c>
      <c r="N381" s="276">
        <v>4</v>
      </c>
      <c r="O381" s="276"/>
      <c r="P381" s="276"/>
      <c r="Q381" s="277" t="s">
        <v>1016</v>
      </c>
      <c r="R381" s="276">
        <v>356</v>
      </c>
      <c r="S381" s="278">
        <v>4.5</v>
      </c>
      <c r="T381" s="271"/>
    </row>
    <row r="382" spans="1:20" s="119" customFormat="1" x14ac:dyDescent="0.2">
      <c r="A382" s="237" t="s">
        <v>898</v>
      </c>
      <c r="B382" s="272" t="s">
        <v>899</v>
      </c>
      <c r="C382" s="273">
        <v>0.2</v>
      </c>
      <c r="D382" s="274" t="s">
        <v>1014</v>
      </c>
      <c r="E382" s="273">
        <v>0</v>
      </c>
      <c r="F382" s="274" t="s">
        <v>1015</v>
      </c>
      <c r="G382" s="273">
        <v>0.1</v>
      </c>
      <c r="H382" s="274" t="s">
        <v>1014</v>
      </c>
      <c r="I382" s="273">
        <v>0</v>
      </c>
      <c r="J382" s="274" t="s">
        <v>1015</v>
      </c>
      <c r="K382" s="266">
        <v>350</v>
      </c>
      <c r="L382" s="297" t="s">
        <v>1016</v>
      </c>
      <c r="M382" s="276">
        <v>175</v>
      </c>
      <c r="N382" s="276">
        <v>13</v>
      </c>
      <c r="O382" s="276">
        <v>12982</v>
      </c>
      <c r="P382" s="276">
        <v>14909</v>
      </c>
      <c r="Q382" s="277" t="s">
        <v>1015</v>
      </c>
      <c r="R382" s="276">
        <v>140</v>
      </c>
      <c r="S382" s="278">
        <v>0.69</v>
      </c>
      <c r="T382" s="271"/>
    </row>
    <row r="383" spans="1:20" s="119" customFormat="1" ht="12.75" thickBot="1" x14ac:dyDescent="0.25">
      <c r="A383" s="303" t="s">
        <v>902</v>
      </c>
      <c r="B383" s="304" t="s">
        <v>903</v>
      </c>
      <c r="C383" s="304">
        <v>0.05</v>
      </c>
      <c r="D383" s="305" t="s">
        <v>1014</v>
      </c>
      <c r="E383" s="304">
        <v>0</v>
      </c>
      <c r="F383" s="305" t="s">
        <v>1015</v>
      </c>
      <c r="G383" s="304">
        <v>0</v>
      </c>
      <c r="H383" s="305" t="s">
        <v>1015</v>
      </c>
      <c r="I383" s="304">
        <v>0</v>
      </c>
      <c r="J383" s="305" t="s">
        <v>1015</v>
      </c>
      <c r="K383" s="306">
        <v>19</v>
      </c>
      <c r="L383" s="307" t="s">
        <v>1015</v>
      </c>
      <c r="M383" s="308">
        <v>10</v>
      </c>
      <c r="N383" s="308">
        <v>4</v>
      </c>
      <c r="O383" s="308"/>
      <c r="P383" s="308"/>
      <c r="Q383" s="309">
        <v>0</v>
      </c>
      <c r="R383" s="308">
        <v>474</v>
      </c>
      <c r="S383" s="310">
        <v>0</v>
      </c>
      <c r="T383" s="271"/>
    </row>
    <row r="384" spans="1:20" x14ac:dyDescent="0.2">
      <c r="B384" s="330"/>
      <c r="T384" s="321"/>
    </row>
  </sheetData>
  <mergeCells count="16">
    <mergeCell ref="I2:J5"/>
    <mergeCell ref="A2:A5"/>
    <mergeCell ref="B2:B5"/>
    <mergeCell ref="C2:D5"/>
    <mergeCell ref="E2:F5"/>
    <mergeCell ref="G2:H5"/>
    <mergeCell ref="Q2:Q5"/>
    <mergeCell ref="R2:R5"/>
    <mergeCell ref="S2:S5"/>
    <mergeCell ref="T2:T5"/>
    <mergeCell ref="K2:K5"/>
    <mergeCell ref="L2:L5"/>
    <mergeCell ref="M2:M5"/>
    <mergeCell ref="N2:N5"/>
    <mergeCell ref="O2:O5"/>
    <mergeCell ref="P2:P5"/>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D6C7D-89DC-49AB-96EB-C682CBE15A96}">
  <sheetPr codeName="Sheet13"/>
  <dimension ref="A1:Q43"/>
  <sheetViews>
    <sheetView showGridLines="0" workbookViewId="0">
      <pane xSplit="2" ySplit="4" topLeftCell="C7" activePane="bottomRight" state="frozen"/>
      <selection pane="topRight" activeCell="C1" sqref="C1"/>
      <selection pane="bottomLeft" activeCell="A5" sqref="A5"/>
      <selection pane="bottomRight" activeCell="A7" sqref="A7"/>
    </sheetView>
  </sheetViews>
  <sheetFormatPr defaultColWidth="9.140625" defaultRowHeight="12.75" x14ac:dyDescent="0.2"/>
  <cols>
    <col min="1" max="1" width="30.5703125" style="61" customWidth="1"/>
    <col min="2" max="2" width="11.28515625" style="61" customWidth="1"/>
    <col min="3" max="3" width="10.42578125" style="61" customWidth="1"/>
    <col min="4" max="4" width="3.7109375" style="61" customWidth="1"/>
    <col min="5" max="5" width="10.42578125" style="61" customWidth="1"/>
    <col min="6" max="6" width="3.7109375" style="61" customWidth="1"/>
    <col min="7" max="7" width="11.140625" style="61" customWidth="1"/>
    <col min="8" max="8" width="3.7109375" style="61" customWidth="1"/>
    <col min="9" max="9" width="10.42578125" style="61" customWidth="1"/>
    <col min="10" max="10" width="3.7109375" style="61" customWidth="1"/>
    <col min="11" max="16384" width="9.140625" style="61"/>
  </cols>
  <sheetData>
    <row r="1" spans="1:17" x14ac:dyDescent="0.2">
      <c r="A1" s="417" t="s">
        <v>1120</v>
      </c>
      <c r="B1" s="417"/>
      <c r="C1" s="417"/>
      <c r="D1" s="417"/>
      <c r="E1" s="417"/>
      <c r="F1" s="417"/>
      <c r="G1" s="417"/>
      <c r="H1" s="417"/>
      <c r="I1" s="417"/>
      <c r="J1" s="417"/>
      <c r="K1" s="417"/>
      <c r="L1" s="117"/>
      <c r="M1" s="223"/>
      <c r="N1" s="223"/>
      <c r="O1" s="223"/>
      <c r="P1" s="223"/>
      <c r="Q1" s="223"/>
    </row>
    <row r="2" spans="1:17" ht="14.25" customHeight="1" x14ac:dyDescent="0.2">
      <c r="A2" s="417" t="s">
        <v>1121</v>
      </c>
      <c r="B2" s="417"/>
      <c r="C2" s="417"/>
      <c r="D2" s="417"/>
      <c r="E2" s="417"/>
      <c r="F2" s="417"/>
      <c r="G2" s="417"/>
      <c r="H2" s="417"/>
      <c r="I2" s="417"/>
      <c r="J2" s="417"/>
      <c r="K2" s="454"/>
      <c r="L2" s="426"/>
      <c r="M2" s="122"/>
      <c r="N2" s="122"/>
      <c r="O2" s="122"/>
      <c r="P2" s="122"/>
      <c r="Q2" s="122"/>
    </row>
    <row r="3" spans="1:17" x14ac:dyDescent="0.2">
      <c r="A3" s="322"/>
      <c r="B3" s="322"/>
      <c r="C3" s="322"/>
      <c r="D3" s="322"/>
      <c r="E3" s="322"/>
      <c r="F3" s="322"/>
      <c r="G3" s="322"/>
      <c r="H3" s="322"/>
      <c r="I3" s="322"/>
      <c r="J3" s="322"/>
      <c r="K3" s="322"/>
      <c r="L3" s="426"/>
      <c r="M3" s="123"/>
      <c r="N3" s="123"/>
      <c r="O3" s="123"/>
      <c r="P3" s="124"/>
      <c r="Q3" s="123"/>
    </row>
    <row r="4" spans="1:17" x14ac:dyDescent="0.2">
      <c r="A4" s="455" t="s">
        <v>905</v>
      </c>
      <c r="B4" s="455" t="s">
        <v>1122</v>
      </c>
      <c r="C4" s="457" t="s">
        <v>1123</v>
      </c>
      <c r="D4" s="458"/>
      <c r="E4" s="457" t="s">
        <v>1124</v>
      </c>
      <c r="F4" s="458"/>
      <c r="G4" s="457" t="s">
        <v>1125</v>
      </c>
      <c r="H4" s="458"/>
      <c r="I4" s="457" t="s">
        <v>1126</v>
      </c>
      <c r="J4" s="458"/>
      <c r="K4" s="457" t="s">
        <v>1127</v>
      </c>
      <c r="L4" s="426"/>
      <c r="M4" s="322"/>
      <c r="N4" s="322"/>
      <c r="O4" s="322"/>
      <c r="P4" s="322"/>
      <c r="Q4" s="322"/>
    </row>
    <row r="5" spans="1:17" x14ac:dyDescent="0.2">
      <c r="A5" s="456"/>
      <c r="B5" s="456"/>
      <c r="C5" s="459"/>
      <c r="D5" s="460"/>
      <c r="E5" s="459"/>
      <c r="F5" s="460"/>
      <c r="G5" s="459"/>
      <c r="H5" s="460"/>
      <c r="I5" s="459"/>
      <c r="J5" s="460"/>
      <c r="K5" s="459"/>
      <c r="L5" s="212"/>
      <c r="M5" s="223"/>
      <c r="N5" s="223"/>
      <c r="O5" s="223"/>
      <c r="P5" s="223"/>
      <c r="Q5" s="223"/>
    </row>
    <row r="6" spans="1:17" ht="13.5" thickBot="1" x14ac:dyDescent="0.25">
      <c r="A6" s="456"/>
      <c r="B6" s="456"/>
      <c r="C6" s="461"/>
      <c r="D6" s="462"/>
      <c r="E6" s="461"/>
      <c r="F6" s="462"/>
      <c r="G6" s="461"/>
      <c r="H6" s="462"/>
      <c r="I6" s="461"/>
      <c r="J6" s="462"/>
      <c r="K6" s="461"/>
      <c r="L6" s="212"/>
      <c r="M6" s="223"/>
      <c r="N6" s="223"/>
      <c r="O6" s="223"/>
      <c r="P6" s="223"/>
      <c r="Q6" s="223"/>
    </row>
    <row r="7" spans="1:17" x14ac:dyDescent="0.2">
      <c r="A7" s="200" t="s">
        <v>126</v>
      </c>
      <c r="B7" s="201" t="s">
        <v>127</v>
      </c>
      <c r="C7" s="202">
        <v>1</v>
      </c>
      <c r="D7" s="203" t="s">
        <v>1023</v>
      </c>
      <c r="E7" s="202"/>
      <c r="F7" s="203"/>
      <c r="G7" s="202">
        <v>5.0000000000000001E-3</v>
      </c>
      <c r="H7" s="203" t="s">
        <v>1023</v>
      </c>
      <c r="I7" s="202"/>
      <c r="J7" s="203"/>
      <c r="K7" s="204">
        <v>9.9</v>
      </c>
      <c r="L7" s="212"/>
      <c r="M7" s="223"/>
      <c r="N7" s="223"/>
      <c r="O7" s="223"/>
      <c r="P7" s="223"/>
      <c r="Q7" s="223"/>
    </row>
    <row r="8" spans="1:17" x14ac:dyDescent="0.2">
      <c r="A8" s="205" t="s">
        <v>142</v>
      </c>
      <c r="B8" s="206" t="s">
        <v>143</v>
      </c>
      <c r="C8" s="207">
        <v>4.0000000000000002E-4</v>
      </c>
      <c r="D8" s="177" t="s">
        <v>1014</v>
      </c>
      <c r="E8" s="207"/>
      <c r="F8" s="177"/>
      <c r="G8" s="207"/>
      <c r="H8" s="177"/>
      <c r="I8" s="207"/>
      <c r="J8" s="177"/>
      <c r="K8" s="208">
        <v>45</v>
      </c>
      <c r="L8" s="212"/>
      <c r="M8" s="223"/>
      <c r="N8" s="223"/>
      <c r="O8" s="223"/>
      <c r="P8" s="223"/>
      <c r="Q8" s="223"/>
    </row>
    <row r="9" spans="1:17" ht="12.75" customHeight="1" x14ac:dyDescent="0.2">
      <c r="A9" s="205" t="s">
        <v>144</v>
      </c>
      <c r="B9" s="206" t="s">
        <v>145</v>
      </c>
      <c r="C9" s="207">
        <v>2.9999999999999997E-4</v>
      </c>
      <c r="D9" s="177" t="s">
        <v>1014</v>
      </c>
      <c r="E9" s="207">
        <v>1.5</v>
      </c>
      <c r="F9" s="177" t="s">
        <v>1014</v>
      </c>
      <c r="G9" s="207">
        <v>1.5E-5</v>
      </c>
      <c r="H9" s="177" t="s">
        <v>937</v>
      </c>
      <c r="I9" s="207">
        <v>4.3E-3</v>
      </c>
      <c r="J9" s="177" t="s">
        <v>1014</v>
      </c>
      <c r="K9" s="208">
        <v>29</v>
      </c>
      <c r="L9" s="212"/>
      <c r="M9" s="223"/>
      <c r="N9" s="223"/>
      <c r="O9" s="223"/>
      <c r="P9" s="223"/>
      <c r="Q9" s="223"/>
    </row>
    <row r="10" spans="1:17" x14ac:dyDescent="0.2">
      <c r="A10" s="209" t="s">
        <v>152</v>
      </c>
      <c r="B10" s="206" t="s">
        <v>153</v>
      </c>
      <c r="C10" s="207">
        <v>0.2</v>
      </c>
      <c r="D10" s="177" t="s">
        <v>1014</v>
      </c>
      <c r="E10" s="207"/>
      <c r="F10" s="177"/>
      <c r="G10" s="207">
        <v>5.0000000000000001E-4</v>
      </c>
      <c r="H10" s="177" t="s">
        <v>917</v>
      </c>
      <c r="I10" s="207"/>
      <c r="J10" s="177"/>
      <c r="K10" s="208">
        <v>41</v>
      </c>
      <c r="L10" s="212"/>
      <c r="M10" s="223"/>
      <c r="N10" s="223"/>
      <c r="O10" s="223"/>
      <c r="P10" s="223"/>
      <c r="Q10" s="223"/>
    </row>
    <row r="11" spans="1:17" x14ac:dyDescent="0.2">
      <c r="A11" s="205" t="s">
        <v>182</v>
      </c>
      <c r="B11" s="206" t="s">
        <v>183</v>
      </c>
      <c r="C11" s="207">
        <v>2E-3</v>
      </c>
      <c r="D11" s="177" t="s">
        <v>1014</v>
      </c>
      <c r="E11" s="207"/>
      <c r="F11" s="177"/>
      <c r="G11" s="207">
        <v>2.0000000000000002E-5</v>
      </c>
      <c r="H11" s="177" t="s">
        <v>1014</v>
      </c>
      <c r="I11" s="207">
        <v>2.3999999999999998E-3</v>
      </c>
      <c r="J11" s="177" t="s">
        <v>1014</v>
      </c>
      <c r="K11" s="208">
        <v>790</v>
      </c>
      <c r="L11" s="212"/>
      <c r="M11" s="223"/>
      <c r="N11" s="223"/>
      <c r="O11" s="223"/>
      <c r="P11" s="223"/>
      <c r="Q11" s="223"/>
    </row>
    <row r="12" spans="1:17" ht="12.75" customHeight="1" x14ac:dyDescent="0.2">
      <c r="A12" s="209" t="s">
        <v>206</v>
      </c>
      <c r="B12" s="206" t="s">
        <v>207</v>
      </c>
      <c r="C12" s="207">
        <v>0.2</v>
      </c>
      <c r="D12" s="177" t="s">
        <v>1014</v>
      </c>
      <c r="E12" s="207"/>
      <c r="F12" s="177"/>
      <c r="G12" s="207">
        <v>0.02</v>
      </c>
      <c r="H12" s="177" t="s">
        <v>917</v>
      </c>
      <c r="I12" s="207"/>
      <c r="J12" s="177"/>
      <c r="K12" s="208">
        <v>3</v>
      </c>
      <c r="L12" s="212"/>
      <c r="M12" s="223"/>
      <c r="N12" s="223"/>
      <c r="O12" s="223"/>
      <c r="P12" s="223"/>
      <c r="Q12" s="223"/>
    </row>
    <row r="13" spans="1:17" ht="12.75" customHeight="1" x14ac:dyDescent="0.2">
      <c r="A13" s="205" t="s">
        <v>236</v>
      </c>
      <c r="B13" s="206" t="s">
        <v>237</v>
      </c>
      <c r="C13" s="207">
        <v>5.0000000000000001E-4</v>
      </c>
      <c r="D13" s="177" t="s">
        <v>1014</v>
      </c>
      <c r="E13" s="207"/>
      <c r="F13" s="177"/>
      <c r="G13" s="207">
        <v>1.0000000000000001E-5</v>
      </c>
      <c r="H13" s="177" t="s">
        <v>1020</v>
      </c>
      <c r="I13" s="207">
        <v>1.8E-3</v>
      </c>
      <c r="J13" s="177" t="s">
        <v>1014</v>
      </c>
      <c r="K13" s="208">
        <v>75</v>
      </c>
      <c r="L13" s="213"/>
      <c r="M13" s="223"/>
      <c r="N13" s="223"/>
      <c r="O13" s="223"/>
      <c r="P13" s="223"/>
      <c r="Q13" s="223"/>
    </row>
    <row r="14" spans="1:17" x14ac:dyDescent="0.2">
      <c r="A14" s="209" t="s">
        <v>965</v>
      </c>
      <c r="B14" s="206" t="s">
        <v>303</v>
      </c>
      <c r="C14" s="207">
        <v>1.5</v>
      </c>
      <c r="D14" s="177" t="s">
        <v>1014</v>
      </c>
      <c r="E14" s="207"/>
      <c r="F14" s="177"/>
      <c r="G14" s="207"/>
      <c r="H14" s="177"/>
      <c r="I14" s="207"/>
      <c r="J14" s="177"/>
      <c r="K14" s="210">
        <v>1800000</v>
      </c>
      <c r="L14" s="212"/>
      <c r="M14" s="223"/>
      <c r="N14" s="223"/>
      <c r="O14" s="223"/>
      <c r="P14" s="223"/>
      <c r="Q14" s="223"/>
    </row>
    <row r="15" spans="1:17" x14ac:dyDescent="0.2">
      <c r="A15" s="209" t="s">
        <v>966</v>
      </c>
      <c r="B15" s="206" t="s">
        <v>307</v>
      </c>
      <c r="C15" s="207">
        <v>3.0000000000000001E-3</v>
      </c>
      <c r="D15" s="177" t="s">
        <v>1014</v>
      </c>
      <c r="E15" s="207">
        <v>0.5</v>
      </c>
      <c r="F15" s="177" t="s">
        <v>937</v>
      </c>
      <c r="G15" s="207">
        <v>7.9999999999999996E-6</v>
      </c>
      <c r="H15" s="177" t="s">
        <v>1014</v>
      </c>
      <c r="I15" s="207">
        <v>1.2E-2</v>
      </c>
      <c r="J15" s="177" t="s">
        <v>1014</v>
      </c>
      <c r="K15" s="208">
        <v>19</v>
      </c>
      <c r="L15" s="212"/>
      <c r="M15" s="223"/>
      <c r="N15" s="223"/>
      <c r="O15" s="223"/>
      <c r="P15" s="223"/>
      <c r="Q15" s="223"/>
    </row>
    <row r="16" spans="1:17" x14ac:dyDescent="0.2">
      <c r="A16" s="205" t="s">
        <v>310</v>
      </c>
      <c r="B16" s="206" t="s">
        <v>311</v>
      </c>
      <c r="C16" s="207">
        <v>2.9999999999999997E-4</v>
      </c>
      <c r="D16" s="177" t="s">
        <v>1023</v>
      </c>
      <c r="E16" s="207"/>
      <c r="F16" s="177"/>
      <c r="G16" s="207">
        <v>6.0000000000000002E-6</v>
      </c>
      <c r="H16" s="177" t="s">
        <v>1023</v>
      </c>
      <c r="I16" s="207">
        <v>8.9999999999999993E-3</v>
      </c>
      <c r="J16" s="177" t="s">
        <v>1023</v>
      </c>
      <c r="K16" s="208">
        <v>45</v>
      </c>
      <c r="L16" s="212"/>
      <c r="M16" s="223"/>
      <c r="N16" s="223"/>
      <c r="O16" s="223"/>
      <c r="P16" s="223"/>
      <c r="Q16" s="223"/>
    </row>
    <row r="17" spans="1:16" x14ac:dyDescent="0.2">
      <c r="A17" s="205" t="s">
        <v>312</v>
      </c>
      <c r="B17" s="206" t="s">
        <v>313</v>
      </c>
      <c r="C17" s="207">
        <v>3.2500000000000001E-2</v>
      </c>
      <c r="D17" s="177" t="s">
        <v>917</v>
      </c>
      <c r="E17" s="207"/>
      <c r="F17" s="177"/>
      <c r="G17" s="207"/>
      <c r="H17" s="177"/>
      <c r="I17" s="207"/>
      <c r="J17" s="177"/>
      <c r="K17" s="208">
        <v>430</v>
      </c>
      <c r="L17" s="212"/>
      <c r="M17" s="223"/>
      <c r="N17" s="223"/>
      <c r="O17" s="223"/>
      <c r="P17" s="223"/>
    </row>
    <row r="18" spans="1:16" x14ac:dyDescent="0.2">
      <c r="A18" s="209" t="s">
        <v>334</v>
      </c>
      <c r="B18" s="206" t="s">
        <v>335</v>
      </c>
      <c r="C18" s="207">
        <v>5.9999999999999995E-4</v>
      </c>
      <c r="D18" s="177" t="s">
        <v>1014</v>
      </c>
      <c r="E18" s="207"/>
      <c r="F18" s="177"/>
      <c r="G18" s="207">
        <v>8.0000000000000004E-4</v>
      </c>
      <c r="H18" s="177" t="s">
        <v>1014</v>
      </c>
      <c r="I18" s="207"/>
      <c r="J18" s="177"/>
      <c r="K18" s="208">
        <v>9.9</v>
      </c>
      <c r="L18" s="212"/>
      <c r="M18" s="223"/>
      <c r="N18" s="223"/>
      <c r="O18" s="223"/>
      <c r="P18" s="223"/>
    </row>
    <row r="19" spans="1:16" x14ac:dyDescent="0.2">
      <c r="A19" s="209" t="s">
        <v>516</v>
      </c>
      <c r="B19" s="206" t="s">
        <v>517</v>
      </c>
      <c r="C19" s="207">
        <v>0.04</v>
      </c>
      <c r="D19" s="177" t="s">
        <v>937</v>
      </c>
      <c r="E19" s="207"/>
      <c r="F19" s="177"/>
      <c r="G19" s="207">
        <v>1.2999999999999999E-2</v>
      </c>
      <c r="H19" s="177" t="s">
        <v>937</v>
      </c>
      <c r="I19" s="207"/>
      <c r="J19" s="177"/>
      <c r="K19" s="208"/>
      <c r="L19" s="212"/>
      <c r="M19" s="223"/>
      <c r="N19" s="223"/>
      <c r="O19" s="223"/>
      <c r="P19" s="223"/>
    </row>
    <row r="20" spans="1:16" x14ac:dyDescent="0.2">
      <c r="A20" s="205" t="s">
        <v>967</v>
      </c>
      <c r="B20" s="206" t="s">
        <v>567</v>
      </c>
      <c r="C20" s="207">
        <v>0.7</v>
      </c>
      <c r="D20" s="177" t="s">
        <v>1023</v>
      </c>
      <c r="E20" s="207"/>
      <c r="F20" s="177"/>
      <c r="G20" s="207"/>
      <c r="H20" s="177"/>
      <c r="I20" s="207"/>
      <c r="J20" s="177"/>
      <c r="K20" s="208">
        <v>25</v>
      </c>
      <c r="L20" s="212"/>
      <c r="M20" s="223"/>
      <c r="N20" s="223"/>
      <c r="O20" s="223"/>
      <c r="P20" s="223"/>
    </row>
    <row r="21" spans="1:16" x14ac:dyDescent="0.2">
      <c r="A21" s="205" t="s">
        <v>575</v>
      </c>
      <c r="B21" s="206" t="s">
        <v>576</v>
      </c>
      <c r="C21" s="207"/>
      <c r="D21" s="177"/>
      <c r="E21" s="207">
        <v>8.5000000000000006E-3</v>
      </c>
      <c r="F21" s="177" t="s">
        <v>937</v>
      </c>
      <c r="G21" s="207"/>
      <c r="H21" s="177"/>
      <c r="I21" s="207">
        <v>1.2E-5</v>
      </c>
      <c r="J21" s="177" t="s">
        <v>937</v>
      </c>
      <c r="K21" s="208">
        <v>900</v>
      </c>
      <c r="L21" s="212"/>
      <c r="M21" s="223"/>
      <c r="N21" s="223"/>
      <c r="O21" s="223"/>
      <c r="P21" s="223"/>
    </row>
    <row r="22" spans="1:16" x14ac:dyDescent="0.2">
      <c r="A22" s="205" t="s">
        <v>577</v>
      </c>
      <c r="B22" s="206" t="s">
        <v>578</v>
      </c>
      <c r="C22" s="207">
        <v>2E-3</v>
      </c>
      <c r="D22" s="177" t="s">
        <v>1023</v>
      </c>
      <c r="E22" s="207"/>
      <c r="F22" s="177"/>
      <c r="G22" s="207"/>
      <c r="H22" s="177"/>
      <c r="I22" s="207"/>
      <c r="J22" s="177"/>
      <c r="K22" s="208">
        <v>300</v>
      </c>
      <c r="L22" s="212"/>
      <c r="M22" s="223"/>
      <c r="N22" s="223"/>
      <c r="O22" s="223"/>
      <c r="P22" s="223"/>
    </row>
    <row r="23" spans="1:16" x14ac:dyDescent="0.2">
      <c r="A23" s="205" t="s">
        <v>585</v>
      </c>
      <c r="B23" s="206" t="s">
        <v>586</v>
      </c>
      <c r="C23" s="207">
        <v>0.14000000000000001</v>
      </c>
      <c r="D23" s="177" t="s">
        <v>1014</v>
      </c>
      <c r="E23" s="207"/>
      <c r="F23" s="177"/>
      <c r="G23" s="207">
        <v>5.0000000000000002E-5</v>
      </c>
      <c r="H23" s="177" t="s">
        <v>1014</v>
      </c>
      <c r="I23" s="207"/>
      <c r="J23" s="177"/>
      <c r="K23" s="208">
        <v>65</v>
      </c>
      <c r="L23" s="212"/>
      <c r="M23" s="223"/>
      <c r="N23" s="223"/>
      <c r="O23" s="223"/>
      <c r="P23" s="223"/>
    </row>
    <row r="24" spans="1:16" x14ac:dyDescent="0.2">
      <c r="A24" s="205" t="s">
        <v>587</v>
      </c>
      <c r="B24" s="206" t="s">
        <v>588</v>
      </c>
      <c r="C24" s="207">
        <v>1.6000000000000001E-4</v>
      </c>
      <c r="D24" s="177" t="s">
        <v>937</v>
      </c>
      <c r="E24" s="207"/>
      <c r="F24" s="177"/>
      <c r="G24" s="207">
        <v>2.9999999999999997E-4</v>
      </c>
      <c r="H24" s="177" t="s">
        <v>1014</v>
      </c>
      <c r="I24" s="207"/>
      <c r="J24" s="177"/>
      <c r="K24" s="208">
        <v>52</v>
      </c>
      <c r="L24" s="212"/>
      <c r="M24" s="223"/>
      <c r="N24" s="223"/>
      <c r="O24" s="223"/>
      <c r="P24" s="223"/>
    </row>
    <row r="25" spans="1:16" x14ac:dyDescent="0.2">
      <c r="A25" s="205" t="s">
        <v>643</v>
      </c>
      <c r="B25" s="206" t="s">
        <v>644</v>
      </c>
      <c r="C25" s="207">
        <v>5.0000000000000001E-3</v>
      </c>
      <c r="D25" s="177" t="s">
        <v>1014</v>
      </c>
      <c r="E25" s="207"/>
      <c r="F25" s="177"/>
      <c r="G25" s="207"/>
      <c r="H25" s="177"/>
      <c r="I25" s="207"/>
      <c r="J25" s="177"/>
      <c r="K25" s="208">
        <v>20</v>
      </c>
      <c r="L25" s="212"/>
      <c r="M25" s="223"/>
      <c r="N25" s="223"/>
      <c r="O25" s="223"/>
      <c r="P25" s="63"/>
    </row>
    <row r="26" spans="1:16" x14ac:dyDescent="0.2">
      <c r="A26" s="205" t="s">
        <v>655</v>
      </c>
      <c r="B26" s="206" t="s">
        <v>656</v>
      </c>
      <c r="C26" s="207">
        <v>0.02</v>
      </c>
      <c r="D26" s="177" t="s">
        <v>1014</v>
      </c>
      <c r="E26" s="207"/>
      <c r="F26" s="177"/>
      <c r="G26" s="207">
        <v>9.0000000000000006E-5</v>
      </c>
      <c r="H26" s="177" t="s">
        <v>1020</v>
      </c>
      <c r="I26" s="207">
        <v>2.4000000000000001E-4</v>
      </c>
      <c r="J26" s="177" t="s">
        <v>1128</v>
      </c>
      <c r="K26" s="208">
        <v>65</v>
      </c>
      <c r="L26" s="212"/>
      <c r="M26" s="223"/>
      <c r="N26" s="223"/>
      <c r="O26" s="223"/>
      <c r="P26" s="223"/>
    </row>
    <row r="27" spans="1:16" x14ac:dyDescent="0.2">
      <c r="A27" s="205" t="s">
        <v>657</v>
      </c>
      <c r="B27" s="206" t="s">
        <v>658</v>
      </c>
      <c r="C27" s="207">
        <v>1.6</v>
      </c>
      <c r="D27" s="177" t="s">
        <v>1014</v>
      </c>
      <c r="E27" s="207"/>
      <c r="F27" s="177"/>
      <c r="G27" s="207"/>
      <c r="H27" s="177"/>
      <c r="I27" s="207"/>
      <c r="J27" s="177"/>
      <c r="K27" s="208"/>
      <c r="L27" s="212"/>
      <c r="M27" s="223"/>
      <c r="N27" s="223"/>
      <c r="O27" s="223"/>
      <c r="P27" s="223"/>
    </row>
    <row r="28" spans="1:16" x14ac:dyDescent="0.2">
      <c r="A28" s="205" t="s">
        <v>659</v>
      </c>
      <c r="B28" s="206" t="s">
        <v>660</v>
      </c>
      <c r="C28" s="207">
        <v>0.1</v>
      </c>
      <c r="D28" s="177" t="s">
        <v>1014</v>
      </c>
      <c r="E28" s="207"/>
      <c r="F28" s="177"/>
      <c r="G28" s="207"/>
      <c r="H28" s="177"/>
      <c r="I28" s="207"/>
      <c r="J28" s="177"/>
      <c r="K28" s="208"/>
      <c r="L28" s="212"/>
      <c r="M28" s="223"/>
      <c r="N28" s="223"/>
      <c r="O28" s="223"/>
      <c r="P28" s="223"/>
    </row>
    <row r="29" spans="1:16" x14ac:dyDescent="0.2">
      <c r="A29" s="205" t="s">
        <v>718</v>
      </c>
      <c r="B29" s="206" t="s">
        <v>719</v>
      </c>
      <c r="C29" s="207">
        <v>6.9999999999999999E-4</v>
      </c>
      <c r="D29" s="177" t="s">
        <v>1014</v>
      </c>
      <c r="E29" s="207"/>
      <c r="F29" s="177"/>
      <c r="G29" s="207"/>
      <c r="H29" s="177"/>
      <c r="I29" s="207"/>
      <c r="J29" s="177"/>
      <c r="K29" s="208">
        <v>0</v>
      </c>
      <c r="L29" s="212"/>
      <c r="M29" s="223"/>
      <c r="N29" s="223"/>
      <c r="O29" s="223"/>
      <c r="P29" s="223"/>
    </row>
    <row r="30" spans="1:16" x14ac:dyDescent="0.2">
      <c r="A30" s="205" t="s">
        <v>786</v>
      </c>
      <c r="B30" s="206" t="s">
        <v>787</v>
      </c>
      <c r="C30" s="207">
        <v>5.0000000000000001E-3</v>
      </c>
      <c r="D30" s="177" t="s">
        <v>1014</v>
      </c>
      <c r="E30" s="207"/>
      <c r="F30" s="177"/>
      <c r="G30" s="207">
        <v>0.02</v>
      </c>
      <c r="H30" s="177" t="s">
        <v>937</v>
      </c>
      <c r="I30" s="207"/>
      <c r="J30" s="177"/>
      <c r="K30" s="208">
        <v>5</v>
      </c>
      <c r="L30" s="212"/>
      <c r="M30" s="223"/>
      <c r="N30" s="223"/>
      <c r="O30" s="223"/>
      <c r="P30" s="223"/>
    </row>
    <row r="31" spans="1:16" x14ac:dyDescent="0.2">
      <c r="A31" s="205" t="s">
        <v>788</v>
      </c>
      <c r="B31" s="206" t="s">
        <v>789</v>
      </c>
      <c r="C31" s="207">
        <v>5.0000000000000001E-3</v>
      </c>
      <c r="D31" s="177" t="s">
        <v>1014</v>
      </c>
      <c r="E31" s="207"/>
      <c r="F31" s="177"/>
      <c r="G31" s="207"/>
      <c r="H31" s="177"/>
      <c r="I31" s="207"/>
      <c r="J31" s="177"/>
      <c r="K31" s="208">
        <v>8.3000000000000007</v>
      </c>
      <c r="L31" s="212"/>
      <c r="M31" s="223"/>
      <c r="N31" s="223"/>
      <c r="O31" s="223"/>
      <c r="P31" s="223"/>
    </row>
    <row r="32" spans="1:16" x14ac:dyDescent="0.2">
      <c r="A32" s="205" t="s">
        <v>792</v>
      </c>
      <c r="B32" s="206" t="s">
        <v>793</v>
      </c>
      <c r="C32" s="207">
        <v>0.6</v>
      </c>
      <c r="D32" s="177" t="s">
        <v>1014</v>
      </c>
      <c r="E32" s="207"/>
      <c r="F32" s="177"/>
      <c r="G32" s="207"/>
      <c r="H32" s="177"/>
      <c r="I32" s="207"/>
      <c r="J32" s="177"/>
      <c r="K32" s="208"/>
      <c r="L32" s="212"/>
      <c r="M32" s="223"/>
      <c r="N32" s="223"/>
      <c r="O32" s="223"/>
      <c r="P32" s="223"/>
    </row>
    <row r="33" spans="1:12" x14ac:dyDescent="0.2">
      <c r="A33" s="205" t="s">
        <v>824</v>
      </c>
      <c r="B33" s="206" t="s">
        <v>825</v>
      </c>
      <c r="C33" s="207">
        <v>1.0000000000000001E-5</v>
      </c>
      <c r="D33" s="177" t="s">
        <v>1016</v>
      </c>
      <c r="E33" s="207"/>
      <c r="F33" s="177"/>
      <c r="G33" s="207"/>
      <c r="H33" s="177"/>
      <c r="I33" s="207"/>
      <c r="J33" s="177"/>
      <c r="K33" s="208">
        <v>71</v>
      </c>
      <c r="L33" s="212"/>
    </row>
    <row r="34" spans="1:12" x14ac:dyDescent="0.2">
      <c r="A34" s="205" t="s">
        <v>830</v>
      </c>
      <c r="B34" s="206" t="s">
        <v>831</v>
      </c>
      <c r="C34" s="207">
        <v>0.6</v>
      </c>
      <c r="D34" s="177" t="s">
        <v>917</v>
      </c>
      <c r="E34" s="207"/>
      <c r="F34" s="177"/>
      <c r="G34" s="207"/>
      <c r="H34" s="177"/>
      <c r="I34" s="207"/>
      <c r="J34" s="177"/>
      <c r="K34" s="208">
        <v>250</v>
      </c>
      <c r="L34" s="212"/>
    </row>
    <row r="35" spans="1:12" x14ac:dyDescent="0.2">
      <c r="A35" s="205" t="s">
        <v>888</v>
      </c>
      <c r="B35" s="206" t="s">
        <v>889</v>
      </c>
      <c r="C35" s="207">
        <v>5.0000000000000001E-3</v>
      </c>
      <c r="D35" s="177" t="s">
        <v>1129</v>
      </c>
      <c r="E35" s="207"/>
      <c r="F35" s="177"/>
      <c r="G35" s="207">
        <v>1E-4</v>
      </c>
      <c r="H35" s="177" t="s">
        <v>1020</v>
      </c>
      <c r="I35" s="207"/>
      <c r="J35" s="177"/>
      <c r="K35" s="208">
        <v>1000</v>
      </c>
      <c r="L35" s="214"/>
    </row>
    <row r="36" spans="1:12" x14ac:dyDescent="0.2">
      <c r="A36" s="50" t="s">
        <v>969</v>
      </c>
      <c r="B36" s="206" t="s">
        <v>901</v>
      </c>
      <c r="C36" s="180">
        <v>0.3</v>
      </c>
      <c r="D36" s="175" t="s">
        <v>1014</v>
      </c>
      <c r="E36" s="180"/>
      <c r="F36" s="174"/>
      <c r="G36" s="180"/>
      <c r="H36" s="174"/>
      <c r="I36" s="180"/>
      <c r="J36" s="174"/>
      <c r="K36" s="172">
        <v>62</v>
      </c>
      <c r="L36" s="214"/>
    </row>
    <row r="37" spans="1:12" x14ac:dyDescent="0.2">
      <c r="A37" s="223"/>
      <c r="B37" s="223"/>
      <c r="C37" s="223"/>
      <c r="D37" s="463"/>
      <c r="E37" s="463"/>
      <c r="F37" s="463"/>
      <c r="G37" s="463"/>
      <c r="H37" s="463"/>
      <c r="I37" s="463"/>
      <c r="J37" s="463"/>
      <c r="K37" s="463"/>
      <c r="L37" s="214"/>
    </row>
    <row r="38" spans="1:12" x14ac:dyDescent="0.2">
      <c r="A38" s="64" t="s">
        <v>1130</v>
      </c>
      <c r="B38" s="223"/>
      <c r="C38" s="223"/>
      <c r="D38" s="464"/>
      <c r="E38" s="464"/>
      <c r="F38" s="464"/>
      <c r="G38" s="464"/>
      <c r="H38" s="464"/>
      <c r="I38" s="464"/>
      <c r="J38" s="464"/>
      <c r="K38" s="464"/>
      <c r="L38" s="223"/>
    </row>
    <row r="39" spans="1:12" x14ac:dyDescent="0.2">
      <c r="A39" s="64" t="s">
        <v>61</v>
      </c>
      <c r="B39" s="64" t="s">
        <v>1131</v>
      </c>
      <c r="C39" s="223"/>
      <c r="D39" s="464"/>
      <c r="E39" s="464"/>
      <c r="F39" s="223"/>
      <c r="G39" s="64" t="s">
        <v>65</v>
      </c>
      <c r="H39" s="464"/>
      <c r="I39" s="464"/>
      <c r="J39" s="464"/>
      <c r="K39" s="464"/>
      <c r="L39" s="223"/>
    </row>
    <row r="40" spans="1:12" x14ac:dyDescent="0.2">
      <c r="A40" s="64" t="s">
        <v>63</v>
      </c>
      <c r="B40" s="330" t="s">
        <v>73</v>
      </c>
      <c r="C40" s="223"/>
      <c r="D40" s="464"/>
      <c r="E40" s="464"/>
      <c r="F40" s="223"/>
      <c r="G40" s="211" t="s">
        <v>77</v>
      </c>
      <c r="H40" s="464"/>
      <c r="I40" s="464"/>
      <c r="J40" s="464"/>
      <c r="K40" s="464"/>
      <c r="L40" s="223"/>
    </row>
    <row r="41" spans="1:12" x14ac:dyDescent="0.2">
      <c r="A41" s="64" t="s">
        <v>1132</v>
      </c>
      <c r="B41" s="464"/>
      <c r="C41" s="464"/>
      <c r="D41" s="465"/>
      <c r="E41" s="465"/>
      <c r="F41" s="464"/>
      <c r="G41" s="464"/>
      <c r="H41" s="464"/>
      <c r="I41" s="464"/>
      <c r="J41" s="464"/>
      <c r="K41" s="464"/>
      <c r="L41" s="223"/>
    </row>
    <row r="42" spans="1:12" x14ac:dyDescent="0.2">
      <c r="A42" s="64" t="s">
        <v>1133</v>
      </c>
      <c r="B42" s="464"/>
      <c r="C42" s="464"/>
      <c r="D42" s="465"/>
      <c r="E42" s="465"/>
      <c r="F42" s="464"/>
      <c r="G42" s="464"/>
      <c r="H42" s="464"/>
      <c r="I42" s="464"/>
      <c r="J42" s="464"/>
      <c r="K42" s="464"/>
      <c r="L42" s="223"/>
    </row>
    <row r="43" spans="1:12" x14ac:dyDescent="0.2">
      <c r="A43" s="64" t="s">
        <v>1134</v>
      </c>
      <c r="B43" s="223"/>
      <c r="C43" s="223"/>
      <c r="D43" s="464"/>
      <c r="E43" s="464"/>
      <c r="F43" s="464"/>
      <c r="G43" s="464"/>
      <c r="H43" s="464"/>
      <c r="I43" s="464"/>
      <c r="J43" s="464"/>
      <c r="K43" s="464"/>
      <c r="L43" s="223"/>
    </row>
  </sheetData>
  <mergeCells count="34">
    <mergeCell ref="J41:K42"/>
    <mergeCell ref="D43:E43"/>
    <mergeCell ref="F43:G43"/>
    <mergeCell ref="H43:I43"/>
    <mergeCell ref="J43:K43"/>
    <mergeCell ref="B41:B42"/>
    <mergeCell ref="C41:C42"/>
    <mergeCell ref="D41:E42"/>
    <mergeCell ref="F41:G42"/>
    <mergeCell ref="H41:I42"/>
    <mergeCell ref="D39:E39"/>
    <mergeCell ref="H39:I39"/>
    <mergeCell ref="J39:K39"/>
    <mergeCell ref="D40:E40"/>
    <mergeCell ref="H40:I40"/>
    <mergeCell ref="J40:K40"/>
    <mergeCell ref="D37:E37"/>
    <mergeCell ref="F37:G37"/>
    <mergeCell ref="H37:I37"/>
    <mergeCell ref="J37:K37"/>
    <mergeCell ref="D38:E38"/>
    <mergeCell ref="F38:G38"/>
    <mergeCell ref="H38:I38"/>
    <mergeCell ref="J38:K38"/>
    <mergeCell ref="L2:L4"/>
    <mergeCell ref="A1:K1"/>
    <mergeCell ref="A2:K2"/>
    <mergeCell ref="A4:A6"/>
    <mergeCell ref="B4:B6"/>
    <mergeCell ref="C4:D6"/>
    <mergeCell ref="E4:F6"/>
    <mergeCell ref="G4:H6"/>
    <mergeCell ref="I4:J6"/>
    <mergeCell ref="K4:K6"/>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5E87A-EFE4-4AA6-88CD-0245D2B24C31}">
  <sheetPr codeName="Sheet14"/>
  <dimension ref="A1:C414"/>
  <sheetViews>
    <sheetView workbookViewId="0">
      <pane xSplit="2" ySplit="4" topLeftCell="C5" activePane="bottomRight" state="frozen"/>
      <selection pane="topRight" activeCell="G379" sqref="G379"/>
      <selection pane="bottomLeft" activeCell="G379" sqref="G379"/>
      <selection pane="bottomRight" activeCell="C5" sqref="C5"/>
    </sheetView>
  </sheetViews>
  <sheetFormatPr defaultRowHeight="12.75" x14ac:dyDescent="0.2"/>
  <cols>
    <col min="1" max="1" width="54.140625" bestFit="1" customWidth="1"/>
    <col min="2" max="2" width="11.140625" customWidth="1"/>
  </cols>
  <sheetData>
    <row r="1" spans="1:3" ht="13.5" thickBot="1" x14ac:dyDescent="0.25">
      <c r="A1" s="57" t="s">
        <v>1135</v>
      </c>
      <c r="B1" s="222">
        <v>1</v>
      </c>
      <c r="C1" s="222">
        <v>2</v>
      </c>
    </row>
    <row r="2" spans="1:3" x14ac:dyDescent="0.2">
      <c r="A2" s="466" t="s">
        <v>905</v>
      </c>
      <c r="B2" s="466" t="s">
        <v>906</v>
      </c>
      <c r="C2" s="469" t="s">
        <v>1136</v>
      </c>
    </row>
    <row r="3" spans="1:3" x14ac:dyDescent="0.2">
      <c r="A3" s="467"/>
      <c r="B3" s="467"/>
      <c r="C3" s="470"/>
    </row>
    <row r="4" spans="1:3" ht="13.5" thickBot="1" x14ac:dyDescent="0.25">
      <c r="A4" s="468"/>
      <c r="B4" s="468"/>
      <c r="C4" s="470"/>
    </row>
    <row r="5" spans="1:3" x14ac:dyDescent="0.2">
      <c r="A5" s="133" t="s">
        <v>90</v>
      </c>
      <c r="B5" s="128" t="s">
        <v>91</v>
      </c>
      <c r="C5" s="125" t="s">
        <v>1137</v>
      </c>
    </row>
    <row r="6" spans="1:3" x14ac:dyDescent="0.2">
      <c r="A6" s="134" t="s">
        <v>92</v>
      </c>
      <c r="B6" s="129" t="s">
        <v>93</v>
      </c>
      <c r="C6" s="126" t="s">
        <v>1137</v>
      </c>
    </row>
    <row r="7" spans="1:3" x14ac:dyDescent="0.2">
      <c r="A7" s="134" t="s">
        <v>94</v>
      </c>
      <c r="B7" s="129" t="s">
        <v>95</v>
      </c>
      <c r="C7" s="126" t="s">
        <v>1138</v>
      </c>
    </row>
    <row r="8" spans="1:3" x14ac:dyDescent="0.2">
      <c r="A8" s="134" t="s">
        <v>96</v>
      </c>
      <c r="B8" s="129" t="s">
        <v>97</v>
      </c>
      <c r="C8" s="126" t="s">
        <v>1138</v>
      </c>
    </row>
    <row r="9" spans="1:3" x14ac:dyDescent="0.2">
      <c r="A9" s="134" t="s">
        <v>98</v>
      </c>
      <c r="B9" s="129" t="s">
        <v>99</v>
      </c>
      <c r="C9" s="126" t="s">
        <v>1138</v>
      </c>
    </row>
    <row r="10" spans="1:3" x14ac:dyDescent="0.2">
      <c r="A10" s="134" t="s">
        <v>100</v>
      </c>
      <c r="B10" s="129" t="s">
        <v>101</v>
      </c>
      <c r="C10" s="126" t="s">
        <v>1138</v>
      </c>
    </row>
    <row r="11" spans="1:3" x14ac:dyDescent="0.2">
      <c r="A11" s="134" t="s">
        <v>102</v>
      </c>
      <c r="B11" s="129" t="s">
        <v>103</v>
      </c>
      <c r="C11" s="126" t="s">
        <v>1138</v>
      </c>
    </row>
    <row r="12" spans="1:3" x14ac:dyDescent="0.2">
      <c r="A12" s="134" t="s">
        <v>104</v>
      </c>
      <c r="B12" s="129" t="s">
        <v>105</v>
      </c>
      <c r="C12" s="126" t="s">
        <v>1138</v>
      </c>
    </row>
    <row r="13" spans="1:3" x14ac:dyDescent="0.2">
      <c r="A13" s="134" t="s">
        <v>106</v>
      </c>
      <c r="B13" s="129" t="s">
        <v>107</v>
      </c>
      <c r="C13" s="126" t="s">
        <v>1138</v>
      </c>
    </row>
    <row r="14" spans="1:3" x14ac:dyDescent="0.2">
      <c r="A14" s="134" t="s">
        <v>108</v>
      </c>
      <c r="B14" s="129" t="s">
        <v>109</v>
      </c>
      <c r="C14" s="126" t="s">
        <v>1138</v>
      </c>
    </row>
    <row r="15" spans="1:3" x14ac:dyDescent="0.2">
      <c r="A15" s="134" t="s">
        <v>110</v>
      </c>
      <c r="B15" s="129" t="s">
        <v>111</v>
      </c>
      <c r="C15" s="126" t="s">
        <v>1138</v>
      </c>
    </row>
    <row r="16" spans="1:3" x14ac:dyDescent="0.2">
      <c r="A16" s="134" t="s">
        <v>112</v>
      </c>
      <c r="B16" s="129" t="s">
        <v>113</v>
      </c>
      <c r="C16" s="126" t="s">
        <v>1138</v>
      </c>
    </row>
    <row r="17" spans="1:3" x14ac:dyDescent="0.2">
      <c r="A17" s="134" t="s">
        <v>114</v>
      </c>
      <c r="B17" s="129" t="s">
        <v>115</v>
      </c>
      <c r="C17" s="126" t="s">
        <v>1138</v>
      </c>
    </row>
    <row r="18" spans="1:3" x14ac:dyDescent="0.2">
      <c r="A18" s="134" t="s">
        <v>116</v>
      </c>
      <c r="B18" s="129" t="s">
        <v>117</v>
      </c>
      <c r="C18" s="126" t="s">
        <v>1138</v>
      </c>
    </row>
    <row r="19" spans="1:3" x14ac:dyDescent="0.2">
      <c r="A19" s="134" t="s">
        <v>118</v>
      </c>
      <c r="B19" s="129" t="s">
        <v>119</v>
      </c>
      <c r="C19" s="126" t="s">
        <v>1138</v>
      </c>
    </row>
    <row r="20" spans="1:3" x14ac:dyDescent="0.2">
      <c r="A20" s="134" t="s">
        <v>120</v>
      </c>
      <c r="B20" s="129" t="s">
        <v>121</v>
      </c>
      <c r="C20" s="126" t="s">
        <v>1138</v>
      </c>
    </row>
    <row r="21" spans="1:3" x14ac:dyDescent="0.2">
      <c r="A21" s="134" t="s">
        <v>122</v>
      </c>
      <c r="B21" s="129" t="s">
        <v>123</v>
      </c>
      <c r="C21" s="126" t="s">
        <v>1137</v>
      </c>
    </row>
    <row r="22" spans="1:3" x14ac:dyDescent="0.2">
      <c r="A22" s="134" t="s">
        <v>124</v>
      </c>
      <c r="B22" s="129" t="s">
        <v>125</v>
      </c>
      <c r="C22" s="126" t="s">
        <v>1138</v>
      </c>
    </row>
    <row r="23" spans="1:3" x14ac:dyDescent="0.2">
      <c r="A23" s="134" t="s">
        <v>126</v>
      </c>
      <c r="B23" s="129" t="s">
        <v>127</v>
      </c>
      <c r="C23" s="126" t="s">
        <v>1138</v>
      </c>
    </row>
    <row r="24" spans="1:3" x14ac:dyDescent="0.2">
      <c r="A24" s="134" t="s">
        <v>128</v>
      </c>
      <c r="B24" s="129" t="s">
        <v>129</v>
      </c>
      <c r="C24" s="126" t="s">
        <v>1138</v>
      </c>
    </row>
    <row r="25" spans="1:3" x14ac:dyDescent="0.2">
      <c r="A25" s="134" t="s">
        <v>130</v>
      </c>
      <c r="B25" s="129" t="s">
        <v>131</v>
      </c>
      <c r="C25" s="126" t="s">
        <v>1138</v>
      </c>
    </row>
    <row r="26" spans="1:3" x14ac:dyDescent="0.2">
      <c r="A26" s="134" t="s">
        <v>132</v>
      </c>
      <c r="B26" s="129" t="s">
        <v>133</v>
      </c>
      <c r="C26" s="126" t="s">
        <v>1138</v>
      </c>
    </row>
    <row r="27" spans="1:3" x14ac:dyDescent="0.2">
      <c r="A27" s="134" t="s">
        <v>134</v>
      </c>
      <c r="B27" s="129" t="s">
        <v>135</v>
      </c>
      <c r="C27" s="126" t="s">
        <v>1138</v>
      </c>
    </row>
    <row r="28" spans="1:3" x14ac:dyDescent="0.2">
      <c r="A28" s="134" t="s">
        <v>136</v>
      </c>
      <c r="B28" s="129" t="s">
        <v>137</v>
      </c>
      <c r="C28" s="126" t="s">
        <v>1138</v>
      </c>
    </row>
    <row r="29" spans="1:3" x14ac:dyDescent="0.2">
      <c r="A29" s="134" t="s">
        <v>138</v>
      </c>
      <c r="B29" s="129" t="s">
        <v>139</v>
      </c>
      <c r="C29" s="126" t="s">
        <v>1138</v>
      </c>
    </row>
    <row r="30" spans="1:3" x14ac:dyDescent="0.2">
      <c r="A30" s="134" t="s">
        <v>140</v>
      </c>
      <c r="B30" s="129" t="s">
        <v>141</v>
      </c>
      <c r="C30" s="126" t="s">
        <v>1137</v>
      </c>
    </row>
    <row r="31" spans="1:3" x14ac:dyDescent="0.2">
      <c r="A31" s="134" t="s">
        <v>142</v>
      </c>
      <c r="B31" s="129" t="s">
        <v>143</v>
      </c>
      <c r="C31" s="126" t="s">
        <v>1138</v>
      </c>
    </row>
    <row r="32" spans="1:3" x14ac:dyDescent="0.2">
      <c r="A32" s="134" t="s">
        <v>144</v>
      </c>
      <c r="B32" s="129" t="s">
        <v>145</v>
      </c>
      <c r="C32" s="126" t="s">
        <v>1137</v>
      </c>
    </row>
    <row r="33" spans="1:3" x14ac:dyDescent="0.2">
      <c r="A33" s="134" t="s">
        <v>146</v>
      </c>
      <c r="B33" s="129" t="s">
        <v>147</v>
      </c>
      <c r="C33" s="126" t="s">
        <v>1138</v>
      </c>
    </row>
    <row r="34" spans="1:3" x14ac:dyDescent="0.2">
      <c r="A34" s="134" t="s">
        <v>148</v>
      </c>
      <c r="B34" s="129" t="s">
        <v>149</v>
      </c>
      <c r="C34" s="126" t="s">
        <v>1138</v>
      </c>
    </row>
    <row r="35" spans="1:3" x14ac:dyDescent="0.2">
      <c r="A35" s="134" t="s">
        <v>150</v>
      </c>
      <c r="B35" s="129" t="s">
        <v>151</v>
      </c>
      <c r="C35" s="126" t="s">
        <v>1138</v>
      </c>
    </row>
    <row r="36" spans="1:3" x14ac:dyDescent="0.2">
      <c r="A36" s="134" t="s">
        <v>152</v>
      </c>
      <c r="B36" s="129" t="s">
        <v>153</v>
      </c>
      <c r="C36" s="126" t="s">
        <v>1137</v>
      </c>
    </row>
    <row r="37" spans="1:3" x14ac:dyDescent="0.2">
      <c r="A37" s="134" t="s">
        <v>154</v>
      </c>
      <c r="B37" s="129" t="s">
        <v>155</v>
      </c>
      <c r="C37" s="126" t="s">
        <v>1138</v>
      </c>
    </row>
    <row r="38" spans="1:3" x14ac:dyDescent="0.2">
      <c r="A38" s="134" t="s">
        <v>156</v>
      </c>
      <c r="B38" s="129" t="s">
        <v>157</v>
      </c>
      <c r="C38" s="126" t="s">
        <v>1138</v>
      </c>
    </row>
    <row r="39" spans="1:3" x14ac:dyDescent="0.2">
      <c r="A39" s="134" t="s">
        <v>158</v>
      </c>
      <c r="B39" s="129" t="s">
        <v>159</v>
      </c>
      <c r="C39" s="126" t="s">
        <v>1138</v>
      </c>
    </row>
    <row r="40" spans="1:3" x14ac:dyDescent="0.2">
      <c r="A40" s="134" t="s">
        <v>160</v>
      </c>
      <c r="B40" s="129" t="s">
        <v>161</v>
      </c>
      <c r="C40" s="126" t="s">
        <v>1137</v>
      </c>
    </row>
    <row r="41" spans="1:3" x14ac:dyDescent="0.2">
      <c r="A41" s="134" t="s">
        <v>162</v>
      </c>
      <c r="B41" s="129" t="s">
        <v>163</v>
      </c>
      <c r="C41" s="126" t="s">
        <v>1138</v>
      </c>
    </row>
    <row r="42" spans="1:3" x14ac:dyDescent="0.2">
      <c r="A42" s="134" t="s">
        <v>164</v>
      </c>
      <c r="B42" s="129" t="s">
        <v>165</v>
      </c>
      <c r="C42" s="126" t="s">
        <v>1137</v>
      </c>
    </row>
    <row r="43" spans="1:3" x14ac:dyDescent="0.2">
      <c r="A43" s="134" t="s">
        <v>166</v>
      </c>
      <c r="B43" s="129" t="s">
        <v>167</v>
      </c>
      <c r="C43" s="126" t="s">
        <v>1137</v>
      </c>
    </row>
    <row r="44" spans="1:3" x14ac:dyDescent="0.2">
      <c r="A44" s="134" t="s">
        <v>168</v>
      </c>
      <c r="B44" s="129" t="s">
        <v>169</v>
      </c>
      <c r="C44" s="126" t="s">
        <v>1137</v>
      </c>
    </row>
    <row r="45" spans="1:3" x14ac:dyDescent="0.2">
      <c r="A45" s="134" t="s">
        <v>170</v>
      </c>
      <c r="B45" s="129" t="s">
        <v>171</v>
      </c>
      <c r="C45" s="126" t="s">
        <v>1137</v>
      </c>
    </row>
    <row r="46" spans="1:3" x14ac:dyDescent="0.2">
      <c r="A46" s="134" t="s">
        <v>172</v>
      </c>
      <c r="B46" s="129" t="s">
        <v>173</v>
      </c>
      <c r="C46" s="126" t="s">
        <v>1137</v>
      </c>
    </row>
    <row r="47" spans="1:3" x14ac:dyDescent="0.2">
      <c r="A47" s="134" t="s">
        <v>174</v>
      </c>
      <c r="B47" s="129" t="s">
        <v>175</v>
      </c>
      <c r="C47" s="126" t="s">
        <v>1138</v>
      </c>
    </row>
    <row r="48" spans="1:3" x14ac:dyDescent="0.2">
      <c r="A48" s="134" t="s">
        <v>176</v>
      </c>
      <c r="B48" s="129" t="s">
        <v>177</v>
      </c>
      <c r="C48" s="126" t="s">
        <v>1138</v>
      </c>
    </row>
    <row r="49" spans="1:3" x14ac:dyDescent="0.2">
      <c r="A49" s="134" t="s">
        <v>178</v>
      </c>
      <c r="B49" s="129" t="s">
        <v>179</v>
      </c>
      <c r="C49" s="126" t="s">
        <v>1138</v>
      </c>
    </row>
    <row r="50" spans="1:3" x14ac:dyDescent="0.2">
      <c r="A50" s="134" t="s">
        <v>180</v>
      </c>
      <c r="B50" s="129" t="s">
        <v>181</v>
      </c>
      <c r="C50" s="126" t="s">
        <v>1138</v>
      </c>
    </row>
    <row r="51" spans="1:3" x14ac:dyDescent="0.2">
      <c r="A51" s="134" t="s">
        <v>182</v>
      </c>
      <c r="B51" s="129" t="s">
        <v>183</v>
      </c>
      <c r="C51" s="126" t="s">
        <v>1137</v>
      </c>
    </row>
    <row r="52" spans="1:3" x14ac:dyDescent="0.2">
      <c r="A52" s="134" t="s">
        <v>184</v>
      </c>
      <c r="B52" s="129" t="s">
        <v>185</v>
      </c>
      <c r="C52" s="126" t="s">
        <v>1138</v>
      </c>
    </row>
    <row r="53" spans="1:3" x14ac:dyDescent="0.2">
      <c r="A53" s="134" t="s">
        <v>186</v>
      </c>
      <c r="B53" s="129" t="s">
        <v>187</v>
      </c>
      <c r="C53" s="126" t="s">
        <v>1138</v>
      </c>
    </row>
    <row r="54" spans="1:3" x14ac:dyDescent="0.2">
      <c r="A54" s="134" t="s">
        <v>188</v>
      </c>
      <c r="B54" s="129" t="s">
        <v>189</v>
      </c>
      <c r="C54" s="126" t="s">
        <v>1138</v>
      </c>
    </row>
    <row r="55" spans="1:3" x14ac:dyDescent="0.2">
      <c r="A55" s="134" t="s">
        <v>190</v>
      </c>
      <c r="B55" s="129" t="s">
        <v>191</v>
      </c>
      <c r="C55" s="126" t="s">
        <v>1138</v>
      </c>
    </row>
    <row r="56" spans="1:3" x14ac:dyDescent="0.2">
      <c r="A56" s="134" t="s">
        <v>192</v>
      </c>
      <c r="B56" s="129" t="s">
        <v>193</v>
      </c>
      <c r="C56" s="126" t="s">
        <v>1137</v>
      </c>
    </row>
    <row r="57" spans="1:3" x14ac:dyDescent="0.2">
      <c r="A57" s="134" t="s">
        <v>194</v>
      </c>
      <c r="B57" s="129" t="s">
        <v>195</v>
      </c>
      <c r="C57" s="126" t="s">
        <v>1138</v>
      </c>
    </row>
    <row r="58" spans="1:3" x14ac:dyDescent="0.2">
      <c r="A58" s="134" t="s">
        <v>196</v>
      </c>
      <c r="B58" s="129" t="s">
        <v>197</v>
      </c>
      <c r="C58" s="126" t="s">
        <v>1138</v>
      </c>
    </row>
    <row r="59" spans="1:3" x14ac:dyDescent="0.2">
      <c r="A59" s="134" t="s">
        <v>198</v>
      </c>
      <c r="B59" s="129" t="s">
        <v>199</v>
      </c>
      <c r="C59" s="126" t="s">
        <v>1138</v>
      </c>
    </row>
    <row r="60" spans="1:3" x14ac:dyDescent="0.2">
      <c r="A60" s="134" t="s">
        <v>200</v>
      </c>
      <c r="B60" s="129" t="s">
        <v>201</v>
      </c>
      <c r="C60" s="126" t="s">
        <v>1138</v>
      </c>
    </row>
    <row r="61" spans="1:3" x14ac:dyDescent="0.2">
      <c r="A61" s="134" t="s">
        <v>202</v>
      </c>
      <c r="B61" s="129" t="s">
        <v>203</v>
      </c>
      <c r="C61" s="126" t="s">
        <v>1137</v>
      </c>
    </row>
    <row r="62" spans="1:3" x14ac:dyDescent="0.2">
      <c r="A62" s="134" t="s">
        <v>204</v>
      </c>
      <c r="B62" s="129" t="s">
        <v>205</v>
      </c>
      <c r="C62" s="126" t="s">
        <v>1138</v>
      </c>
    </row>
    <row r="63" spans="1:3" x14ac:dyDescent="0.2">
      <c r="A63" s="134" t="s">
        <v>206</v>
      </c>
      <c r="B63" s="129" t="s">
        <v>207</v>
      </c>
      <c r="C63" s="126" t="s">
        <v>1138</v>
      </c>
    </row>
    <row r="64" spans="1:3" x14ac:dyDescent="0.2">
      <c r="A64" s="134" t="s">
        <v>208</v>
      </c>
      <c r="B64" s="129" t="s">
        <v>209</v>
      </c>
      <c r="C64" s="126" t="s">
        <v>1138</v>
      </c>
    </row>
    <row r="65" spans="1:3" x14ac:dyDescent="0.2">
      <c r="A65" s="134" t="s">
        <v>210</v>
      </c>
      <c r="B65" s="129" t="s">
        <v>211</v>
      </c>
      <c r="C65" s="126" t="s">
        <v>1138</v>
      </c>
    </row>
    <row r="66" spans="1:3" x14ac:dyDescent="0.2">
      <c r="A66" s="134" t="s">
        <v>212</v>
      </c>
      <c r="B66" s="129" t="s">
        <v>213</v>
      </c>
      <c r="C66" s="126" t="s">
        <v>1138</v>
      </c>
    </row>
    <row r="67" spans="1:3" x14ac:dyDescent="0.2">
      <c r="A67" s="134" t="s">
        <v>214</v>
      </c>
      <c r="B67" s="129" t="s">
        <v>215</v>
      </c>
      <c r="C67" s="126" t="s">
        <v>1138</v>
      </c>
    </row>
    <row r="68" spans="1:3" x14ac:dyDescent="0.2">
      <c r="A68" s="134" t="s">
        <v>216</v>
      </c>
      <c r="B68" s="129" t="s">
        <v>217</v>
      </c>
      <c r="C68" s="126" t="s">
        <v>1138</v>
      </c>
    </row>
    <row r="69" spans="1:3" x14ac:dyDescent="0.2">
      <c r="A69" s="134" t="s">
        <v>218</v>
      </c>
      <c r="B69" s="129" t="s">
        <v>219</v>
      </c>
      <c r="C69" s="126" t="s">
        <v>1138</v>
      </c>
    </row>
    <row r="70" spans="1:3" x14ac:dyDescent="0.2">
      <c r="A70" s="134" t="s">
        <v>220</v>
      </c>
      <c r="B70" s="129" t="s">
        <v>221</v>
      </c>
      <c r="C70" s="126" t="s">
        <v>1138</v>
      </c>
    </row>
    <row r="71" spans="1:3" x14ac:dyDescent="0.2">
      <c r="A71" s="134" t="s">
        <v>222</v>
      </c>
      <c r="B71" s="129" t="s">
        <v>223</v>
      </c>
      <c r="C71" s="126" t="s">
        <v>1138</v>
      </c>
    </row>
    <row r="72" spans="1:3" x14ac:dyDescent="0.2">
      <c r="A72" s="134" t="s">
        <v>224</v>
      </c>
      <c r="B72" s="129" t="s">
        <v>225</v>
      </c>
      <c r="C72" s="126" t="s">
        <v>1138</v>
      </c>
    </row>
    <row r="73" spans="1:3" x14ac:dyDescent="0.2">
      <c r="A73" s="134" t="s">
        <v>226</v>
      </c>
      <c r="B73" s="129" t="s">
        <v>227</v>
      </c>
      <c r="C73" s="126" t="s">
        <v>1138</v>
      </c>
    </row>
    <row r="74" spans="1:3" x14ac:dyDescent="0.2">
      <c r="A74" s="134" t="s">
        <v>228</v>
      </c>
      <c r="B74" s="129" t="s">
        <v>229</v>
      </c>
      <c r="C74" s="126" t="s">
        <v>1138</v>
      </c>
    </row>
    <row r="75" spans="1:3" x14ac:dyDescent="0.2">
      <c r="A75" s="134" t="s">
        <v>230</v>
      </c>
      <c r="B75" s="129" t="s">
        <v>231</v>
      </c>
      <c r="C75" s="126" t="s">
        <v>1138</v>
      </c>
    </row>
    <row r="76" spans="1:3" x14ac:dyDescent="0.2">
      <c r="A76" s="134" t="s">
        <v>232</v>
      </c>
      <c r="B76" s="129" t="s">
        <v>233</v>
      </c>
      <c r="C76" s="126" t="s">
        <v>1138</v>
      </c>
    </row>
    <row r="77" spans="1:3" x14ac:dyDescent="0.2">
      <c r="A77" s="134" t="s">
        <v>234</v>
      </c>
      <c r="B77" s="129" t="s">
        <v>235</v>
      </c>
      <c r="C77" s="126" t="s">
        <v>1137</v>
      </c>
    </row>
    <row r="78" spans="1:3" x14ac:dyDescent="0.2">
      <c r="A78" s="134" t="s">
        <v>236</v>
      </c>
      <c r="B78" s="129" t="s">
        <v>237</v>
      </c>
      <c r="C78" s="126" t="s">
        <v>1137</v>
      </c>
    </row>
    <row r="79" spans="1:3" x14ac:dyDescent="0.2">
      <c r="A79" s="134" t="s">
        <v>238</v>
      </c>
      <c r="B79" s="129" t="s">
        <v>239</v>
      </c>
      <c r="C79" s="126" t="s">
        <v>1138</v>
      </c>
    </row>
    <row r="80" spans="1:3" x14ac:dyDescent="0.2">
      <c r="A80" s="134" t="s">
        <v>240</v>
      </c>
      <c r="B80" s="129" t="s">
        <v>241</v>
      </c>
      <c r="C80" s="126" t="s">
        <v>1138</v>
      </c>
    </row>
    <row r="81" spans="1:3" x14ac:dyDescent="0.2">
      <c r="A81" s="134" t="s">
        <v>242</v>
      </c>
      <c r="B81" s="129" t="s">
        <v>243</v>
      </c>
      <c r="C81" s="126" t="s">
        <v>1138</v>
      </c>
    </row>
    <row r="82" spans="1:3" x14ac:dyDescent="0.2">
      <c r="A82" s="134" t="s">
        <v>244</v>
      </c>
      <c r="B82" s="129" t="s">
        <v>245</v>
      </c>
      <c r="C82" s="126" t="s">
        <v>1138</v>
      </c>
    </row>
    <row r="83" spans="1:3" x14ac:dyDescent="0.2">
      <c r="A83" s="134" t="s">
        <v>246</v>
      </c>
      <c r="B83" s="129" t="s">
        <v>247</v>
      </c>
      <c r="C83" s="126" t="s">
        <v>1138</v>
      </c>
    </row>
    <row r="84" spans="1:3" x14ac:dyDescent="0.2">
      <c r="A84" s="134" t="s">
        <v>248</v>
      </c>
      <c r="B84" s="129" t="s">
        <v>249</v>
      </c>
      <c r="C84" s="126" t="s">
        <v>1137</v>
      </c>
    </row>
    <row r="85" spans="1:3" x14ac:dyDescent="0.2">
      <c r="A85" s="134" t="s">
        <v>250</v>
      </c>
      <c r="B85" s="129" t="s">
        <v>251</v>
      </c>
      <c r="C85" s="126" t="s">
        <v>1138</v>
      </c>
    </row>
    <row r="86" spans="1:3" x14ac:dyDescent="0.2">
      <c r="A86" s="134" t="s">
        <v>252</v>
      </c>
      <c r="B86" s="129" t="s">
        <v>253</v>
      </c>
      <c r="C86" s="126" t="s">
        <v>1138</v>
      </c>
    </row>
    <row r="87" spans="1:3" x14ac:dyDescent="0.2">
      <c r="A87" s="134" t="s">
        <v>254</v>
      </c>
      <c r="B87" s="129" t="s">
        <v>255</v>
      </c>
      <c r="C87" s="126" t="s">
        <v>1137</v>
      </c>
    </row>
    <row r="88" spans="1:3" x14ac:dyDescent="0.2">
      <c r="A88" s="134" t="s">
        <v>256</v>
      </c>
      <c r="B88" s="129" t="s">
        <v>257</v>
      </c>
      <c r="C88" s="126" t="s">
        <v>1138</v>
      </c>
    </row>
    <row r="89" spans="1:3" x14ac:dyDescent="0.2">
      <c r="A89" s="134" t="s">
        <v>258</v>
      </c>
      <c r="B89" s="129" t="s">
        <v>259</v>
      </c>
      <c r="C89" s="126" t="s">
        <v>1138</v>
      </c>
    </row>
    <row r="90" spans="1:3" x14ac:dyDescent="0.2">
      <c r="A90" s="134" t="s">
        <v>260</v>
      </c>
      <c r="B90" s="129" t="s">
        <v>261</v>
      </c>
      <c r="C90" s="126" t="s">
        <v>1138</v>
      </c>
    </row>
    <row r="91" spans="1:3" x14ac:dyDescent="0.2">
      <c r="A91" s="134" t="s">
        <v>262</v>
      </c>
      <c r="B91" s="129" t="s">
        <v>263</v>
      </c>
      <c r="C91" s="126" t="s">
        <v>1138</v>
      </c>
    </row>
    <row r="92" spans="1:3" x14ac:dyDescent="0.2">
      <c r="A92" s="134" t="s">
        <v>940</v>
      </c>
      <c r="B92" s="129" t="s">
        <v>941</v>
      </c>
      <c r="C92" s="126" t="s">
        <v>1138</v>
      </c>
    </row>
    <row r="93" spans="1:3" x14ac:dyDescent="0.2">
      <c r="A93" s="134" t="s">
        <v>264</v>
      </c>
      <c r="B93" s="129" t="s">
        <v>265</v>
      </c>
      <c r="C93" s="126" t="s">
        <v>1138</v>
      </c>
    </row>
    <row r="94" spans="1:3" x14ac:dyDescent="0.2">
      <c r="A94" s="134" t="s">
        <v>266</v>
      </c>
      <c r="B94" s="129" t="s">
        <v>267</v>
      </c>
      <c r="C94" s="126" t="s">
        <v>1137</v>
      </c>
    </row>
    <row r="95" spans="1:3" x14ac:dyDescent="0.2">
      <c r="A95" s="134" t="s">
        <v>268</v>
      </c>
      <c r="B95" s="129" t="s">
        <v>269</v>
      </c>
      <c r="C95" s="126" t="s">
        <v>1138</v>
      </c>
    </row>
    <row r="96" spans="1:3" x14ac:dyDescent="0.2">
      <c r="A96" s="134" t="s">
        <v>270</v>
      </c>
      <c r="B96" s="129" t="s">
        <v>271</v>
      </c>
      <c r="C96" s="126" t="s">
        <v>1138</v>
      </c>
    </row>
    <row r="97" spans="1:3" x14ac:dyDescent="0.2">
      <c r="A97" s="134" t="s">
        <v>272</v>
      </c>
      <c r="B97" s="129" t="s">
        <v>273</v>
      </c>
      <c r="C97" s="126" t="s">
        <v>1138</v>
      </c>
    </row>
    <row r="98" spans="1:3" x14ac:dyDescent="0.2">
      <c r="A98" s="134" t="s">
        <v>274</v>
      </c>
      <c r="B98" s="129" t="s">
        <v>275</v>
      </c>
      <c r="C98" s="126" t="s">
        <v>1138</v>
      </c>
    </row>
    <row r="99" spans="1:3" x14ac:dyDescent="0.2">
      <c r="A99" s="134" t="s">
        <v>276</v>
      </c>
      <c r="B99" s="129" t="s">
        <v>277</v>
      </c>
      <c r="C99" s="126" t="s">
        <v>1138</v>
      </c>
    </row>
    <row r="100" spans="1:3" x14ac:dyDescent="0.2">
      <c r="A100" s="134" t="s">
        <v>278</v>
      </c>
      <c r="B100" s="129" t="s">
        <v>279</v>
      </c>
      <c r="C100" s="126" t="s">
        <v>1138</v>
      </c>
    </row>
    <row r="101" spans="1:3" x14ac:dyDescent="0.2">
      <c r="A101" s="134" t="s">
        <v>280</v>
      </c>
      <c r="B101" s="129" t="s">
        <v>281</v>
      </c>
      <c r="C101" s="126" t="s">
        <v>1138</v>
      </c>
    </row>
    <row r="102" spans="1:3" x14ac:dyDescent="0.2">
      <c r="A102" s="134" t="s">
        <v>282</v>
      </c>
      <c r="B102" s="129" t="s">
        <v>283</v>
      </c>
      <c r="C102" s="126" t="s">
        <v>1138</v>
      </c>
    </row>
    <row r="103" spans="1:3" x14ac:dyDescent="0.2">
      <c r="A103" s="134" t="s">
        <v>284</v>
      </c>
      <c r="B103" s="129" t="s">
        <v>285</v>
      </c>
      <c r="C103" s="126" t="s">
        <v>1138</v>
      </c>
    </row>
    <row r="104" spans="1:3" x14ac:dyDescent="0.2">
      <c r="A104" s="134" t="s">
        <v>286</v>
      </c>
      <c r="B104" s="129" t="s">
        <v>287</v>
      </c>
      <c r="C104" s="126" t="s">
        <v>1138</v>
      </c>
    </row>
    <row r="105" spans="1:3" x14ac:dyDescent="0.2">
      <c r="A105" s="134" t="s">
        <v>288</v>
      </c>
      <c r="B105" s="129" t="s">
        <v>289</v>
      </c>
      <c r="C105" s="126" t="s">
        <v>1138</v>
      </c>
    </row>
    <row r="106" spans="1:3" x14ac:dyDescent="0.2">
      <c r="A106" s="134" t="s">
        <v>290</v>
      </c>
      <c r="B106" s="129" t="s">
        <v>291</v>
      </c>
      <c r="C106" s="126" t="s">
        <v>1138</v>
      </c>
    </row>
    <row r="107" spans="1:3" x14ac:dyDescent="0.2">
      <c r="A107" s="134" t="s">
        <v>292</v>
      </c>
      <c r="B107" s="129" t="s">
        <v>293</v>
      </c>
      <c r="C107" s="126" t="s">
        <v>1138</v>
      </c>
    </row>
    <row r="108" spans="1:3" x14ac:dyDescent="0.2">
      <c r="A108" s="134" t="s">
        <v>294</v>
      </c>
      <c r="B108" s="129" t="s">
        <v>295</v>
      </c>
      <c r="C108" s="126" t="s">
        <v>1138</v>
      </c>
    </row>
    <row r="109" spans="1:3" x14ac:dyDescent="0.2">
      <c r="A109" s="134" t="s">
        <v>296</v>
      </c>
      <c r="B109" s="129" t="s">
        <v>297</v>
      </c>
      <c r="C109" s="126" t="s">
        <v>1138</v>
      </c>
    </row>
    <row r="110" spans="1:3" x14ac:dyDescent="0.2">
      <c r="A110" s="134" t="s">
        <v>298</v>
      </c>
      <c r="B110" s="129" t="s">
        <v>299</v>
      </c>
      <c r="C110" s="126" t="s">
        <v>1138</v>
      </c>
    </row>
    <row r="111" spans="1:3" x14ac:dyDescent="0.2">
      <c r="A111" s="134" t="s">
        <v>300</v>
      </c>
      <c r="B111" s="129" t="s">
        <v>301</v>
      </c>
      <c r="C111" s="126" t="s">
        <v>1138</v>
      </c>
    </row>
    <row r="112" spans="1:3" x14ac:dyDescent="0.2">
      <c r="A112" s="134" t="s">
        <v>302</v>
      </c>
      <c r="B112" s="129" t="s">
        <v>303</v>
      </c>
      <c r="C112" s="126" t="s">
        <v>1137</v>
      </c>
    </row>
    <row r="113" spans="1:3" x14ac:dyDescent="0.2">
      <c r="A113" s="134" t="s">
        <v>304</v>
      </c>
      <c r="B113" s="129" t="s">
        <v>305</v>
      </c>
      <c r="C113" s="126" t="s">
        <v>1137</v>
      </c>
    </row>
    <row r="114" spans="1:3" x14ac:dyDescent="0.2">
      <c r="A114" s="134" t="s">
        <v>306</v>
      </c>
      <c r="B114" s="129" t="s">
        <v>307</v>
      </c>
      <c r="C114" s="126" t="s">
        <v>1137</v>
      </c>
    </row>
    <row r="115" spans="1:3" x14ac:dyDescent="0.2">
      <c r="A115" s="134" t="s">
        <v>308</v>
      </c>
      <c r="B115" s="129" t="s">
        <v>309</v>
      </c>
      <c r="C115" s="126" t="s">
        <v>1137</v>
      </c>
    </row>
    <row r="116" spans="1:3" x14ac:dyDescent="0.2">
      <c r="A116" s="134" t="s">
        <v>310</v>
      </c>
      <c r="B116" s="129" t="s">
        <v>311</v>
      </c>
      <c r="C116" s="126" t="s">
        <v>1137</v>
      </c>
    </row>
    <row r="117" spans="1:3" x14ac:dyDescent="0.2">
      <c r="A117" s="134" t="s">
        <v>312</v>
      </c>
      <c r="B117" s="129" t="s">
        <v>313</v>
      </c>
      <c r="C117" s="126" t="s">
        <v>1137</v>
      </c>
    </row>
    <row r="118" spans="1:3" x14ac:dyDescent="0.2">
      <c r="A118" s="134" t="s">
        <v>314</v>
      </c>
      <c r="B118" s="129" t="s">
        <v>315</v>
      </c>
      <c r="C118" s="126" t="s">
        <v>1138</v>
      </c>
    </row>
    <row r="119" spans="1:3" x14ac:dyDescent="0.2">
      <c r="A119" s="134" t="s">
        <v>316</v>
      </c>
      <c r="B119" s="129" t="s">
        <v>317</v>
      </c>
      <c r="C119" s="126" t="s">
        <v>1138</v>
      </c>
    </row>
    <row r="120" spans="1:3" x14ac:dyDescent="0.2">
      <c r="A120" s="134" t="s">
        <v>318</v>
      </c>
      <c r="B120" s="129" t="s">
        <v>319</v>
      </c>
      <c r="C120" s="126" t="s">
        <v>1138</v>
      </c>
    </row>
    <row r="121" spans="1:3" x14ac:dyDescent="0.2">
      <c r="A121" s="134" t="s">
        <v>320</v>
      </c>
      <c r="B121" s="129" t="s">
        <v>321</v>
      </c>
      <c r="C121" s="126" t="s">
        <v>1138</v>
      </c>
    </row>
    <row r="122" spans="1:3" x14ac:dyDescent="0.2">
      <c r="A122" s="134" t="s">
        <v>322</v>
      </c>
      <c r="B122" s="129" t="s">
        <v>323</v>
      </c>
      <c r="C122" s="126" t="s">
        <v>1138</v>
      </c>
    </row>
    <row r="123" spans="1:3" x14ac:dyDescent="0.2">
      <c r="A123" s="134" t="s">
        <v>324</v>
      </c>
      <c r="B123" s="129" t="s">
        <v>325</v>
      </c>
      <c r="C123" s="126" t="s">
        <v>1138</v>
      </c>
    </row>
    <row r="124" spans="1:3" x14ac:dyDescent="0.2">
      <c r="A124" s="134" t="s">
        <v>326</v>
      </c>
      <c r="B124" s="129" t="s">
        <v>327</v>
      </c>
      <c r="C124" s="126" t="s">
        <v>1138</v>
      </c>
    </row>
    <row r="125" spans="1:3" x14ac:dyDescent="0.2">
      <c r="A125" s="134" t="s">
        <v>328</v>
      </c>
      <c r="B125" s="129" t="s">
        <v>329</v>
      </c>
      <c r="C125" s="126" t="s">
        <v>1138</v>
      </c>
    </row>
    <row r="126" spans="1:3" x14ac:dyDescent="0.2">
      <c r="A126" s="134" t="s">
        <v>330</v>
      </c>
      <c r="B126" s="129" t="s">
        <v>331</v>
      </c>
      <c r="C126" s="126" t="s">
        <v>1138</v>
      </c>
    </row>
    <row r="127" spans="1:3" x14ac:dyDescent="0.2">
      <c r="A127" s="134" t="s">
        <v>332</v>
      </c>
      <c r="B127" s="129" t="s">
        <v>333</v>
      </c>
      <c r="C127" s="126" t="s">
        <v>1138</v>
      </c>
    </row>
    <row r="128" spans="1:3" x14ac:dyDescent="0.2">
      <c r="A128" s="134" t="s">
        <v>334</v>
      </c>
      <c r="B128" s="129" t="s">
        <v>335</v>
      </c>
      <c r="C128" s="126" t="s">
        <v>1137</v>
      </c>
    </row>
    <row r="129" spans="1:3" x14ac:dyDescent="0.2">
      <c r="A129" s="134" t="s">
        <v>336</v>
      </c>
      <c r="B129" s="129" t="s">
        <v>337</v>
      </c>
      <c r="C129" s="126" t="s">
        <v>1138</v>
      </c>
    </row>
    <row r="130" spans="1:3" x14ac:dyDescent="0.2">
      <c r="A130" s="134" t="s">
        <v>338</v>
      </c>
      <c r="B130" s="129" t="s">
        <v>339</v>
      </c>
      <c r="C130" s="126" t="s">
        <v>1138</v>
      </c>
    </row>
    <row r="131" spans="1:3" x14ac:dyDescent="0.2">
      <c r="A131" s="134" t="s">
        <v>340</v>
      </c>
      <c r="B131" s="129" t="s">
        <v>341</v>
      </c>
      <c r="C131" s="126" t="s">
        <v>1138</v>
      </c>
    </row>
    <row r="132" spans="1:3" x14ac:dyDescent="0.2">
      <c r="A132" s="134" t="s">
        <v>342</v>
      </c>
      <c r="B132" s="129" t="s">
        <v>343</v>
      </c>
      <c r="C132" s="126" t="s">
        <v>1138</v>
      </c>
    </row>
    <row r="133" spans="1:3" x14ac:dyDescent="0.2">
      <c r="A133" s="134" t="s">
        <v>344</v>
      </c>
      <c r="B133" s="129" t="s">
        <v>345</v>
      </c>
      <c r="C133" s="126" t="s">
        <v>1137</v>
      </c>
    </row>
    <row r="134" spans="1:3" x14ac:dyDescent="0.2">
      <c r="A134" s="134" t="s">
        <v>346</v>
      </c>
      <c r="B134" s="129" t="s">
        <v>347</v>
      </c>
      <c r="C134" s="126" t="s">
        <v>1137</v>
      </c>
    </row>
    <row r="135" spans="1:3" x14ac:dyDescent="0.2">
      <c r="A135" s="134" t="s">
        <v>348</v>
      </c>
      <c r="B135" s="129" t="s">
        <v>349</v>
      </c>
      <c r="C135" s="126" t="s">
        <v>1137</v>
      </c>
    </row>
    <row r="136" spans="1:3" x14ac:dyDescent="0.2">
      <c r="A136" s="134" t="s">
        <v>350</v>
      </c>
      <c r="B136" s="129" t="s">
        <v>351</v>
      </c>
      <c r="C136" s="126" t="s">
        <v>1138</v>
      </c>
    </row>
    <row r="137" spans="1:3" x14ac:dyDescent="0.2">
      <c r="A137" s="134" t="s">
        <v>352</v>
      </c>
      <c r="B137" s="129" t="s">
        <v>353</v>
      </c>
      <c r="C137" s="126" t="s">
        <v>1138</v>
      </c>
    </row>
    <row r="138" spans="1:3" x14ac:dyDescent="0.2">
      <c r="A138" s="134" t="s">
        <v>354</v>
      </c>
      <c r="B138" s="129" t="s">
        <v>355</v>
      </c>
      <c r="C138" s="126" t="s">
        <v>1138</v>
      </c>
    </row>
    <row r="139" spans="1:3" x14ac:dyDescent="0.2">
      <c r="A139" s="134" t="s">
        <v>356</v>
      </c>
      <c r="B139" s="129" t="s">
        <v>357</v>
      </c>
      <c r="C139" s="126" t="s">
        <v>1137</v>
      </c>
    </row>
    <row r="140" spans="1:3" x14ac:dyDescent="0.2">
      <c r="A140" s="134" t="s">
        <v>358</v>
      </c>
      <c r="B140" s="129" t="s">
        <v>359</v>
      </c>
      <c r="C140" s="126" t="s">
        <v>1137</v>
      </c>
    </row>
    <row r="141" spans="1:3" x14ac:dyDescent="0.2">
      <c r="A141" s="134" t="s">
        <v>360</v>
      </c>
      <c r="B141" s="129" t="s">
        <v>361</v>
      </c>
      <c r="C141" s="126" t="s">
        <v>1137</v>
      </c>
    </row>
    <row r="142" spans="1:3" x14ac:dyDescent="0.2">
      <c r="A142" s="134" t="s">
        <v>362</v>
      </c>
      <c r="B142" s="129" t="s">
        <v>363</v>
      </c>
      <c r="C142" s="126" t="s">
        <v>1138</v>
      </c>
    </row>
    <row r="143" spans="1:3" x14ac:dyDescent="0.2">
      <c r="A143" s="134" t="s">
        <v>364</v>
      </c>
      <c r="B143" s="129" t="s">
        <v>365</v>
      </c>
      <c r="C143" s="126" t="s">
        <v>1138</v>
      </c>
    </row>
    <row r="144" spans="1:3" x14ac:dyDescent="0.2">
      <c r="A144" s="134" t="s">
        <v>366</v>
      </c>
      <c r="B144" s="129" t="s">
        <v>367</v>
      </c>
      <c r="C144" s="126" t="s">
        <v>1138</v>
      </c>
    </row>
    <row r="145" spans="1:3" x14ac:dyDescent="0.2">
      <c r="A145" s="134" t="s">
        <v>368</v>
      </c>
      <c r="B145" s="129" t="s">
        <v>369</v>
      </c>
      <c r="C145" s="126" t="s">
        <v>1138</v>
      </c>
    </row>
    <row r="146" spans="1:3" x14ac:dyDescent="0.2">
      <c r="A146" s="134" t="s">
        <v>370</v>
      </c>
      <c r="B146" s="129" t="s">
        <v>371</v>
      </c>
      <c r="C146" s="126" t="s">
        <v>1137</v>
      </c>
    </row>
    <row r="147" spans="1:3" x14ac:dyDescent="0.2">
      <c r="A147" s="134" t="s">
        <v>372</v>
      </c>
      <c r="B147" s="129" t="s">
        <v>373</v>
      </c>
      <c r="C147" s="126" t="s">
        <v>1138</v>
      </c>
    </row>
    <row r="148" spans="1:3" x14ac:dyDescent="0.2">
      <c r="A148" s="134" t="s">
        <v>374</v>
      </c>
      <c r="B148" s="129" t="s">
        <v>375</v>
      </c>
      <c r="C148" s="126" t="s">
        <v>1138</v>
      </c>
    </row>
    <row r="149" spans="1:3" x14ac:dyDescent="0.2">
      <c r="A149" s="134" t="s">
        <v>376</v>
      </c>
      <c r="B149" s="129" t="s">
        <v>377</v>
      </c>
      <c r="C149" s="126" t="s">
        <v>1138</v>
      </c>
    </row>
    <row r="150" spans="1:3" x14ac:dyDescent="0.2">
      <c r="A150" s="134" t="s">
        <v>378</v>
      </c>
      <c r="B150" s="129" t="s">
        <v>379</v>
      </c>
      <c r="C150" s="126" t="s">
        <v>1138</v>
      </c>
    </row>
    <row r="151" spans="1:3" x14ac:dyDescent="0.2">
      <c r="A151" s="134" t="s">
        <v>380</v>
      </c>
      <c r="B151" s="129" t="s">
        <v>381</v>
      </c>
      <c r="C151" s="126" t="s">
        <v>1137</v>
      </c>
    </row>
    <row r="152" spans="1:3" x14ac:dyDescent="0.2">
      <c r="A152" s="134" t="s">
        <v>382</v>
      </c>
      <c r="B152" s="129" t="s">
        <v>383</v>
      </c>
      <c r="C152" s="126" t="s">
        <v>1137</v>
      </c>
    </row>
    <row r="153" spans="1:3" x14ac:dyDescent="0.2">
      <c r="A153" s="134" t="s">
        <v>384</v>
      </c>
      <c r="B153" s="129" t="s">
        <v>385</v>
      </c>
      <c r="C153" s="126" t="s">
        <v>1137</v>
      </c>
    </row>
    <row r="154" spans="1:3" x14ac:dyDescent="0.2">
      <c r="A154" s="134" t="s">
        <v>386</v>
      </c>
      <c r="B154" s="129" t="s">
        <v>387</v>
      </c>
      <c r="C154" s="126" t="s">
        <v>1138</v>
      </c>
    </row>
    <row r="155" spans="1:3" x14ac:dyDescent="0.2">
      <c r="A155" s="134" t="s">
        <v>388</v>
      </c>
      <c r="B155" s="129" t="s">
        <v>389</v>
      </c>
      <c r="C155" s="126" t="s">
        <v>1138</v>
      </c>
    </row>
    <row r="156" spans="1:3" x14ac:dyDescent="0.2">
      <c r="A156" s="134" t="s">
        <v>390</v>
      </c>
      <c r="B156" s="129" t="s">
        <v>391</v>
      </c>
      <c r="C156" s="126" t="s">
        <v>1138</v>
      </c>
    </row>
    <row r="157" spans="1:3" x14ac:dyDescent="0.2">
      <c r="A157" s="134" t="s">
        <v>392</v>
      </c>
      <c r="B157" s="129" t="s">
        <v>393</v>
      </c>
      <c r="C157" s="126" t="s">
        <v>1138</v>
      </c>
    </row>
    <row r="158" spans="1:3" x14ac:dyDescent="0.2">
      <c r="A158" s="134" t="s">
        <v>394</v>
      </c>
      <c r="B158" s="129" t="s">
        <v>395</v>
      </c>
      <c r="C158" s="126" t="s">
        <v>1138</v>
      </c>
    </row>
    <row r="159" spans="1:3" x14ac:dyDescent="0.2">
      <c r="A159" s="134" t="s">
        <v>396</v>
      </c>
      <c r="B159" s="129" t="s">
        <v>397</v>
      </c>
      <c r="C159" s="126" t="s">
        <v>1138</v>
      </c>
    </row>
    <row r="160" spans="1:3" x14ac:dyDescent="0.2">
      <c r="A160" s="134" t="s">
        <v>398</v>
      </c>
      <c r="B160" s="129" t="s">
        <v>399</v>
      </c>
      <c r="C160" s="126" t="s">
        <v>1138</v>
      </c>
    </row>
    <row r="161" spans="1:3" x14ac:dyDescent="0.2">
      <c r="A161" s="134" t="s">
        <v>400</v>
      </c>
      <c r="B161" s="129" t="s">
        <v>401</v>
      </c>
      <c r="C161" s="126" t="s">
        <v>1138</v>
      </c>
    </row>
    <row r="162" spans="1:3" x14ac:dyDescent="0.2">
      <c r="A162" s="134" t="s">
        <v>402</v>
      </c>
      <c r="B162" s="129" t="s">
        <v>403</v>
      </c>
      <c r="C162" s="126" t="s">
        <v>1138</v>
      </c>
    </row>
    <row r="163" spans="1:3" x14ac:dyDescent="0.2">
      <c r="A163" s="134" t="s">
        <v>404</v>
      </c>
      <c r="B163" s="129" t="s">
        <v>405</v>
      </c>
      <c r="C163" s="126" t="s">
        <v>1138</v>
      </c>
    </row>
    <row r="164" spans="1:3" x14ac:dyDescent="0.2">
      <c r="A164" s="134" t="s">
        <v>406</v>
      </c>
      <c r="B164" s="129" t="s">
        <v>407</v>
      </c>
      <c r="C164" s="126" t="s">
        <v>1138</v>
      </c>
    </row>
    <row r="165" spans="1:3" x14ac:dyDescent="0.2">
      <c r="A165" s="134" t="s">
        <v>408</v>
      </c>
      <c r="B165" s="129" t="s">
        <v>409</v>
      </c>
      <c r="C165" s="126" t="s">
        <v>1138</v>
      </c>
    </row>
    <row r="166" spans="1:3" x14ac:dyDescent="0.2">
      <c r="A166" s="134" t="s">
        <v>410</v>
      </c>
      <c r="B166" s="129" t="s">
        <v>411</v>
      </c>
      <c r="C166" s="126" t="s">
        <v>1138</v>
      </c>
    </row>
    <row r="167" spans="1:3" x14ac:dyDescent="0.2">
      <c r="A167" s="134" t="s">
        <v>412</v>
      </c>
      <c r="B167" s="129" t="s">
        <v>413</v>
      </c>
      <c r="C167" s="126" t="s">
        <v>1138</v>
      </c>
    </row>
    <row r="168" spans="1:3" x14ac:dyDescent="0.2">
      <c r="A168" s="134" t="s">
        <v>414</v>
      </c>
      <c r="B168" s="129" t="s">
        <v>415</v>
      </c>
      <c r="C168" s="126" t="s">
        <v>1138</v>
      </c>
    </row>
    <row r="169" spans="1:3" x14ac:dyDescent="0.2">
      <c r="A169" s="134" t="s">
        <v>416</v>
      </c>
      <c r="B169" s="129" t="s">
        <v>417</v>
      </c>
      <c r="C169" s="126" t="s">
        <v>1137</v>
      </c>
    </row>
    <row r="170" spans="1:3" x14ac:dyDescent="0.2">
      <c r="A170" s="134" t="s">
        <v>418</v>
      </c>
      <c r="B170" s="129" t="s">
        <v>419</v>
      </c>
      <c r="C170" s="126" t="s">
        <v>1137</v>
      </c>
    </row>
    <row r="171" spans="1:3" x14ac:dyDescent="0.2">
      <c r="A171" s="134" t="s">
        <v>420</v>
      </c>
      <c r="B171" s="129" t="s">
        <v>421</v>
      </c>
      <c r="C171" s="126" t="s">
        <v>1138</v>
      </c>
    </row>
    <row r="172" spans="1:3" x14ac:dyDescent="0.2">
      <c r="A172" s="134" t="s">
        <v>422</v>
      </c>
      <c r="B172" s="129" t="s">
        <v>423</v>
      </c>
      <c r="C172" s="126" t="s">
        <v>1138</v>
      </c>
    </row>
    <row r="173" spans="1:3" x14ac:dyDescent="0.2">
      <c r="A173" s="134" t="s">
        <v>424</v>
      </c>
      <c r="B173" s="129" t="s">
        <v>425</v>
      </c>
      <c r="C173" s="126" t="s">
        <v>1138</v>
      </c>
    </row>
    <row r="174" spans="1:3" x14ac:dyDescent="0.2">
      <c r="A174" s="134" t="s">
        <v>426</v>
      </c>
      <c r="B174" s="129" t="s">
        <v>427</v>
      </c>
      <c r="C174" s="126" t="s">
        <v>1138</v>
      </c>
    </row>
    <row r="175" spans="1:3" x14ac:dyDescent="0.2">
      <c r="A175" s="134" t="s">
        <v>428</v>
      </c>
      <c r="B175" s="129" t="s">
        <v>429</v>
      </c>
      <c r="C175" s="126" t="s">
        <v>1138</v>
      </c>
    </row>
    <row r="176" spans="1:3" x14ac:dyDescent="0.2">
      <c r="A176" s="134" t="s">
        <v>430</v>
      </c>
      <c r="B176" s="129" t="s">
        <v>431</v>
      </c>
      <c r="C176" s="126" t="s">
        <v>1138</v>
      </c>
    </row>
    <row r="177" spans="1:3" x14ac:dyDescent="0.2">
      <c r="A177" s="134" t="s">
        <v>432</v>
      </c>
      <c r="B177" s="129" t="s">
        <v>433</v>
      </c>
      <c r="C177" s="126" t="s">
        <v>1138</v>
      </c>
    </row>
    <row r="178" spans="1:3" x14ac:dyDescent="0.2">
      <c r="A178" s="134" t="s">
        <v>434</v>
      </c>
      <c r="B178" s="129" t="s">
        <v>435</v>
      </c>
      <c r="C178" s="126" t="s">
        <v>1138</v>
      </c>
    </row>
    <row r="179" spans="1:3" x14ac:dyDescent="0.2">
      <c r="A179" s="134" t="s">
        <v>436</v>
      </c>
      <c r="B179" s="129" t="s">
        <v>437</v>
      </c>
      <c r="C179" s="126" t="s">
        <v>1138</v>
      </c>
    </row>
    <row r="180" spans="1:3" x14ac:dyDescent="0.2">
      <c r="A180" s="134" t="s">
        <v>438</v>
      </c>
      <c r="B180" s="129" t="s">
        <v>439</v>
      </c>
      <c r="C180" s="126" t="s">
        <v>1138</v>
      </c>
    </row>
    <row r="181" spans="1:3" x14ac:dyDescent="0.2">
      <c r="A181" s="134" t="s">
        <v>440</v>
      </c>
      <c r="B181" s="129" t="s">
        <v>441</v>
      </c>
      <c r="C181" s="126" t="s">
        <v>1138</v>
      </c>
    </row>
    <row r="182" spans="1:3" x14ac:dyDescent="0.2">
      <c r="A182" s="134" t="s">
        <v>442</v>
      </c>
      <c r="B182" s="129" t="s">
        <v>443</v>
      </c>
      <c r="C182" s="126" t="s">
        <v>1138</v>
      </c>
    </row>
    <row r="183" spans="1:3" x14ac:dyDescent="0.2">
      <c r="A183" s="134" t="s">
        <v>444</v>
      </c>
      <c r="B183" s="129" t="s">
        <v>445</v>
      </c>
      <c r="C183" s="126" t="s">
        <v>1138</v>
      </c>
    </row>
    <row r="184" spans="1:3" x14ac:dyDescent="0.2">
      <c r="A184" s="134" t="s">
        <v>446</v>
      </c>
      <c r="B184" s="129" t="s">
        <v>447</v>
      </c>
      <c r="C184" s="126" t="s">
        <v>1138</v>
      </c>
    </row>
    <row r="185" spans="1:3" x14ac:dyDescent="0.2">
      <c r="A185" s="134" t="s">
        <v>448</v>
      </c>
      <c r="B185" s="129" t="s">
        <v>449</v>
      </c>
      <c r="C185" s="126" t="s">
        <v>1138</v>
      </c>
    </row>
    <row r="186" spans="1:3" x14ac:dyDescent="0.2">
      <c r="A186" s="134" t="s">
        <v>450</v>
      </c>
      <c r="B186" s="129" t="s">
        <v>451</v>
      </c>
      <c r="C186" s="126" t="s">
        <v>1138</v>
      </c>
    </row>
    <row r="187" spans="1:3" x14ac:dyDescent="0.2">
      <c r="A187" s="134" t="s">
        <v>452</v>
      </c>
      <c r="B187" s="129" t="s">
        <v>453</v>
      </c>
      <c r="C187" s="126" t="s">
        <v>1138</v>
      </c>
    </row>
    <row r="188" spans="1:3" x14ac:dyDescent="0.2">
      <c r="A188" s="134" t="s">
        <v>454</v>
      </c>
      <c r="B188" s="129" t="s">
        <v>455</v>
      </c>
      <c r="C188" s="126" t="s">
        <v>1138</v>
      </c>
    </row>
    <row r="189" spans="1:3" x14ac:dyDescent="0.2">
      <c r="A189" s="134" t="s">
        <v>456</v>
      </c>
      <c r="B189" s="129" t="s">
        <v>457</v>
      </c>
      <c r="C189" s="126" t="s">
        <v>1138</v>
      </c>
    </row>
    <row r="190" spans="1:3" x14ac:dyDescent="0.2">
      <c r="A190" s="134" t="s">
        <v>458</v>
      </c>
      <c r="B190" s="129" t="s">
        <v>459</v>
      </c>
      <c r="C190" s="126" t="s">
        <v>1138</v>
      </c>
    </row>
    <row r="191" spans="1:3" x14ac:dyDescent="0.2">
      <c r="A191" s="134" t="s">
        <v>460</v>
      </c>
      <c r="B191" s="129" t="s">
        <v>461</v>
      </c>
      <c r="C191" s="126" t="s">
        <v>1138</v>
      </c>
    </row>
    <row r="192" spans="1:3" x14ac:dyDescent="0.2">
      <c r="A192" s="134" t="s">
        <v>462</v>
      </c>
      <c r="B192" s="129" t="s">
        <v>463</v>
      </c>
      <c r="C192" s="126" t="s">
        <v>1138</v>
      </c>
    </row>
    <row r="193" spans="1:3" x14ac:dyDescent="0.2">
      <c r="A193" s="134" t="s">
        <v>464</v>
      </c>
      <c r="B193" s="129" t="s">
        <v>465</v>
      </c>
      <c r="C193" s="126" t="s">
        <v>1138</v>
      </c>
    </row>
    <row r="194" spans="1:3" x14ac:dyDescent="0.2">
      <c r="A194" s="134" t="s">
        <v>466</v>
      </c>
      <c r="B194" s="129" t="s">
        <v>467</v>
      </c>
      <c r="C194" s="126" t="s">
        <v>1137</v>
      </c>
    </row>
    <row r="195" spans="1:3" x14ac:dyDescent="0.2">
      <c r="A195" s="134" t="s">
        <v>468</v>
      </c>
      <c r="B195" s="129" t="s">
        <v>469</v>
      </c>
      <c r="C195" s="126" t="s">
        <v>1137</v>
      </c>
    </row>
    <row r="196" spans="1:3" x14ac:dyDescent="0.2">
      <c r="A196" s="134" t="s">
        <v>470</v>
      </c>
      <c r="B196" s="129" t="s">
        <v>471</v>
      </c>
      <c r="C196" s="126" t="s">
        <v>1137</v>
      </c>
    </row>
    <row r="197" spans="1:3" x14ac:dyDescent="0.2">
      <c r="A197" s="134" t="s">
        <v>472</v>
      </c>
      <c r="B197" s="129" t="s">
        <v>473</v>
      </c>
      <c r="C197" s="126" t="s">
        <v>1138</v>
      </c>
    </row>
    <row r="198" spans="1:3" x14ac:dyDescent="0.2">
      <c r="A198" s="134" t="s">
        <v>474</v>
      </c>
      <c r="B198" s="129" t="s">
        <v>475</v>
      </c>
      <c r="C198" s="126" t="s">
        <v>1138</v>
      </c>
    </row>
    <row r="199" spans="1:3" x14ac:dyDescent="0.2">
      <c r="A199" s="134" t="s">
        <v>476</v>
      </c>
      <c r="B199" s="129" t="s">
        <v>477</v>
      </c>
      <c r="C199" s="126" t="s">
        <v>1137</v>
      </c>
    </row>
    <row r="200" spans="1:3" x14ac:dyDescent="0.2">
      <c r="A200" s="134" t="s">
        <v>478</v>
      </c>
      <c r="B200" s="129" t="s">
        <v>479</v>
      </c>
      <c r="C200" s="126" t="s">
        <v>1138</v>
      </c>
    </row>
    <row r="201" spans="1:3" x14ac:dyDescent="0.2">
      <c r="A201" s="134" t="s">
        <v>480</v>
      </c>
      <c r="B201" s="129" t="s">
        <v>481</v>
      </c>
      <c r="C201" s="126" t="s">
        <v>1138</v>
      </c>
    </row>
    <row r="202" spans="1:3" x14ac:dyDescent="0.2">
      <c r="A202" s="134" t="s">
        <v>482</v>
      </c>
      <c r="B202" s="129" t="s">
        <v>483</v>
      </c>
      <c r="C202" s="126" t="s">
        <v>1138</v>
      </c>
    </row>
    <row r="203" spans="1:3" x14ac:dyDescent="0.2">
      <c r="A203" s="134" t="s">
        <v>484</v>
      </c>
      <c r="B203" s="129" t="s">
        <v>485</v>
      </c>
      <c r="C203" s="126" t="s">
        <v>1138</v>
      </c>
    </row>
    <row r="204" spans="1:3" x14ac:dyDescent="0.2">
      <c r="A204" s="134" t="s">
        <v>486</v>
      </c>
      <c r="B204" s="129" t="s">
        <v>487</v>
      </c>
      <c r="C204" s="126" t="s">
        <v>1138</v>
      </c>
    </row>
    <row r="205" spans="1:3" x14ac:dyDescent="0.2">
      <c r="A205" s="134" t="s">
        <v>488</v>
      </c>
      <c r="B205" s="129" t="s">
        <v>489</v>
      </c>
      <c r="C205" s="126" t="s">
        <v>1138</v>
      </c>
    </row>
    <row r="206" spans="1:3" x14ac:dyDescent="0.2">
      <c r="A206" s="134" t="s">
        <v>490</v>
      </c>
      <c r="B206" s="129" t="s">
        <v>491</v>
      </c>
      <c r="C206" s="126" t="s">
        <v>1137</v>
      </c>
    </row>
    <row r="207" spans="1:3" x14ac:dyDescent="0.2">
      <c r="A207" s="134" t="s">
        <v>492</v>
      </c>
      <c r="B207" s="129" t="s">
        <v>493</v>
      </c>
      <c r="C207" s="126" t="s">
        <v>1138</v>
      </c>
    </row>
    <row r="208" spans="1:3" x14ac:dyDescent="0.2">
      <c r="A208" s="134" t="s">
        <v>494</v>
      </c>
      <c r="B208" s="129" t="s">
        <v>495</v>
      </c>
      <c r="C208" s="126" t="s">
        <v>1138</v>
      </c>
    </row>
    <row r="209" spans="1:3" x14ac:dyDescent="0.2">
      <c r="A209" s="134" t="s">
        <v>496</v>
      </c>
      <c r="B209" s="129" t="s">
        <v>497</v>
      </c>
      <c r="C209" s="126" t="s">
        <v>1138</v>
      </c>
    </row>
    <row r="210" spans="1:3" x14ac:dyDescent="0.2">
      <c r="A210" s="134" t="s">
        <v>498</v>
      </c>
      <c r="B210" s="129" t="s">
        <v>499</v>
      </c>
      <c r="C210" s="126" t="s">
        <v>1138</v>
      </c>
    </row>
    <row r="211" spans="1:3" x14ac:dyDescent="0.2">
      <c r="A211" s="134" t="s">
        <v>500</v>
      </c>
      <c r="B211" s="129" t="s">
        <v>501</v>
      </c>
      <c r="C211" s="126" t="s">
        <v>1138</v>
      </c>
    </row>
    <row r="212" spans="1:3" x14ac:dyDescent="0.2">
      <c r="A212" s="134" t="s">
        <v>502</v>
      </c>
      <c r="B212" s="129" t="s">
        <v>503</v>
      </c>
      <c r="C212" s="126" t="s">
        <v>1138</v>
      </c>
    </row>
    <row r="213" spans="1:3" x14ac:dyDescent="0.2">
      <c r="A213" s="134" t="s">
        <v>504</v>
      </c>
      <c r="B213" s="129" t="s">
        <v>505</v>
      </c>
      <c r="C213" s="126" t="s">
        <v>1138</v>
      </c>
    </row>
    <row r="214" spans="1:3" x14ac:dyDescent="0.2">
      <c r="A214" s="134" t="s">
        <v>506</v>
      </c>
      <c r="B214" s="129" t="s">
        <v>507</v>
      </c>
      <c r="C214" s="126" t="s">
        <v>1138</v>
      </c>
    </row>
    <row r="215" spans="1:3" x14ac:dyDescent="0.2">
      <c r="A215" s="134" t="s">
        <v>508</v>
      </c>
      <c r="B215" s="129" t="s">
        <v>509</v>
      </c>
      <c r="C215" s="126" t="s">
        <v>1138</v>
      </c>
    </row>
    <row r="216" spans="1:3" x14ac:dyDescent="0.2">
      <c r="A216" s="134" t="s">
        <v>510</v>
      </c>
      <c r="B216" s="129" t="s">
        <v>511</v>
      </c>
      <c r="C216" s="126" t="s">
        <v>1138</v>
      </c>
    </row>
    <row r="217" spans="1:3" x14ac:dyDescent="0.2">
      <c r="A217" s="134" t="s">
        <v>512</v>
      </c>
      <c r="B217" s="129" t="s">
        <v>513</v>
      </c>
      <c r="C217" s="126" t="s">
        <v>1137</v>
      </c>
    </row>
    <row r="218" spans="1:3" x14ac:dyDescent="0.2">
      <c r="A218" s="134" t="s">
        <v>514</v>
      </c>
      <c r="B218" s="129" t="s">
        <v>515</v>
      </c>
      <c r="C218" s="126" t="s">
        <v>1137</v>
      </c>
    </row>
    <row r="219" spans="1:3" x14ac:dyDescent="0.2">
      <c r="A219" s="134" t="s">
        <v>516</v>
      </c>
      <c r="B219" s="129" t="s">
        <v>517</v>
      </c>
      <c r="C219" s="126" t="s">
        <v>986</v>
      </c>
    </row>
    <row r="220" spans="1:3" x14ac:dyDescent="0.2">
      <c r="A220" s="134" t="s">
        <v>518</v>
      </c>
      <c r="B220" s="129" t="s">
        <v>519</v>
      </c>
      <c r="C220" s="126" t="s">
        <v>1138</v>
      </c>
    </row>
    <row r="221" spans="1:3" x14ac:dyDescent="0.2">
      <c r="A221" s="134" t="s">
        <v>520</v>
      </c>
      <c r="B221" s="129" t="s">
        <v>521</v>
      </c>
      <c r="C221" s="126" t="s">
        <v>1138</v>
      </c>
    </row>
    <row r="222" spans="1:3" x14ac:dyDescent="0.2">
      <c r="A222" s="134" t="s">
        <v>522</v>
      </c>
      <c r="B222" s="129" t="s">
        <v>523</v>
      </c>
      <c r="C222" s="126" t="s">
        <v>1138</v>
      </c>
    </row>
    <row r="223" spans="1:3" x14ac:dyDescent="0.2">
      <c r="A223" s="134" t="s">
        <v>524</v>
      </c>
      <c r="B223" s="129" t="s">
        <v>525</v>
      </c>
      <c r="C223" s="126" t="s">
        <v>1138</v>
      </c>
    </row>
    <row r="224" spans="1:3" x14ac:dyDescent="0.2">
      <c r="A224" s="134" t="s">
        <v>526</v>
      </c>
      <c r="B224" s="129" t="s">
        <v>527</v>
      </c>
      <c r="C224" s="126" t="s">
        <v>1138</v>
      </c>
    </row>
    <row r="225" spans="1:3" x14ac:dyDescent="0.2">
      <c r="A225" s="134" t="s">
        <v>528</v>
      </c>
      <c r="B225" s="129" t="s">
        <v>529</v>
      </c>
      <c r="C225" s="126" t="s">
        <v>1138</v>
      </c>
    </row>
    <row r="226" spans="1:3" x14ac:dyDescent="0.2">
      <c r="A226" s="134" t="s">
        <v>530</v>
      </c>
      <c r="B226" s="129" t="s">
        <v>531</v>
      </c>
      <c r="C226" s="126" t="s">
        <v>1138</v>
      </c>
    </row>
    <row r="227" spans="1:3" x14ac:dyDescent="0.2">
      <c r="A227" s="134" t="s">
        <v>532</v>
      </c>
      <c r="B227" s="129" t="s">
        <v>533</v>
      </c>
      <c r="C227" s="126" t="s">
        <v>1138</v>
      </c>
    </row>
    <row r="228" spans="1:3" x14ac:dyDescent="0.2">
      <c r="A228" s="134" t="s">
        <v>534</v>
      </c>
      <c r="B228" s="129" t="s">
        <v>535</v>
      </c>
      <c r="C228" s="126" t="s">
        <v>1137</v>
      </c>
    </row>
    <row r="229" spans="1:3" x14ac:dyDescent="0.2">
      <c r="A229" s="134" t="s">
        <v>536</v>
      </c>
      <c r="B229" s="129" t="s">
        <v>537</v>
      </c>
      <c r="C229" s="126" t="s">
        <v>1138</v>
      </c>
    </row>
    <row r="230" spans="1:3" x14ac:dyDescent="0.2">
      <c r="A230" s="134" t="s">
        <v>538</v>
      </c>
      <c r="B230" s="129" t="s">
        <v>539</v>
      </c>
      <c r="C230" s="126" t="s">
        <v>1138</v>
      </c>
    </row>
    <row r="231" spans="1:3" x14ac:dyDescent="0.2">
      <c r="A231" s="134" t="s">
        <v>540</v>
      </c>
      <c r="B231" s="129" t="s">
        <v>541</v>
      </c>
      <c r="C231" s="126" t="s">
        <v>1138</v>
      </c>
    </row>
    <row r="232" spans="1:3" x14ac:dyDescent="0.2">
      <c r="A232" s="134" t="s">
        <v>542</v>
      </c>
      <c r="B232" s="129" t="s">
        <v>543</v>
      </c>
      <c r="C232" s="126" t="s">
        <v>1138</v>
      </c>
    </row>
    <row r="233" spans="1:3" x14ac:dyDescent="0.2">
      <c r="A233" s="134" t="s">
        <v>544</v>
      </c>
      <c r="B233" s="129" t="s">
        <v>545</v>
      </c>
      <c r="C233" s="126" t="s">
        <v>1137</v>
      </c>
    </row>
    <row r="234" spans="1:3" x14ac:dyDescent="0.2">
      <c r="A234" s="135" t="s">
        <v>951</v>
      </c>
      <c r="B234" s="130" t="s">
        <v>547</v>
      </c>
      <c r="C234" s="127" t="e">
        <v>#N/A</v>
      </c>
    </row>
    <row r="235" spans="1:3" ht="25.5" x14ac:dyDescent="0.2">
      <c r="A235" s="135" t="s">
        <v>548</v>
      </c>
      <c r="B235" s="130" t="s">
        <v>549</v>
      </c>
      <c r="C235" s="127" t="e">
        <v>#N/A</v>
      </c>
    </row>
    <row r="236" spans="1:3" x14ac:dyDescent="0.2">
      <c r="A236" s="134" t="s">
        <v>550</v>
      </c>
      <c r="B236" s="129" t="s">
        <v>551</v>
      </c>
      <c r="C236" s="126" t="s">
        <v>1138</v>
      </c>
    </row>
    <row r="237" spans="1:3" x14ac:dyDescent="0.2">
      <c r="A237" s="134" t="s">
        <v>552</v>
      </c>
      <c r="B237" s="129" t="s">
        <v>553</v>
      </c>
      <c r="C237" s="126" t="s">
        <v>1138</v>
      </c>
    </row>
    <row r="238" spans="1:3" x14ac:dyDescent="0.2">
      <c r="A238" s="134" t="s">
        <v>554</v>
      </c>
      <c r="B238" s="129" t="s">
        <v>555</v>
      </c>
      <c r="C238" s="126" t="s">
        <v>1138</v>
      </c>
    </row>
    <row r="239" spans="1:3" x14ac:dyDescent="0.2">
      <c r="A239" s="134" t="s">
        <v>556</v>
      </c>
      <c r="B239" s="129" t="s">
        <v>557</v>
      </c>
      <c r="C239" s="126" t="s">
        <v>1138</v>
      </c>
    </row>
    <row r="240" spans="1:3" x14ac:dyDescent="0.2">
      <c r="A240" s="134" t="s">
        <v>558</v>
      </c>
      <c r="B240" s="129" t="s">
        <v>559</v>
      </c>
      <c r="C240" s="126" t="s">
        <v>1138</v>
      </c>
    </row>
    <row r="241" spans="1:3" x14ac:dyDescent="0.2">
      <c r="A241" s="134" t="s">
        <v>560</v>
      </c>
      <c r="B241" s="129" t="s">
        <v>561</v>
      </c>
      <c r="C241" s="126" t="s">
        <v>1138</v>
      </c>
    </row>
    <row r="242" spans="1:3" x14ac:dyDescent="0.2">
      <c r="A242" s="134" t="s">
        <v>562</v>
      </c>
      <c r="B242" s="129" t="s">
        <v>563</v>
      </c>
      <c r="C242" s="126" t="s">
        <v>1137</v>
      </c>
    </row>
    <row r="243" spans="1:3" x14ac:dyDescent="0.2">
      <c r="A243" s="134" t="s">
        <v>564</v>
      </c>
      <c r="B243" s="129" t="s">
        <v>565</v>
      </c>
      <c r="C243" s="126" t="s">
        <v>1138</v>
      </c>
    </row>
    <row r="244" spans="1:3" x14ac:dyDescent="0.2">
      <c r="A244" s="135" t="s">
        <v>566</v>
      </c>
      <c r="B244" s="130" t="s">
        <v>567</v>
      </c>
      <c r="C244" s="127" t="e">
        <v>#N/A</v>
      </c>
    </row>
    <row r="245" spans="1:3" x14ac:dyDescent="0.2">
      <c r="A245" s="134" t="s">
        <v>568</v>
      </c>
      <c r="B245" s="129" t="s">
        <v>83</v>
      </c>
      <c r="C245" s="126" t="s">
        <v>1138</v>
      </c>
    </row>
    <row r="246" spans="1:3" x14ac:dyDescent="0.2">
      <c r="A246" s="134" t="s">
        <v>569</v>
      </c>
      <c r="B246" s="129" t="s">
        <v>570</v>
      </c>
      <c r="C246" s="126" t="s">
        <v>1138</v>
      </c>
    </row>
    <row r="247" spans="1:3" x14ac:dyDescent="0.2">
      <c r="A247" s="134" t="s">
        <v>571</v>
      </c>
      <c r="B247" s="129" t="s">
        <v>572</v>
      </c>
      <c r="C247" s="126" t="s">
        <v>1138</v>
      </c>
    </row>
    <row r="248" spans="1:3" x14ac:dyDescent="0.2">
      <c r="A248" s="134" t="s">
        <v>573</v>
      </c>
      <c r="B248" s="129" t="s">
        <v>574</v>
      </c>
      <c r="C248" s="126" t="s">
        <v>1137</v>
      </c>
    </row>
    <row r="249" spans="1:3" x14ac:dyDescent="0.2">
      <c r="A249" s="134" t="s">
        <v>575</v>
      </c>
      <c r="B249" s="129" t="s">
        <v>576</v>
      </c>
      <c r="C249" s="126" t="s">
        <v>1137</v>
      </c>
    </row>
    <row r="250" spans="1:3" x14ac:dyDescent="0.2">
      <c r="A250" s="134" t="s">
        <v>577</v>
      </c>
      <c r="B250" s="129" t="s">
        <v>578</v>
      </c>
      <c r="C250" s="126" t="s">
        <v>1138</v>
      </c>
    </row>
    <row r="251" spans="1:3" x14ac:dyDescent="0.2">
      <c r="A251" s="134" t="s">
        <v>579</v>
      </c>
      <c r="B251" s="129" t="s">
        <v>580</v>
      </c>
      <c r="C251" s="126" t="s">
        <v>1137</v>
      </c>
    </row>
    <row r="252" spans="1:3" x14ac:dyDescent="0.2">
      <c r="A252" s="134" t="s">
        <v>581</v>
      </c>
      <c r="B252" s="129" t="s">
        <v>582</v>
      </c>
      <c r="C252" s="126" t="s">
        <v>1138</v>
      </c>
    </row>
    <row r="253" spans="1:3" x14ac:dyDescent="0.2">
      <c r="A253" s="134" t="s">
        <v>583</v>
      </c>
      <c r="B253" s="129" t="s">
        <v>584</v>
      </c>
      <c r="C253" s="126" t="s">
        <v>1138</v>
      </c>
    </row>
    <row r="254" spans="1:3" x14ac:dyDescent="0.2">
      <c r="A254" s="134" t="s">
        <v>585</v>
      </c>
      <c r="B254" s="129" t="s">
        <v>586</v>
      </c>
      <c r="C254" s="126" t="s">
        <v>1137</v>
      </c>
    </row>
    <row r="255" spans="1:3" x14ac:dyDescent="0.2">
      <c r="A255" s="134" t="s">
        <v>587</v>
      </c>
      <c r="B255" s="129" t="s">
        <v>588</v>
      </c>
      <c r="C255" s="126" t="s">
        <v>1137</v>
      </c>
    </row>
    <row r="256" spans="1:3" x14ac:dyDescent="0.2">
      <c r="A256" s="134" t="s">
        <v>589</v>
      </c>
      <c r="B256" s="129" t="s">
        <v>590</v>
      </c>
      <c r="C256" s="126" t="s">
        <v>1138</v>
      </c>
    </row>
    <row r="257" spans="1:3" x14ac:dyDescent="0.2">
      <c r="A257" s="134" t="s">
        <v>591</v>
      </c>
      <c r="B257" s="129" t="s">
        <v>592</v>
      </c>
      <c r="C257" s="126" t="s">
        <v>1138</v>
      </c>
    </row>
    <row r="258" spans="1:3" x14ac:dyDescent="0.2">
      <c r="A258" s="134" t="s">
        <v>593</v>
      </c>
      <c r="B258" s="129" t="s">
        <v>594</v>
      </c>
      <c r="C258" s="126" t="s">
        <v>1138</v>
      </c>
    </row>
    <row r="259" spans="1:3" x14ac:dyDescent="0.2">
      <c r="A259" s="134" t="s">
        <v>595</v>
      </c>
      <c r="B259" s="129" t="s">
        <v>596</v>
      </c>
      <c r="C259" s="126" t="s">
        <v>1138</v>
      </c>
    </row>
    <row r="260" spans="1:3" x14ac:dyDescent="0.2">
      <c r="A260" s="134" t="s">
        <v>597</v>
      </c>
      <c r="B260" s="129" t="s">
        <v>598</v>
      </c>
      <c r="C260" s="126" t="s">
        <v>1138</v>
      </c>
    </row>
    <row r="261" spans="1:3" x14ac:dyDescent="0.2">
      <c r="A261" s="134" t="s">
        <v>599</v>
      </c>
      <c r="B261" s="129" t="s">
        <v>600</v>
      </c>
      <c r="C261" s="126" t="s">
        <v>1137</v>
      </c>
    </row>
    <row r="262" spans="1:3" x14ac:dyDescent="0.2">
      <c r="A262" s="134" t="s">
        <v>601</v>
      </c>
      <c r="B262" s="129" t="s">
        <v>602</v>
      </c>
      <c r="C262" s="126" t="s">
        <v>1138</v>
      </c>
    </row>
    <row r="263" spans="1:3" x14ac:dyDescent="0.2">
      <c r="A263" s="134" t="s">
        <v>603</v>
      </c>
      <c r="B263" s="129" t="s">
        <v>604</v>
      </c>
      <c r="C263" s="126" t="s">
        <v>1138</v>
      </c>
    </row>
    <row r="264" spans="1:3" x14ac:dyDescent="0.2">
      <c r="A264" s="134" t="s">
        <v>605</v>
      </c>
      <c r="B264" s="129" t="s">
        <v>606</v>
      </c>
      <c r="C264" s="126" t="s">
        <v>1138</v>
      </c>
    </row>
    <row r="265" spans="1:3" x14ac:dyDescent="0.2">
      <c r="A265" s="134" t="s">
        <v>607</v>
      </c>
      <c r="B265" s="129" t="s">
        <v>608</v>
      </c>
      <c r="C265" s="126" t="s">
        <v>1138</v>
      </c>
    </row>
    <row r="266" spans="1:3" x14ac:dyDescent="0.2">
      <c r="A266" s="134" t="s">
        <v>609</v>
      </c>
      <c r="B266" s="129" t="s">
        <v>610</v>
      </c>
      <c r="C266" s="126" t="s">
        <v>1138</v>
      </c>
    </row>
    <row r="267" spans="1:3" x14ac:dyDescent="0.2">
      <c r="A267" s="134" t="s">
        <v>611</v>
      </c>
      <c r="B267" s="129" t="s">
        <v>612</v>
      </c>
      <c r="C267" s="126" t="s">
        <v>1138</v>
      </c>
    </row>
    <row r="268" spans="1:3" x14ac:dyDescent="0.2">
      <c r="A268" s="134" t="s">
        <v>613</v>
      </c>
      <c r="B268" s="129" t="s">
        <v>614</v>
      </c>
      <c r="C268" s="126" t="s">
        <v>1138</v>
      </c>
    </row>
    <row r="269" spans="1:3" x14ac:dyDescent="0.2">
      <c r="A269" s="134" t="s">
        <v>615</v>
      </c>
      <c r="B269" s="129" t="s">
        <v>616</v>
      </c>
      <c r="C269" s="126" t="s">
        <v>1138</v>
      </c>
    </row>
    <row r="270" spans="1:3" x14ac:dyDescent="0.2">
      <c r="A270" s="134" t="s">
        <v>617</v>
      </c>
      <c r="B270" s="129" t="s">
        <v>618</v>
      </c>
      <c r="C270" s="126" t="s">
        <v>1138</v>
      </c>
    </row>
    <row r="271" spans="1:3" x14ac:dyDescent="0.2">
      <c r="A271" s="134" t="s">
        <v>619</v>
      </c>
      <c r="B271" s="129" t="s">
        <v>620</v>
      </c>
      <c r="C271" s="126" t="s">
        <v>1138</v>
      </c>
    </row>
    <row r="272" spans="1:3" x14ac:dyDescent="0.2">
      <c r="A272" s="134" t="s">
        <v>621</v>
      </c>
      <c r="B272" s="129" t="s">
        <v>622</v>
      </c>
      <c r="C272" s="126" t="s">
        <v>1138</v>
      </c>
    </row>
    <row r="273" spans="1:3" x14ac:dyDescent="0.2">
      <c r="A273" s="134" t="s">
        <v>623</v>
      </c>
      <c r="B273" s="129" t="s">
        <v>624</v>
      </c>
      <c r="C273" s="126" t="s">
        <v>1138</v>
      </c>
    </row>
    <row r="274" spans="1:3" x14ac:dyDescent="0.2">
      <c r="A274" s="134" t="s">
        <v>625</v>
      </c>
      <c r="B274" s="129" t="s">
        <v>626</v>
      </c>
      <c r="C274" s="126" t="s">
        <v>1138</v>
      </c>
    </row>
    <row r="275" spans="1:3" x14ac:dyDescent="0.2">
      <c r="A275" s="134" t="s">
        <v>627</v>
      </c>
      <c r="B275" s="129" t="s">
        <v>628</v>
      </c>
      <c r="C275" s="126" t="s">
        <v>1138</v>
      </c>
    </row>
    <row r="276" spans="1:3" x14ac:dyDescent="0.2">
      <c r="A276" s="134" t="s">
        <v>629</v>
      </c>
      <c r="B276" s="129" t="s">
        <v>630</v>
      </c>
      <c r="C276" s="126" t="s">
        <v>1138</v>
      </c>
    </row>
    <row r="277" spans="1:3" x14ac:dyDescent="0.2">
      <c r="A277" s="134" t="s">
        <v>631</v>
      </c>
      <c r="B277" s="129" t="s">
        <v>632</v>
      </c>
      <c r="C277" s="126" t="s">
        <v>1138</v>
      </c>
    </row>
    <row r="278" spans="1:3" x14ac:dyDescent="0.2">
      <c r="A278" s="134" t="s">
        <v>633</v>
      </c>
      <c r="B278" s="129" t="s">
        <v>634</v>
      </c>
      <c r="C278" s="126" t="s">
        <v>1138</v>
      </c>
    </row>
    <row r="279" spans="1:3" x14ac:dyDescent="0.2">
      <c r="A279" s="134" t="s">
        <v>635</v>
      </c>
      <c r="B279" s="129" t="s">
        <v>636</v>
      </c>
      <c r="C279" s="126" t="s">
        <v>1138</v>
      </c>
    </row>
    <row r="280" spans="1:3" x14ac:dyDescent="0.2">
      <c r="A280" s="134" t="s">
        <v>637</v>
      </c>
      <c r="B280" s="129" t="s">
        <v>638</v>
      </c>
      <c r="C280" s="126" t="s">
        <v>1138</v>
      </c>
    </row>
    <row r="281" spans="1:3" x14ac:dyDescent="0.2">
      <c r="A281" s="134" t="s">
        <v>639</v>
      </c>
      <c r="B281" s="129" t="s">
        <v>640</v>
      </c>
      <c r="C281" s="126" t="s">
        <v>1138</v>
      </c>
    </row>
    <row r="282" spans="1:3" x14ac:dyDescent="0.2">
      <c r="A282" s="134" t="s">
        <v>641</v>
      </c>
      <c r="B282" s="129" t="s">
        <v>642</v>
      </c>
      <c r="C282" s="126" t="s">
        <v>1138</v>
      </c>
    </row>
    <row r="283" spans="1:3" x14ac:dyDescent="0.2">
      <c r="A283" s="134" t="s">
        <v>643</v>
      </c>
      <c r="B283" s="129" t="s">
        <v>644</v>
      </c>
      <c r="C283" s="126" t="s">
        <v>1137</v>
      </c>
    </row>
    <row r="284" spans="1:3" x14ac:dyDescent="0.2">
      <c r="A284" s="134" t="s">
        <v>645</v>
      </c>
      <c r="B284" s="129" t="s">
        <v>646</v>
      </c>
      <c r="C284" s="126" t="s">
        <v>1138</v>
      </c>
    </row>
    <row r="285" spans="1:3" x14ac:dyDescent="0.2">
      <c r="A285" s="134" t="s">
        <v>647</v>
      </c>
      <c r="B285" s="129" t="s">
        <v>648</v>
      </c>
      <c r="C285" s="126" t="s">
        <v>1137</v>
      </c>
    </row>
    <row r="286" spans="1:3" x14ac:dyDescent="0.2">
      <c r="A286" s="134" t="s">
        <v>649</v>
      </c>
      <c r="B286" s="129" t="s">
        <v>650</v>
      </c>
      <c r="C286" s="126" t="s">
        <v>1138</v>
      </c>
    </row>
    <row r="287" spans="1:3" x14ac:dyDescent="0.2">
      <c r="A287" s="134" t="s">
        <v>651</v>
      </c>
      <c r="B287" s="129" t="s">
        <v>652</v>
      </c>
      <c r="C287" s="126" t="s">
        <v>1138</v>
      </c>
    </row>
    <row r="288" spans="1:3" x14ac:dyDescent="0.2">
      <c r="A288" s="134" t="s">
        <v>653</v>
      </c>
      <c r="B288" s="129" t="s">
        <v>654</v>
      </c>
      <c r="C288" s="126" t="s">
        <v>1138</v>
      </c>
    </row>
    <row r="289" spans="1:3" x14ac:dyDescent="0.2">
      <c r="A289" s="134" t="s">
        <v>655</v>
      </c>
      <c r="B289" s="129" t="s">
        <v>656</v>
      </c>
      <c r="C289" s="126" t="s">
        <v>1137</v>
      </c>
    </row>
    <row r="290" spans="1:3" x14ac:dyDescent="0.2">
      <c r="A290" s="134" t="s">
        <v>657</v>
      </c>
      <c r="B290" s="129" t="s">
        <v>658</v>
      </c>
      <c r="C290" s="126" t="s">
        <v>1138</v>
      </c>
    </row>
    <row r="291" spans="1:3" x14ac:dyDescent="0.2">
      <c r="A291" s="134" t="s">
        <v>659</v>
      </c>
      <c r="B291" s="129" t="s">
        <v>660</v>
      </c>
      <c r="C291" s="126" t="s">
        <v>1138</v>
      </c>
    </row>
    <row r="292" spans="1:3" x14ac:dyDescent="0.2">
      <c r="A292" s="135" t="s">
        <v>1139</v>
      </c>
      <c r="B292" s="130" t="s">
        <v>1140</v>
      </c>
      <c r="C292" s="127" t="e">
        <v>#N/A</v>
      </c>
    </row>
    <row r="293" spans="1:3" x14ac:dyDescent="0.2">
      <c r="A293" s="134" t="s">
        <v>661</v>
      </c>
      <c r="B293" s="129" t="s">
        <v>662</v>
      </c>
      <c r="C293" s="126" t="s">
        <v>1138</v>
      </c>
    </row>
    <row r="294" spans="1:3" x14ac:dyDescent="0.2">
      <c r="A294" s="134" t="s">
        <v>663</v>
      </c>
      <c r="B294" s="129" t="s">
        <v>664</v>
      </c>
      <c r="C294" s="126" t="s">
        <v>1138</v>
      </c>
    </row>
    <row r="295" spans="1:3" x14ac:dyDescent="0.2">
      <c r="A295" s="134" t="s">
        <v>665</v>
      </c>
      <c r="B295" s="129" t="s">
        <v>666</v>
      </c>
      <c r="C295" s="126" t="s">
        <v>1138</v>
      </c>
    </row>
    <row r="296" spans="1:3" x14ac:dyDescent="0.2">
      <c r="A296" s="134" t="s">
        <v>667</v>
      </c>
      <c r="B296" s="129" t="s">
        <v>668</v>
      </c>
      <c r="C296" s="126" t="s">
        <v>1138</v>
      </c>
    </row>
    <row r="297" spans="1:3" x14ac:dyDescent="0.2">
      <c r="A297" s="134" t="s">
        <v>669</v>
      </c>
      <c r="B297" s="129" t="s">
        <v>670</v>
      </c>
      <c r="C297" s="126" t="s">
        <v>1138</v>
      </c>
    </row>
    <row r="298" spans="1:3" x14ac:dyDescent="0.2">
      <c r="A298" s="134" t="s">
        <v>671</v>
      </c>
      <c r="B298" s="129" t="s">
        <v>672</v>
      </c>
      <c r="C298" s="126" t="s">
        <v>1138</v>
      </c>
    </row>
    <row r="299" spans="1:3" x14ac:dyDescent="0.2">
      <c r="A299" s="134" t="s">
        <v>673</v>
      </c>
      <c r="B299" s="129" t="s">
        <v>674</v>
      </c>
      <c r="C299" s="126" t="s">
        <v>1138</v>
      </c>
    </row>
    <row r="300" spans="1:3" x14ac:dyDescent="0.2">
      <c r="A300" s="134" t="s">
        <v>675</v>
      </c>
      <c r="B300" s="129" t="s">
        <v>676</v>
      </c>
      <c r="C300" s="126" t="s">
        <v>1138</v>
      </c>
    </row>
    <row r="301" spans="1:3" x14ac:dyDescent="0.2">
      <c r="A301" s="134" t="s">
        <v>677</v>
      </c>
      <c r="B301" s="129" t="s">
        <v>678</v>
      </c>
      <c r="C301" s="126" t="s">
        <v>1138</v>
      </c>
    </row>
    <row r="302" spans="1:3" x14ac:dyDescent="0.2">
      <c r="A302" s="134" t="s">
        <v>679</v>
      </c>
      <c r="B302" s="129" t="s">
        <v>680</v>
      </c>
      <c r="C302" s="126" t="s">
        <v>1138</v>
      </c>
    </row>
    <row r="303" spans="1:3" x14ac:dyDescent="0.2">
      <c r="A303" s="134" t="s">
        <v>681</v>
      </c>
      <c r="B303" s="129" t="s">
        <v>682</v>
      </c>
      <c r="C303" s="126" t="s">
        <v>1138</v>
      </c>
    </row>
    <row r="304" spans="1:3" x14ac:dyDescent="0.2">
      <c r="A304" s="134" t="s">
        <v>683</v>
      </c>
      <c r="B304" s="129" t="s">
        <v>684</v>
      </c>
      <c r="C304" s="126" t="s">
        <v>1138</v>
      </c>
    </row>
    <row r="305" spans="1:3" x14ac:dyDescent="0.2">
      <c r="A305" s="134" t="s">
        <v>685</v>
      </c>
      <c r="B305" s="129" t="s">
        <v>686</v>
      </c>
      <c r="C305" s="126" t="s">
        <v>1138</v>
      </c>
    </row>
    <row r="306" spans="1:3" x14ac:dyDescent="0.2">
      <c r="A306" s="134" t="s">
        <v>687</v>
      </c>
      <c r="B306" s="129" t="s">
        <v>688</v>
      </c>
      <c r="C306" s="126" t="s">
        <v>1138</v>
      </c>
    </row>
    <row r="307" spans="1:3" x14ac:dyDescent="0.2">
      <c r="A307" s="134" t="s">
        <v>689</v>
      </c>
      <c r="B307" s="129" t="s">
        <v>690</v>
      </c>
      <c r="C307" s="126" t="s">
        <v>1138</v>
      </c>
    </row>
    <row r="308" spans="1:3" x14ac:dyDescent="0.2">
      <c r="A308" s="134" t="s">
        <v>691</v>
      </c>
      <c r="B308" s="129" t="s">
        <v>692</v>
      </c>
      <c r="C308" s="126" t="s">
        <v>1138</v>
      </c>
    </row>
    <row r="309" spans="1:3" x14ac:dyDescent="0.2">
      <c r="A309" s="134" t="s">
        <v>693</v>
      </c>
      <c r="B309" s="129" t="s">
        <v>694</v>
      </c>
      <c r="C309" s="126" t="s">
        <v>1138</v>
      </c>
    </row>
    <row r="310" spans="1:3" x14ac:dyDescent="0.2">
      <c r="A310" s="134" t="s">
        <v>695</v>
      </c>
      <c r="B310" s="129" t="s">
        <v>696</v>
      </c>
      <c r="C310" s="126" t="s">
        <v>1137</v>
      </c>
    </row>
    <row r="311" spans="1:3" x14ac:dyDescent="0.2">
      <c r="A311" s="134" t="s">
        <v>697</v>
      </c>
      <c r="B311" s="129" t="s">
        <v>698</v>
      </c>
      <c r="C311" s="126" t="s">
        <v>1137</v>
      </c>
    </row>
    <row r="312" spans="1:3" x14ac:dyDescent="0.2">
      <c r="A312" s="134" t="s">
        <v>699</v>
      </c>
      <c r="B312" s="129" t="s">
        <v>700</v>
      </c>
      <c r="C312" s="126" t="s">
        <v>1137</v>
      </c>
    </row>
    <row r="313" spans="1:3" x14ac:dyDescent="0.2">
      <c r="A313" s="134" t="s">
        <v>701</v>
      </c>
      <c r="B313" s="129" t="s">
        <v>702</v>
      </c>
      <c r="C313" s="126" t="s">
        <v>1137</v>
      </c>
    </row>
    <row r="314" spans="1:3" x14ac:dyDescent="0.2">
      <c r="A314" s="134" t="s">
        <v>703</v>
      </c>
      <c r="B314" s="129" t="s">
        <v>704</v>
      </c>
      <c r="C314" s="126" t="s">
        <v>1137</v>
      </c>
    </row>
    <row r="315" spans="1:3" x14ac:dyDescent="0.2">
      <c r="A315" s="134" t="s">
        <v>2</v>
      </c>
      <c r="B315" s="129" t="s">
        <v>705</v>
      </c>
      <c r="C315" s="126" t="s">
        <v>1137</v>
      </c>
    </row>
    <row r="316" spans="1:3" x14ac:dyDescent="0.2">
      <c r="A316" s="134" t="s">
        <v>706</v>
      </c>
      <c r="B316" s="129" t="s">
        <v>707</v>
      </c>
      <c r="C316" s="126" t="s">
        <v>1137</v>
      </c>
    </row>
    <row r="317" spans="1:3" x14ac:dyDescent="0.2">
      <c r="A317" s="134" t="s">
        <v>708</v>
      </c>
      <c r="B317" s="129" t="s">
        <v>709</v>
      </c>
      <c r="C317" s="126" t="s">
        <v>1138</v>
      </c>
    </row>
    <row r="318" spans="1:3" x14ac:dyDescent="0.2">
      <c r="A318" s="134" t="s">
        <v>710</v>
      </c>
      <c r="B318" s="129" t="s">
        <v>711</v>
      </c>
      <c r="C318" s="126" t="s">
        <v>1137</v>
      </c>
    </row>
    <row r="319" spans="1:3" x14ac:dyDescent="0.2">
      <c r="A319" s="134" t="s">
        <v>712</v>
      </c>
      <c r="B319" s="129" t="s">
        <v>713</v>
      </c>
      <c r="C319" s="126" t="s">
        <v>1138</v>
      </c>
    </row>
    <row r="320" spans="1:3" x14ac:dyDescent="0.2">
      <c r="A320" s="134" t="s">
        <v>714</v>
      </c>
      <c r="B320" s="129" t="s">
        <v>715</v>
      </c>
      <c r="C320" s="126" t="s">
        <v>1138</v>
      </c>
    </row>
    <row r="321" spans="1:3" x14ac:dyDescent="0.2">
      <c r="A321" s="134" t="s">
        <v>716</v>
      </c>
      <c r="B321" s="129" t="s">
        <v>717</v>
      </c>
      <c r="C321" s="126" t="s">
        <v>1137</v>
      </c>
    </row>
    <row r="322" spans="1:3" x14ac:dyDescent="0.2">
      <c r="A322" s="134" t="s">
        <v>718</v>
      </c>
      <c r="B322" s="129" t="s">
        <v>719</v>
      </c>
      <c r="C322" s="126" t="s">
        <v>1138</v>
      </c>
    </row>
    <row r="323" spans="1:3" x14ac:dyDescent="0.2">
      <c r="A323" s="135" t="s">
        <v>956</v>
      </c>
      <c r="B323" s="130" t="s">
        <v>721</v>
      </c>
      <c r="C323" s="127" t="e">
        <v>#N/A</v>
      </c>
    </row>
    <row r="324" spans="1:3" x14ac:dyDescent="0.2">
      <c r="A324" s="135" t="s">
        <v>1100</v>
      </c>
      <c r="B324" s="130" t="s">
        <v>955</v>
      </c>
      <c r="C324" s="127" t="e">
        <v>#N/A</v>
      </c>
    </row>
    <row r="325" spans="1:3" x14ac:dyDescent="0.2">
      <c r="A325" s="135" t="s">
        <v>957</v>
      </c>
      <c r="B325" s="130" t="s">
        <v>958</v>
      </c>
      <c r="C325" s="127" t="e">
        <v>#N/A</v>
      </c>
    </row>
    <row r="326" spans="1:3" x14ac:dyDescent="0.2">
      <c r="A326" s="134" t="s">
        <v>726</v>
      </c>
      <c r="B326" s="129" t="s">
        <v>727</v>
      </c>
      <c r="C326" s="126" t="s">
        <v>1138</v>
      </c>
    </row>
    <row r="327" spans="1:3" x14ac:dyDescent="0.2">
      <c r="A327" s="134" t="s">
        <v>728</v>
      </c>
      <c r="B327" s="129" t="s">
        <v>729</v>
      </c>
      <c r="C327" s="126" t="s">
        <v>1138</v>
      </c>
    </row>
    <row r="328" spans="1:3" x14ac:dyDescent="0.2">
      <c r="A328" s="134" t="s">
        <v>730</v>
      </c>
      <c r="B328" s="129" t="s">
        <v>731</v>
      </c>
      <c r="C328" s="126" t="s">
        <v>1138</v>
      </c>
    </row>
    <row r="329" spans="1:3" x14ac:dyDescent="0.2">
      <c r="A329" s="134" t="s">
        <v>732</v>
      </c>
      <c r="B329" s="129" t="s">
        <v>733</v>
      </c>
      <c r="C329" s="126" t="s">
        <v>1137</v>
      </c>
    </row>
    <row r="330" spans="1:3" x14ac:dyDescent="0.2">
      <c r="A330" s="134" t="s">
        <v>734</v>
      </c>
      <c r="B330" s="129" t="s">
        <v>735</v>
      </c>
      <c r="C330" s="126" t="s">
        <v>1138</v>
      </c>
    </row>
    <row r="331" spans="1:3" x14ac:dyDescent="0.2">
      <c r="A331" s="134" t="s">
        <v>736</v>
      </c>
      <c r="B331" s="129" t="s">
        <v>737</v>
      </c>
      <c r="C331" s="126" t="s">
        <v>1138</v>
      </c>
    </row>
    <row r="332" spans="1:3" x14ac:dyDescent="0.2">
      <c r="A332" s="134" t="s">
        <v>738</v>
      </c>
      <c r="B332" s="129" t="s">
        <v>739</v>
      </c>
      <c r="C332" s="126" t="s">
        <v>1138</v>
      </c>
    </row>
    <row r="333" spans="1:3" x14ac:dyDescent="0.2">
      <c r="A333" s="134" t="s">
        <v>740</v>
      </c>
      <c r="B333" s="129" t="s">
        <v>741</v>
      </c>
      <c r="C333" s="126" t="s">
        <v>1138</v>
      </c>
    </row>
    <row r="334" spans="1:3" x14ac:dyDescent="0.2">
      <c r="A334" s="134" t="s">
        <v>742</v>
      </c>
      <c r="B334" s="129" t="s">
        <v>743</v>
      </c>
      <c r="C334" s="126" t="s">
        <v>1138</v>
      </c>
    </row>
    <row r="335" spans="1:3" x14ac:dyDescent="0.2">
      <c r="A335" s="134" t="s">
        <v>744</v>
      </c>
      <c r="B335" s="129" t="s">
        <v>745</v>
      </c>
      <c r="C335" s="126" t="s">
        <v>1138</v>
      </c>
    </row>
    <row r="336" spans="1:3" x14ac:dyDescent="0.2">
      <c r="A336" s="134" t="s">
        <v>746</v>
      </c>
      <c r="B336" s="129" t="s">
        <v>747</v>
      </c>
      <c r="C336" s="126" t="s">
        <v>986</v>
      </c>
    </row>
    <row r="337" spans="1:3" x14ac:dyDescent="0.2">
      <c r="A337" s="134" t="s">
        <v>748</v>
      </c>
      <c r="B337" s="129" t="s">
        <v>749</v>
      </c>
      <c r="C337" s="126" t="s">
        <v>1137</v>
      </c>
    </row>
    <row r="338" spans="1:3" x14ac:dyDescent="0.2">
      <c r="A338" s="135" t="s">
        <v>750</v>
      </c>
      <c r="B338" s="130" t="s">
        <v>751</v>
      </c>
      <c r="C338" s="127" t="e">
        <v>#N/A</v>
      </c>
    </row>
    <row r="339" spans="1:3" x14ac:dyDescent="0.2">
      <c r="A339" s="134" t="s">
        <v>752</v>
      </c>
      <c r="B339" s="129" t="s">
        <v>753</v>
      </c>
      <c r="C339" s="126" t="s">
        <v>1138</v>
      </c>
    </row>
    <row r="340" spans="1:3" x14ac:dyDescent="0.2">
      <c r="A340" s="134" t="s">
        <v>754</v>
      </c>
      <c r="B340" s="129" t="s">
        <v>755</v>
      </c>
      <c r="C340" s="126" t="s">
        <v>1138</v>
      </c>
    </row>
    <row r="341" spans="1:3" x14ac:dyDescent="0.2">
      <c r="A341" s="134" t="s">
        <v>756</v>
      </c>
      <c r="B341" s="129" t="s">
        <v>757</v>
      </c>
      <c r="C341" s="126" t="s">
        <v>1138</v>
      </c>
    </row>
    <row r="342" spans="1:3" x14ac:dyDescent="0.2">
      <c r="A342" s="134" t="s">
        <v>758</v>
      </c>
      <c r="B342" s="129" t="s">
        <v>759</v>
      </c>
      <c r="C342" s="126" t="s">
        <v>1138</v>
      </c>
    </row>
    <row r="343" spans="1:3" x14ac:dyDescent="0.2">
      <c r="A343" s="134" t="s">
        <v>760</v>
      </c>
      <c r="B343" s="129" t="s">
        <v>761</v>
      </c>
      <c r="C343" s="126" t="s">
        <v>1138</v>
      </c>
    </row>
    <row r="344" spans="1:3" x14ac:dyDescent="0.2">
      <c r="A344" s="134" t="s">
        <v>762</v>
      </c>
      <c r="B344" s="129" t="s">
        <v>763</v>
      </c>
      <c r="C344" s="126" t="s">
        <v>1138</v>
      </c>
    </row>
    <row r="345" spans="1:3" x14ac:dyDescent="0.2">
      <c r="A345" s="134" t="s">
        <v>764</v>
      </c>
      <c r="B345" s="129" t="s">
        <v>765</v>
      </c>
      <c r="C345" s="126" t="s">
        <v>1138</v>
      </c>
    </row>
    <row r="346" spans="1:3" x14ac:dyDescent="0.2">
      <c r="A346" s="134" t="s">
        <v>766</v>
      </c>
      <c r="B346" s="129" t="s">
        <v>767</v>
      </c>
      <c r="C346" s="126" t="s">
        <v>1138</v>
      </c>
    </row>
    <row r="347" spans="1:3" x14ac:dyDescent="0.2">
      <c r="A347" s="134" t="s">
        <v>768</v>
      </c>
      <c r="B347" s="129" t="s">
        <v>769</v>
      </c>
      <c r="C347" s="126" t="s">
        <v>1138</v>
      </c>
    </row>
    <row r="348" spans="1:3" x14ac:dyDescent="0.2">
      <c r="A348" s="134" t="s">
        <v>770</v>
      </c>
      <c r="B348" s="129" t="s">
        <v>771</v>
      </c>
      <c r="C348" s="126" t="s">
        <v>1137</v>
      </c>
    </row>
    <row r="349" spans="1:3" x14ac:dyDescent="0.2">
      <c r="A349" s="134" t="s">
        <v>772</v>
      </c>
      <c r="B349" s="129" t="s">
        <v>773</v>
      </c>
      <c r="C349" s="126" t="s">
        <v>1138</v>
      </c>
    </row>
    <row r="350" spans="1:3" x14ac:dyDescent="0.2">
      <c r="A350" s="134" t="s">
        <v>774</v>
      </c>
      <c r="B350" s="129" t="s">
        <v>775</v>
      </c>
      <c r="C350" s="126" t="s">
        <v>1138</v>
      </c>
    </row>
    <row r="351" spans="1:3" x14ac:dyDescent="0.2">
      <c r="A351" s="134" t="s">
        <v>776</v>
      </c>
      <c r="B351" s="129" t="s">
        <v>777</v>
      </c>
      <c r="C351" s="126" t="s">
        <v>1138</v>
      </c>
    </row>
    <row r="352" spans="1:3" x14ac:dyDescent="0.2">
      <c r="A352" s="134" t="s">
        <v>778</v>
      </c>
      <c r="B352" s="129" t="s">
        <v>779</v>
      </c>
      <c r="C352" s="126" t="s">
        <v>1138</v>
      </c>
    </row>
    <row r="353" spans="1:3" x14ac:dyDescent="0.2">
      <c r="A353" s="134" t="s">
        <v>780</v>
      </c>
      <c r="B353" s="129" t="s">
        <v>781</v>
      </c>
      <c r="C353" s="126" t="s">
        <v>1138</v>
      </c>
    </row>
    <row r="354" spans="1:3" x14ac:dyDescent="0.2">
      <c r="A354" s="134" t="s">
        <v>782</v>
      </c>
      <c r="B354" s="129" t="s">
        <v>783</v>
      </c>
      <c r="C354" s="126" t="s">
        <v>1138</v>
      </c>
    </row>
    <row r="355" spans="1:3" x14ac:dyDescent="0.2">
      <c r="A355" s="134" t="s">
        <v>784</v>
      </c>
      <c r="B355" s="129" t="s">
        <v>785</v>
      </c>
      <c r="C355" s="126" t="s">
        <v>1138</v>
      </c>
    </row>
    <row r="356" spans="1:3" x14ac:dyDescent="0.2">
      <c r="A356" s="134" t="s">
        <v>786</v>
      </c>
      <c r="B356" s="129" t="s">
        <v>787</v>
      </c>
      <c r="C356" s="126" t="s">
        <v>1137</v>
      </c>
    </row>
    <row r="357" spans="1:3" x14ac:dyDescent="0.2">
      <c r="A357" s="134" t="s">
        <v>788</v>
      </c>
      <c r="B357" s="129" t="s">
        <v>789</v>
      </c>
      <c r="C357" s="126" t="s">
        <v>1138</v>
      </c>
    </row>
    <row r="358" spans="1:3" x14ac:dyDescent="0.2">
      <c r="A358" s="134" t="s">
        <v>790</v>
      </c>
      <c r="B358" s="129" t="s">
        <v>791</v>
      </c>
      <c r="C358" s="126" t="s">
        <v>1138</v>
      </c>
    </row>
    <row r="359" spans="1:3" x14ac:dyDescent="0.2">
      <c r="A359" s="134" t="s">
        <v>792</v>
      </c>
      <c r="B359" s="129" t="s">
        <v>793</v>
      </c>
      <c r="C359" s="126" t="s">
        <v>986</v>
      </c>
    </row>
    <row r="360" spans="1:3" x14ac:dyDescent="0.2">
      <c r="A360" s="134" t="s">
        <v>794</v>
      </c>
      <c r="B360" s="129" t="s">
        <v>795</v>
      </c>
      <c r="C360" s="126" t="s">
        <v>1138</v>
      </c>
    </row>
    <row r="361" spans="1:3" x14ac:dyDescent="0.2">
      <c r="A361" s="134" t="s">
        <v>796</v>
      </c>
      <c r="B361" s="129" t="s">
        <v>797</v>
      </c>
      <c r="C361" s="126" t="s">
        <v>1138</v>
      </c>
    </row>
    <row r="362" spans="1:3" x14ac:dyDescent="0.2">
      <c r="A362" s="134" t="s">
        <v>798</v>
      </c>
      <c r="B362" s="129" t="s">
        <v>799</v>
      </c>
      <c r="C362" s="126" t="s">
        <v>1138</v>
      </c>
    </row>
    <row r="363" spans="1:3" x14ac:dyDescent="0.2">
      <c r="A363" s="134" t="s">
        <v>800</v>
      </c>
      <c r="B363" s="129" t="s">
        <v>801</v>
      </c>
      <c r="C363" s="126" t="s">
        <v>1138</v>
      </c>
    </row>
    <row r="364" spans="1:3" x14ac:dyDescent="0.2">
      <c r="A364" s="134" t="s">
        <v>802</v>
      </c>
      <c r="B364" s="129" t="s">
        <v>803</v>
      </c>
      <c r="C364" s="126" t="s">
        <v>1138</v>
      </c>
    </row>
    <row r="365" spans="1:3" x14ac:dyDescent="0.2">
      <c r="A365" s="134" t="s">
        <v>804</v>
      </c>
      <c r="B365" s="129" t="s">
        <v>805</v>
      </c>
      <c r="C365" s="126" t="s">
        <v>1138</v>
      </c>
    </row>
    <row r="366" spans="1:3" x14ac:dyDescent="0.2">
      <c r="A366" s="134" t="s">
        <v>806</v>
      </c>
      <c r="B366" s="129" t="s">
        <v>807</v>
      </c>
      <c r="C366" s="126" t="s">
        <v>1138</v>
      </c>
    </row>
    <row r="367" spans="1:3" x14ac:dyDescent="0.2">
      <c r="A367" s="134" t="s">
        <v>808</v>
      </c>
      <c r="B367" s="129" t="s">
        <v>809</v>
      </c>
      <c r="C367" s="126" t="s">
        <v>1138</v>
      </c>
    </row>
    <row r="368" spans="1:3" x14ac:dyDescent="0.2">
      <c r="A368" s="134" t="s">
        <v>810</v>
      </c>
      <c r="B368" s="129" t="s">
        <v>811</v>
      </c>
      <c r="C368" s="126" t="s">
        <v>1138</v>
      </c>
    </row>
    <row r="369" spans="1:3" x14ac:dyDescent="0.2">
      <c r="A369" s="134" t="s">
        <v>812</v>
      </c>
      <c r="B369" s="129" t="s">
        <v>813</v>
      </c>
      <c r="C369" s="126" t="s">
        <v>1137</v>
      </c>
    </row>
    <row r="370" spans="1:3" x14ac:dyDescent="0.2">
      <c r="A370" s="134" t="s">
        <v>814</v>
      </c>
      <c r="B370" s="129" t="s">
        <v>815</v>
      </c>
      <c r="C370" s="126" t="s">
        <v>1137</v>
      </c>
    </row>
    <row r="371" spans="1:3" x14ac:dyDescent="0.2">
      <c r="A371" s="134" t="s">
        <v>816</v>
      </c>
      <c r="B371" s="129" t="s">
        <v>817</v>
      </c>
      <c r="C371" s="126" t="s">
        <v>1138</v>
      </c>
    </row>
    <row r="372" spans="1:3" x14ac:dyDescent="0.2">
      <c r="A372" s="134" t="s">
        <v>818</v>
      </c>
      <c r="B372" s="129" t="s">
        <v>819</v>
      </c>
      <c r="C372" s="126" t="s">
        <v>1138</v>
      </c>
    </row>
    <row r="373" spans="1:3" x14ac:dyDescent="0.2">
      <c r="A373" s="134" t="s">
        <v>820</v>
      </c>
      <c r="B373" s="129" t="s">
        <v>821</v>
      </c>
      <c r="C373" s="126" t="s">
        <v>1138</v>
      </c>
    </row>
    <row r="374" spans="1:3" x14ac:dyDescent="0.2">
      <c r="A374" s="134" t="s">
        <v>822</v>
      </c>
      <c r="B374" s="129" t="s">
        <v>823</v>
      </c>
      <c r="C374" s="126" t="s">
        <v>1138</v>
      </c>
    </row>
    <row r="375" spans="1:3" x14ac:dyDescent="0.2">
      <c r="A375" s="134" t="s">
        <v>824</v>
      </c>
      <c r="B375" s="129" t="s">
        <v>825</v>
      </c>
      <c r="C375" s="126" t="s">
        <v>1138</v>
      </c>
    </row>
    <row r="376" spans="1:3" x14ac:dyDescent="0.2">
      <c r="A376" s="134" t="s">
        <v>826</v>
      </c>
      <c r="B376" s="129" t="s">
        <v>827</v>
      </c>
      <c r="C376" s="126" t="s">
        <v>1138</v>
      </c>
    </row>
    <row r="377" spans="1:3" x14ac:dyDescent="0.2">
      <c r="A377" s="134" t="s">
        <v>828</v>
      </c>
      <c r="B377" s="129" t="s">
        <v>829</v>
      </c>
      <c r="C377" s="126" t="s">
        <v>1138</v>
      </c>
    </row>
    <row r="378" spans="1:3" x14ac:dyDescent="0.2">
      <c r="A378" s="134" t="s">
        <v>830</v>
      </c>
      <c r="B378" s="129" t="s">
        <v>831</v>
      </c>
      <c r="C378" s="126" t="s">
        <v>1138</v>
      </c>
    </row>
    <row r="379" spans="1:3" x14ac:dyDescent="0.2">
      <c r="A379" s="134" t="s">
        <v>832</v>
      </c>
      <c r="B379" s="129" t="s">
        <v>833</v>
      </c>
      <c r="C379" s="126" t="s">
        <v>1137</v>
      </c>
    </row>
    <row r="380" spans="1:3" x14ac:dyDescent="0.2">
      <c r="A380" s="134" t="s">
        <v>834</v>
      </c>
      <c r="B380" s="129" t="s">
        <v>835</v>
      </c>
      <c r="C380" s="126" t="s">
        <v>1138</v>
      </c>
    </row>
    <row r="381" spans="1:3" x14ac:dyDescent="0.2">
      <c r="A381" s="134" t="s">
        <v>836</v>
      </c>
      <c r="B381" s="129" t="s">
        <v>837</v>
      </c>
      <c r="C381" s="126" t="s">
        <v>1138</v>
      </c>
    </row>
    <row r="382" spans="1:3" x14ac:dyDescent="0.2">
      <c r="A382" s="134" t="s">
        <v>838</v>
      </c>
      <c r="B382" s="129" t="s">
        <v>839</v>
      </c>
      <c r="C382" s="126" t="s">
        <v>1138</v>
      </c>
    </row>
    <row r="383" spans="1:3" x14ac:dyDescent="0.2">
      <c r="A383" s="134" t="s">
        <v>840</v>
      </c>
      <c r="B383" s="129" t="s">
        <v>841</v>
      </c>
      <c r="C383" s="126" t="s">
        <v>1137</v>
      </c>
    </row>
    <row r="384" spans="1:3" x14ac:dyDescent="0.2">
      <c r="A384" s="134" t="s">
        <v>842</v>
      </c>
      <c r="B384" s="129" t="s">
        <v>843</v>
      </c>
      <c r="C384" s="126" t="s">
        <v>1138</v>
      </c>
    </row>
    <row r="385" spans="1:3" x14ac:dyDescent="0.2">
      <c r="A385" s="134" t="s">
        <v>844</v>
      </c>
      <c r="B385" s="129" t="s">
        <v>845</v>
      </c>
      <c r="C385" s="126" t="s">
        <v>1137</v>
      </c>
    </row>
    <row r="386" spans="1:3" x14ac:dyDescent="0.2">
      <c r="A386" s="134" t="s">
        <v>846</v>
      </c>
      <c r="B386" s="129" t="s">
        <v>847</v>
      </c>
      <c r="C386" s="126" t="s">
        <v>1138</v>
      </c>
    </row>
    <row r="387" spans="1:3" x14ac:dyDescent="0.2">
      <c r="A387" s="134" t="s">
        <v>848</v>
      </c>
      <c r="B387" s="129" t="s">
        <v>849</v>
      </c>
      <c r="C387" s="126" t="s">
        <v>986</v>
      </c>
    </row>
    <row r="388" spans="1:3" x14ac:dyDescent="0.2">
      <c r="A388" s="134" t="s">
        <v>850</v>
      </c>
      <c r="B388" s="129" t="s">
        <v>851</v>
      </c>
      <c r="C388" s="126" t="s">
        <v>1137</v>
      </c>
    </row>
    <row r="389" spans="1:3" x14ac:dyDescent="0.2">
      <c r="A389" s="134" t="s">
        <v>852</v>
      </c>
      <c r="B389" s="129" t="s">
        <v>853</v>
      </c>
      <c r="C389" s="126" t="s">
        <v>1138</v>
      </c>
    </row>
    <row r="390" spans="1:3" x14ac:dyDescent="0.2">
      <c r="A390" s="134" t="s">
        <v>854</v>
      </c>
      <c r="B390" s="129" t="s">
        <v>855</v>
      </c>
      <c r="C390" s="126" t="s">
        <v>1137</v>
      </c>
    </row>
    <row r="391" spans="1:3" x14ac:dyDescent="0.2">
      <c r="A391" s="134" t="s">
        <v>856</v>
      </c>
      <c r="B391" s="129" t="s">
        <v>857</v>
      </c>
      <c r="C391" s="126" t="s">
        <v>1138</v>
      </c>
    </row>
    <row r="392" spans="1:3" x14ac:dyDescent="0.2">
      <c r="A392" s="134" t="s">
        <v>858</v>
      </c>
      <c r="B392" s="129" t="s">
        <v>859</v>
      </c>
      <c r="C392" s="126" t="s">
        <v>1137</v>
      </c>
    </row>
    <row r="393" spans="1:3" x14ac:dyDescent="0.2">
      <c r="A393" s="134" t="s">
        <v>860</v>
      </c>
      <c r="B393" s="129" t="s">
        <v>861</v>
      </c>
      <c r="C393" s="126" t="s">
        <v>1138</v>
      </c>
    </row>
    <row r="394" spans="1:3" x14ac:dyDescent="0.2">
      <c r="A394" s="134" t="s">
        <v>862</v>
      </c>
      <c r="B394" s="129" t="s">
        <v>863</v>
      </c>
      <c r="C394" s="126" t="s">
        <v>1138</v>
      </c>
    </row>
    <row r="395" spans="1:3" x14ac:dyDescent="0.2">
      <c r="A395" s="134" t="s">
        <v>864</v>
      </c>
      <c r="B395" s="129" t="s">
        <v>865</v>
      </c>
      <c r="C395" s="126" t="s">
        <v>1138</v>
      </c>
    </row>
    <row r="396" spans="1:3" x14ac:dyDescent="0.2">
      <c r="A396" s="134" t="s">
        <v>866</v>
      </c>
      <c r="B396" s="129" t="s">
        <v>867</v>
      </c>
      <c r="C396" s="126" t="s">
        <v>1138</v>
      </c>
    </row>
    <row r="397" spans="1:3" x14ac:dyDescent="0.2">
      <c r="A397" s="134" t="s">
        <v>868</v>
      </c>
      <c r="B397" s="129" t="s">
        <v>869</v>
      </c>
      <c r="C397" s="126" t="s">
        <v>1138</v>
      </c>
    </row>
    <row r="398" spans="1:3" x14ac:dyDescent="0.2">
      <c r="A398" s="134" t="s">
        <v>870</v>
      </c>
      <c r="B398" s="129" t="s">
        <v>871</v>
      </c>
      <c r="C398" s="126" t="s">
        <v>1138</v>
      </c>
    </row>
    <row r="399" spans="1:3" x14ac:dyDescent="0.2">
      <c r="A399" s="134" t="s">
        <v>872</v>
      </c>
      <c r="B399" s="129" t="s">
        <v>873</v>
      </c>
      <c r="C399" s="126" t="s">
        <v>1138</v>
      </c>
    </row>
    <row r="400" spans="1:3" x14ac:dyDescent="0.2">
      <c r="A400" s="134" t="s">
        <v>874</v>
      </c>
      <c r="B400" s="129" t="s">
        <v>875</v>
      </c>
      <c r="C400" s="126" t="s">
        <v>1138</v>
      </c>
    </row>
    <row r="401" spans="1:3" x14ac:dyDescent="0.2">
      <c r="A401" s="134" t="s">
        <v>876</v>
      </c>
      <c r="B401" s="129" t="s">
        <v>877</v>
      </c>
      <c r="C401" s="126" t="s">
        <v>986</v>
      </c>
    </row>
    <row r="402" spans="1:3" x14ac:dyDescent="0.2">
      <c r="A402" s="134" t="s">
        <v>878</v>
      </c>
      <c r="B402" s="129" t="s">
        <v>879</v>
      </c>
      <c r="C402" s="126" t="s">
        <v>1138</v>
      </c>
    </row>
    <row r="403" spans="1:3" ht="25.5" x14ac:dyDescent="0.2">
      <c r="A403" s="134" t="s">
        <v>880</v>
      </c>
      <c r="B403" s="129" t="s">
        <v>881</v>
      </c>
      <c r="C403" s="126" t="s">
        <v>1138</v>
      </c>
    </row>
    <row r="404" spans="1:3" x14ac:dyDescent="0.2">
      <c r="A404" s="134" t="s">
        <v>882</v>
      </c>
      <c r="B404" s="129" t="s">
        <v>883</v>
      </c>
      <c r="C404" s="126" t="s">
        <v>1138</v>
      </c>
    </row>
    <row r="405" spans="1:3" x14ac:dyDescent="0.2">
      <c r="A405" s="134" t="s">
        <v>884</v>
      </c>
      <c r="B405" s="129" t="s">
        <v>885</v>
      </c>
      <c r="C405" s="126" t="s">
        <v>1138</v>
      </c>
    </row>
    <row r="406" spans="1:3" x14ac:dyDescent="0.2">
      <c r="A406" s="134" t="s">
        <v>886</v>
      </c>
      <c r="B406" s="129" t="s">
        <v>887</v>
      </c>
      <c r="C406" s="126" t="s">
        <v>1138</v>
      </c>
    </row>
    <row r="407" spans="1:3" x14ac:dyDescent="0.2">
      <c r="A407" s="134" t="s">
        <v>888</v>
      </c>
      <c r="B407" s="129" t="s">
        <v>889</v>
      </c>
      <c r="C407" s="126" t="s">
        <v>1137</v>
      </c>
    </row>
    <row r="408" spans="1:3" x14ac:dyDescent="0.2">
      <c r="A408" s="134" t="s">
        <v>890</v>
      </c>
      <c r="B408" s="129" t="s">
        <v>891</v>
      </c>
      <c r="C408" s="126" t="s">
        <v>1138</v>
      </c>
    </row>
    <row r="409" spans="1:3" x14ac:dyDescent="0.2">
      <c r="A409" s="134" t="s">
        <v>892</v>
      </c>
      <c r="B409" s="129" t="s">
        <v>893</v>
      </c>
      <c r="C409" s="126" t="s">
        <v>1138</v>
      </c>
    </row>
    <row r="410" spans="1:3" x14ac:dyDescent="0.2">
      <c r="A410" s="134" t="s">
        <v>894</v>
      </c>
      <c r="B410" s="129" t="s">
        <v>895</v>
      </c>
      <c r="C410" s="126" t="s">
        <v>1138</v>
      </c>
    </row>
    <row r="411" spans="1:3" x14ac:dyDescent="0.2">
      <c r="A411" s="134" t="s">
        <v>896</v>
      </c>
      <c r="B411" s="129" t="s">
        <v>897</v>
      </c>
      <c r="C411" s="126" t="s">
        <v>1138</v>
      </c>
    </row>
    <row r="412" spans="1:3" x14ac:dyDescent="0.2">
      <c r="A412" s="134" t="s">
        <v>898</v>
      </c>
      <c r="B412" s="129" t="s">
        <v>899</v>
      </c>
      <c r="C412" s="126" t="s">
        <v>1137</v>
      </c>
    </row>
    <row r="413" spans="1:3" x14ac:dyDescent="0.2">
      <c r="A413" s="134" t="s">
        <v>900</v>
      </c>
      <c r="B413" s="129" t="s">
        <v>901</v>
      </c>
      <c r="C413" s="126" t="s">
        <v>1137</v>
      </c>
    </row>
    <row r="414" spans="1:3" ht="13.5" thickBot="1" x14ac:dyDescent="0.25">
      <c r="A414" s="136" t="s">
        <v>902</v>
      </c>
      <c r="B414" s="131" t="s">
        <v>903</v>
      </c>
      <c r="C414" s="132" t="s">
        <v>1138</v>
      </c>
    </row>
  </sheetData>
  <mergeCells count="3">
    <mergeCell ref="A2:A4"/>
    <mergeCell ref="B2:B4"/>
    <mergeCell ref="C2: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Z94"/>
  <sheetViews>
    <sheetView showGridLines="0" showZeros="0" zoomScaleNormal="100" zoomScaleSheetLayoutView="85" workbookViewId="0">
      <pane ySplit="4" topLeftCell="A43" activePane="bottomLeft" state="frozen"/>
      <selection activeCell="Q12" sqref="Q12"/>
      <selection pane="bottomLeft" activeCell="B14" sqref="B14"/>
    </sheetView>
  </sheetViews>
  <sheetFormatPr defaultRowHeight="12.75" x14ac:dyDescent="0.2"/>
  <cols>
    <col min="1" max="1" width="67.7109375" customWidth="1"/>
    <col min="2" max="2" width="67.28515625" customWidth="1"/>
    <col min="3" max="3" width="31.7109375" hidden="1" customWidth="1"/>
    <col min="4" max="4" width="0.140625" customWidth="1"/>
    <col min="5" max="5" width="13.5703125" style="9" customWidth="1"/>
    <col min="6" max="6" width="5.7109375" customWidth="1"/>
    <col min="7" max="7" width="13.5703125" style="9" customWidth="1"/>
    <col min="8" max="8" width="5.7109375" customWidth="1"/>
    <col min="9" max="9" width="13.5703125" style="9" customWidth="1"/>
    <col min="10" max="10" width="5.7109375" customWidth="1"/>
    <col min="11" max="11" width="13.5703125" style="9" customWidth="1"/>
    <col min="12" max="12" width="5.7109375" customWidth="1"/>
    <col min="13" max="13" width="17.7109375" style="9" customWidth="1"/>
    <col min="14" max="14" width="5.7109375" customWidth="1"/>
    <col min="15" max="15" width="17.7109375" style="9" customWidth="1"/>
    <col min="16" max="16" width="5.7109375" customWidth="1"/>
    <col min="17" max="17" width="17.7109375" customWidth="1"/>
    <col min="18" max="18" width="5.7109375" customWidth="1"/>
    <col min="19" max="19" width="17.7109375" customWidth="1"/>
    <col min="20" max="20" width="5.7109375" customWidth="1"/>
    <col min="21" max="22" width="17.7109375" customWidth="1"/>
    <col min="23" max="23" width="5.7109375" customWidth="1"/>
    <col min="24" max="25" width="17.7109375" customWidth="1"/>
    <col min="26" max="26" width="5.7109375" customWidth="1"/>
    <col min="27" max="28" width="17.7109375" customWidth="1"/>
    <col min="29" max="29" width="5.7109375" customWidth="1"/>
    <col min="30" max="31" width="17.7109375" customWidth="1"/>
    <col min="32" max="32" width="5.7109375" customWidth="1"/>
    <col min="33" max="34" width="17.7109375" customWidth="1"/>
    <col min="35" max="35" width="5.7109375" customWidth="1"/>
    <col min="36" max="37" width="17.7109375" customWidth="1"/>
    <col min="38" max="38" width="5.7109375" customWidth="1"/>
    <col min="39" max="39" width="10.28515625" customWidth="1"/>
    <col min="40" max="40" width="13.5703125" customWidth="1"/>
    <col min="41" max="41" width="9.140625" customWidth="1"/>
    <col min="42" max="42" width="12" customWidth="1"/>
    <col min="43" max="43" width="12.5703125" customWidth="1"/>
    <col min="44" max="44" width="11" customWidth="1"/>
    <col min="45" max="45" width="11.42578125" customWidth="1"/>
    <col min="46" max="48" width="9.140625" customWidth="1"/>
    <col min="49" max="49" width="10.5703125" customWidth="1"/>
    <col min="50" max="50" width="11" customWidth="1"/>
    <col min="51" max="51" width="9.140625" style="49" customWidth="1"/>
    <col min="52" max="52" width="11.28515625" style="48" customWidth="1"/>
    <col min="53" max="53" width="11.140625" customWidth="1"/>
    <col min="55" max="55" width="11.85546875" customWidth="1"/>
  </cols>
  <sheetData>
    <row r="1" spans="1:52" ht="13.5" thickTop="1" x14ac:dyDescent="0.2">
      <c r="A1" s="137" t="s">
        <v>1</v>
      </c>
      <c r="B1" s="148" t="s">
        <v>2</v>
      </c>
      <c r="C1" s="140"/>
      <c r="D1" s="146"/>
      <c r="E1" s="60"/>
      <c r="F1" s="222"/>
      <c r="G1" s="222"/>
      <c r="H1" s="9"/>
      <c r="I1" s="222"/>
      <c r="J1" s="9"/>
      <c r="K1" s="222"/>
      <c r="L1" s="9"/>
      <c r="M1" s="154"/>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row>
    <row r="2" spans="1:52" s="61" customFormat="1" ht="13.5" thickBot="1" x14ac:dyDescent="0.25">
      <c r="A2" s="58"/>
      <c r="B2" s="59"/>
      <c r="C2" s="141"/>
      <c r="D2" s="147"/>
      <c r="E2" s="223"/>
      <c r="F2" s="223"/>
      <c r="G2" s="223"/>
      <c r="H2" s="60"/>
      <c r="I2" s="223"/>
      <c r="J2" s="60"/>
      <c r="K2" s="223"/>
      <c r="L2" s="60"/>
      <c r="M2" s="60"/>
      <c r="N2" s="223"/>
      <c r="O2" s="60"/>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62"/>
      <c r="AZ2" s="63"/>
    </row>
    <row r="3" spans="1:52" ht="13.5" thickBot="1" x14ac:dyDescent="0.25">
      <c r="A3" s="142" t="s">
        <v>3</v>
      </c>
      <c r="B3" s="143" t="str">
        <f>_xlfn.IFNA(_xlfn.XLOOKUP($B$1,'CAS-Chem Cross Ref'!$A$3:$A$498,'CAS-Chem Cross Ref'!$B$3:$B$498),"")</f>
        <v>11097-69-1</v>
      </c>
      <c r="C3" s="141"/>
      <c r="D3" s="146"/>
      <c r="E3" s="149"/>
      <c r="F3" s="222"/>
      <c r="H3" s="222"/>
      <c r="J3" s="9"/>
      <c r="K3" s="222"/>
      <c r="L3" s="9"/>
      <c r="N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row>
    <row r="4" spans="1:52" ht="13.5" thickBot="1" x14ac:dyDescent="0.25">
      <c r="A4" s="17"/>
      <c r="B4" s="16"/>
      <c r="C4" s="15"/>
      <c r="D4" s="146"/>
      <c r="F4" s="222"/>
      <c r="H4" s="222"/>
      <c r="J4" s="9"/>
      <c r="K4" s="222"/>
      <c r="L4" s="9"/>
      <c r="M4" s="222"/>
      <c r="N4" s="9"/>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row>
    <row r="5" spans="1:52" ht="16.5" thickBot="1" x14ac:dyDescent="0.3">
      <c r="A5" s="336" t="s">
        <v>4</v>
      </c>
      <c r="B5" s="337"/>
      <c r="C5" s="10" t="s">
        <v>5</v>
      </c>
      <c r="D5" s="146"/>
      <c r="E5" s="153"/>
      <c r="F5" s="9"/>
      <c r="G5" s="222"/>
      <c r="H5" s="9"/>
      <c r="I5" s="222"/>
      <c r="J5" s="9"/>
      <c r="K5" s="222"/>
      <c r="L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49"/>
      <c r="AY5" s="48"/>
      <c r="AZ5" s="222"/>
    </row>
    <row r="6" spans="1:52" ht="5.0999999999999996" customHeight="1" thickBot="1" x14ac:dyDescent="0.25">
      <c r="A6" s="18"/>
      <c r="B6" s="19"/>
      <c r="C6" s="46"/>
      <c r="D6" s="146"/>
      <c r="E6" s="222"/>
      <c r="F6" s="9"/>
      <c r="G6" s="222"/>
      <c r="H6" s="9"/>
      <c r="I6" s="222"/>
      <c r="J6" s="9"/>
      <c r="K6" s="222"/>
      <c r="L6" s="222"/>
      <c r="N6" s="222"/>
      <c r="O6" s="222"/>
      <c r="P6" s="222"/>
      <c r="Q6" s="222"/>
      <c r="R6" s="222"/>
      <c r="S6" s="222"/>
      <c r="T6" s="222"/>
      <c r="U6" s="222"/>
      <c r="V6" s="222"/>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49"/>
      <c r="AY6" s="48"/>
      <c r="AZ6" s="222"/>
    </row>
    <row r="7" spans="1:52" ht="15.75" thickBot="1" x14ac:dyDescent="0.3">
      <c r="A7" s="45" t="s">
        <v>6</v>
      </c>
      <c r="B7" s="26"/>
      <c r="C7" s="27"/>
      <c r="D7" s="146"/>
      <c r="E7" s="222"/>
      <c r="F7" s="9"/>
      <c r="G7" s="222"/>
      <c r="H7" s="9"/>
      <c r="I7" s="222"/>
      <c r="J7" s="9"/>
      <c r="K7" s="222"/>
      <c r="L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49"/>
      <c r="AY7" s="48"/>
      <c r="AZ7" s="222"/>
    </row>
    <row r="8" spans="1:52" ht="13.5" thickBot="1" x14ac:dyDescent="0.25">
      <c r="A8" s="152" t="s">
        <v>7</v>
      </c>
      <c r="B8" s="55">
        <f>_xlfn.IFNA(_xlfn.IFNA(VLOOKUP($B$3,'Table 1'!$B$5:$N$398,2,FALSE),VLOOKUP($B$3,'Table 2'!$B$5:$O$36,3,FALSE)),"")</f>
        <v>0.69000000000000006</v>
      </c>
      <c r="C8" s="11" t="str">
        <f>_xlfn.IFNA(_xlfn.IFNA(VLOOKUP($B$3,'Table 1'!$B$5:$N$398,3,FALSE),VLOOKUP($B$3,'Table 2'!$B$5:$O$36,4,FALSE)),"")</f>
        <v>G</v>
      </c>
      <c r="D8" s="146"/>
      <c r="E8" s="60"/>
      <c r="F8" s="9"/>
      <c r="G8" s="222"/>
      <c r="H8" s="9"/>
      <c r="I8" s="222"/>
      <c r="J8" s="222"/>
      <c r="K8" s="222"/>
      <c r="L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49"/>
      <c r="AY8" s="48"/>
      <c r="AZ8" s="222"/>
    </row>
    <row r="9" spans="1:52" ht="13.5" thickBot="1" x14ac:dyDescent="0.25">
      <c r="A9" s="152" t="s">
        <v>8</v>
      </c>
      <c r="B9" s="55">
        <f>_xlfn.IFNA(_xlfn.IFNA(VLOOKUP($B$3,'Table 1'!$B$5:$N$398,6,FALSE),VLOOKUP($B$3,'Table 2'!$B$5:$O$36,7,FALSE)),"")</f>
        <v>57</v>
      </c>
      <c r="C9" s="11" t="str">
        <f>_xlfn.IFNA(_xlfn.IFNA(VLOOKUP($B$3,'Table 1'!$B$5:$N$398,7,FALSE),VLOOKUP($B$3,'Table 2'!$B$5:$O$36,8,FALSE)),"")</f>
        <v>S</v>
      </c>
      <c r="D9" s="146"/>
      <c r="E9" s="60"/>
      <c r="F9" s="9"/>
      <c r="G9" s="222"/>
      <c r="H9" s="9"/>
      <c r="I9" s="222"/>
      <c r="J9" s="222"/>
      <c r="L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49"/>
      <c r="AY9" s="48"/>
      <c r="AZ9" s="222"/>
    </row>
    <row r="10" spans="1:52" ht="13.5" thickBot="1" x14ac:dyDescent="0.25">
      <c r="A10" s="152" t="s">
        <v>9</v>
      </c>
      <c r="B10" s="3">
        <f>_xlfn.IFNA(_xlfn.IFNA(VLOOKUP($B$3,'Table 1'!$B$5:$N$398,10,FALSE),VLOOKUP($B$3,'Table 2'!$B$5:$O$36,11,FALSE)),"")</f>
        <v>0.69000000000000006</v>
      </c>
      <c r="C10" s="11" t="str">
        <f>_xlfn.IFNA(_xlfn.IFNA(VLOOKUP($B$3,'Table 1'!$B$5:$N$698,11,FALSE),VLOOKUP($B$3,'Table 2'!$B$5:$O$36,12,FALSE)),"")</f>
        <v>G</v>
      </c>
      <c r="D10" s="146"/>
      <c r="E10" s="60"/>
      <c r="F10" s="9"/>
      <c r="G10" s="222"/>
      <c r="H10" s="9"/>
      <c r="I10" s="222"/>
      <c r="J10" s="222"/>
      <c r="L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49"/>
      <c r="AY10" s="48"/>
      <c r="AZ10" s="222"/>
    </row>
    <row r="11" spans="1:52" ht="5.0999999999999996" customHeight="1" thickBot="1" x14ac:dyDescent="0.25">
      <c r="A11" s="18"/>
      <c r="B11" s="19"/>
      <c r="C11" s="46"/>
      <c r="D11" s="146"/>
      <c r="E11" s="222"/>
      <c r="F11" s="9"/>
      <c r="G11" s="222"/>
      <c r="H11" s="9"/>
      <c r="I11" s="222"/>
      <c r="J11" s="9"/>
      <c r="L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49"/>
      <c r="AY11" s="48"/>
      <c r="AZ11" s="222"/>
    </row>
    <row r="12" spans="1:52" ht="15.75" thickBot="1" x14ac:dyDescent="0.3">
      <c r="A12" s="31" t="s">
        <v>10</v>
      </c>
      <c r="B12" s="144"/>
      <c r="C12" s="28"/>
      <c r="D12" s="146"/>
      <c r="E12" s="222"/>
      <c r="F12" s="9"/>
      <c r="G12" s="222"/>
      <c r="H12" s="9"/>
      <c r="I12" s="222"/>
      <c r="J12" s="9"/>
      <c r="L12" s="222"/>
      <c r="N12" s="222"/>
      <c r="O12" s="222"/>
      <c r="P12" s="222"/>
      <c r="Q12" s="222"/>
      <c r="R12" s="222"/>
      <c r="S12" s="222"/>
      <c r="T12" s="222"/>
      <c r="U12" s="222"/>
      <c r="V12" s="222"/>
      <c r="W12" s="222"/>
      <c r="X12" s="222"/>
      <c r="Y12" s="222"/>
      <c r="Z12" s="222"/>
      <c r="AA12" s="222"/>
      <c r="AB12" s="222"/>
      <c r="AC12" s="222"/>
      <c r="AD12" s="222"/>
      <c r="AE12" s="222"/>
      <c r="AF12" s="222"/>
      <c r="AG12" s="222"/>
      <c r="AH12" s="222"/>
      <c r="AI12" s="222"/>
      <c r="AJ12" s="222"/>
      <c r="AK12" s="222"/>
      <c r="AL12" s="222"/>
      <c r="AM12" s="222"/>
      <c r="AN12" s="222"/>
      <c r="AO12" s="222"/>
      <c r="AP12" s="222"/>
      <c r="AQ12" s="222"/>
      <c r="AR12" s="222"/>
      <c r="AS12" s="222"/>
      <c r="AT12" s="222"/>
      <c r="AU12" s="222"/>
      <c r="AV12" s="222"/>
      <c r="AW12" s="222"/>
      <c r="AX12" s="49"/>
      <c r="AY12" s="48"/>
      <c r="AZ12" s="222"/>
    </row>
    <row r="13" spans="1:52" ht="13.5" thickBot="1" x14ac:dyDescent="0.25">
      <c r="A13" s="152" t="s">
        <v>7</v>
      </c>
      <c r="B13" s="3">
        <f>_xlfn.IFNA(_xlfn.IFNA(VLOOKUP($B$3,'Table 1'!$B$5:$N$698,4,FALSE),VLOOKUP($B$3,'Table 2'!$B$5:$O$36,5,FALSE)),"")</f>
        <v>1.9</v>
      </c>
      <c r="C13" s="11" t="str">
        <f>_xlfn.IFNA(_xlfn.IFNA(VLOOKUP($B$3,'Table 1'!$B$5:$N$398,5,FALSE),VLOOKUP($B$3,'Table 2'!$B$5:$O$36,6,FALSE)),"")</f>
        <v>G</v>
      </c>
      <c r="D13" s="146"/>
      <c r="F13" s="222"/>
      <c r="H13" s="222"/>
      <c r="J13" s="222"/>
      <c r="L13" s="222"/>
      <c r="N13" s="222"/>
      <c r="O13" s="222"/>
      <c r="P13" s="222"/>
      <c r="Q13" s="222"/>
      <c r="R13" s="222"/>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49"/>
      <c r="AY13" s="48"/>
      <c r="AZ13" s="222"/>
    </row>
    <row r="14" spans="1:52" ht="13.5" thickBot="1" x14ac:dyDescent="0.25">
      <c r="A14" s="152" t="s">
        <v>8</v>
      </c>
      <c r="B14" s="3">
        <f>_xlfn.IFNA(_xlfn.IFNA(VLOOKUP($B$3,'Table 1'!$B$5:$N$698,8,FALSE),VLOOKUP($B$3,'Table 2'!$B$5:$O$36,9,FALSE)),"")</f>
        <v>57</v>
      </c>
      <c r="C14" s="11" t="str">
        <f>_xlfn.IFNA(_xlfn.IFNA(VLOOKUP($B$3,'Table 1'!$B$5:$N$398,9,FALSE),VLOOKUP($B$3,'Table 2'!$B$5:$O$36,10,FALSE)),"")</f>
        <v>S</v>
      </c>
      <c r="D14" s="146"/>
      <c r="F14" s="222"/>
      <c r="H14" s="222"/>
      <c r="J14" s="222"/>
      <c r="L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49"/>
      <c r="AY14" s="48"/>
      <c r="AZ14" s="222"/>
    </row>
    <row r="15" spans="1:52" ht="13.5" thickBot="1" x14ac:dyDescent="0.25">
      <c r="A15" s="152" t="s">
        <v>9</v>
      </c>
      <c r="B15" s="3">
        <f>_xlfn.IFNA(_xlfn.IFNA(VLOOKUP($B$3,'Table 1'!$B$5:$N$698,12,FALSE),VLOOKUP($B$3,'Table 2'!$B$5:$O$36,13,FALSE)),"")</f>
        <v>1.9</v>
      </c>
      <c r="C15" s="11" t="str">
        <f>_xlfn.IFNA(_xlfn.IFNA(VLOOKUP($B$3,'Table 1'!$B$5:$N$699,13,FALSE),VLOOKUP($B$3,'Table 2'!$B$5:$O$36,14,FALSE)),"")</f>
        <v>G</v>
      </c>
      <c r="D15" s="146"/>
      <c r="F15" s="222"/>
      <c r="H15" s="222"/>
      <c r="J15" s="222"/>
      <c r="L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49"/>
      <c r="AY15" s="48"/>
      <c r="AZ15" s="222"/>
    </row>
    <row r="16" spans="1:52" ht="5.0999999999999996" customHeight="1" thickBot="1" x14ac:dyDescent="0.25">
      <c r="A16" s="18"/>
      <c r="B16" s="19"/>
      <c r="C16" s="46"/>
      <c r="D16" s="146"/>
      <c r="E16" s="222"/>
      <c r="F16" s="9"/>
      <c r="G16" s="222"/>
      <c r="H16" s="9"/>
      <c r="I16" s="222"/>
      <c r="J16" s="9"/>
      <c r="L16" s="222"/>
      <c r="N16" s="222"/>
      <c r="O16" s="222"/>
      <c r="P16" s="222"/>
      <c r="Q16" s="222"/>
      <c r="R16" s="222"/>
      <c r="S16" s="222"/>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c r="AX16" s="49"/>
      <c r="AY16" s="48"/>
      <c r="AZ16" s="222"/>
    </row>
    <row r="17" spans="1:52" ht="15.75" thickBot="1" x14ac:dyDescent="0.3">
      <c r="A17" s="32" t="s">
        <v>11</v>
      </c>
      <c r="B17" s="3" t="str">
        <f>_xlfn.IFNA(VLOOKUP($B$3,'Table 2'!$B$37:$D$50,3,FALSE),"")</f>
        <v/>
      </c>
      <c r="C17" s="29"/>
      <c r="D17" s="146"/>
      <c r="F17" s="222"/>
      <c r="H17" s="222"/>
      <c r="J17" s="222"/>
      <c r="L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49"/>
      <c r="AY17" s="48"/>
      <c r="AZ17" s="222"/>
    </row>
    <row r="18" spans="1:52" ht="5.0999999999999996" customHeight="1" thickBot="1" x14ac:dyDescent="0.25">
      <c r="A18" s="18"/>
      <c r="B18" s="19"/>
      <c r="C18" s="46"/>
      <c r="D18" s="146"/>
      <c r="F18" s="222"/>
      <c r="H18" s="222"/>
      <c r="J18" s="222"/>
      <c r="L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49"/>
      <c r="AY18" s="48"/>
      <c r="AZ18" s="222"/>
    </row>
    <row r="19" spans="1:52" ht="13.5" hidden="1" thickBot="1" x14ac:dyDescent="0.25">
      <c r="A19" s="345" t="s">
        <v>12</v>
      </c>
      <c r="B19" s="346"/>
      <c r="C19" s="347"/>
      <c r="D19" s="146"/>
      <c r="F19" s="222"/>
      <c r="H19" s="222"/>
      <c r="J19" s="222"/>
      <c r="L19" s="222"/>
      <c r="N19" s="222"/>
      <c r="O19" s="222"/>
      <c r="P19" s="222"/>
      <c r="Q19" s="222"/>
      <c r="R19" s="222"/>
      <c r="S19" s="222"/>
      <c r="T19" s="222"/>
      <c r="U19" s="222"/>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49"/>
      <c r="AY19" s="48"/>
      <c r="AZ19" s="222"/>
    </row>
    <row r="20" spans="1:52" hidden="1" x14ac:dyDescent="0.2">
      <c r="A20" s="21" t="s">
        <v>13</v>
      </c>
      <c r="B20" s="351" t="s">
        <v>14</v>
      </c>
      <c r="C20" s="350"/>
      <c r="D20" s="146"/>
      <c r="F20" s="222"/>
      <c r="H20" s="222"/>
      <c r="J20" s="222"/>
      <c r="L20" s="222"/>
      <c r="N20" s="222"/>
      <c r="O20" s="222"/>
      <c r="P20" s="222"/>
      <c r="Q20" s="222"/>
      <c r="R20" s="222"/>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49"/>
      <c r="AY20" s="48"/>
      <c r="AZ20" s="222"/>
    </row>
    <row r="21" spans="1:52" hidden="1" x14ac:dyDescent="0.2">
      <c r="A21" s="22" t="s">
        <v>15</v>
      </c>
      <c r="B21" s="352" t="s">
        <v>16</v>
      </c>
      <c r="C21" s="342"/>
      <c r="D21" s="146"/>
      <c r="F21" s="222"/>
      <c r="H21" s="222"/>
      <c r="J21" s="222"/>
      <c r="L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49"/>
      <c r="AY21" s="48"/>
      <c r="AZ21" s="222"/>
    </row>
    <row r="22" spans="1:52" hidden="1" x14ac:dyDescent="0.2">
      <c r="A22" s="100" t="s">
        <v>17</v>
      </c>
      <c r="B22" s="352" t="s">
        <v>18</v>
      </c>
      <c r="C22" s="342"/>
      <c r="D22" s="146"/>
      <c r="F22" s="222"/>
      <c r="H22" s="222"/>
      <c r="J22" s="222"/>
      <c r="L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49"/>
      <c r="AY22" s="48"/>
      <c r="AZ22" s="222"/>
    </row>
    <row r="23" spans="1:52" hidden="1" x14ac:dyDescent="0.2">
      <c r="A23" s="100" t="s">
        <v>19</v>
      </c>
      <c r="B23" s="220"/>
      <c r="C23" s="101"/>
      <c r="D23" s="146"/>
      <c r="F23" s="222"/>
      <c r="H23" s="222"/>
      <c r="J23" s="222"/>
      <c r="L23" s="222"/>
      <c r="N23" s="222"/>
      <c r="O23" s="222"/>
      <c r="P23" s="222"/>
      <c r="Q23" s="222"/>
      <c r="R23" s="222"/>
      <c r="S23" s="222"/>
      <c r="T23" s="222"/>
      <c r="U23" s="222"/>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49"/>
      <c r="AY23" s="48"/>
      <c r="AZ23" s="222"/>
    </row>
    <row r="24" spans="1:52" hidden="1" x14ac:dyDescent="0.2">
      <c r="A24" s="100" t="s">
        <v>20</v>
      </c>
      <c r="B24" s="220"/>
      <c r="C24" s="101"/>
      <c r="D24" s="146"/>
      <c r="F24" s="222"/>
      <c r="H24" s="222"/>
      <c r="J24" s="222"/>
      <c r="L24" s="222"/>
      <c r="N24" s="222"/>
      <c r="O24" s="222"/>
      <c r="P24" s="222"/>
      <c r="Q24" s="222"/>
      <c r="R24" s="222"/>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49"/>
      <c r="AY24" s="48"/>
      <c r="AZ24" s="222"/>
    </row>
    <row r="25" spans="1:52" hidden="1" x14ac:dyDescent="0.2">
      <c r="A25" s="100" t="s">
        <v>21</v>
      </c>
      <c r="B25" s="220"/>
      <c r="C25" s="101"/>
      <c r="D25" s="146"/>
      <c r="F25" s="222"/>
      <c r="H25" s="222"/>
      <c r="J25" s="222"/>
      <c r="L25" s="222"/>
      <c r="N25" s="222"/>
      <c r="O25" s="222"/>
      <c r="P25" s="222"/>
      <c r="Q25" s="222"/>
      <c r="R25" s="222"/>
      <c r="S25" s="222"/>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49"/>
      <c r="AY25" s="48"/>
      <c r="AZ25" s="222"/>
    </row>
    <row r="26" spans="1:52" ht="13.5" thickBot="1" x14ac:dyDescent="0.25">
      <c r="A26" s="17"/>
      <c r="B26" s="16"/>
      <c r="C26" s="15"/>
      <c r="D26" s="146"/>
      <c r="F26" s="222"/>
      <c r="H26" s="222"/>
      <c r="J26" s="222"/>
      <c r="L26" s="222"/>
      <c r="N26" s="222"/>
      <c r="O26" s="222"/>
      <c r="P26" s="222"/>
      <c r="Q26" s="222"/>
      <c r="R26" s="222"/>
      <c r="S26" s="222"/>
      <c r="T26" s="222"/>
      <c r="U26" s="222"/>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49"/>
      <c r="AY26" s="48"/>
      <c r="AZ26" s="222"/>
    </row>
    <row r="27" spans="1:52" ht="16.5" thickBot="1" x14ac:dyDescent="0.3">
      <c r="A27" s="338" t="s">
        <v>22</v>
      </c>
      <c r="B27" s="337"/>
      <c r="C27" s="12" t="s">
        <v>5</v>
      </c>
      <c r="D27" s="146"/>
      <c r="E27" s="222"/>
      <c r="F27" s="9"/>
      <c r="G27" s="222"/>
      <c r="H27" s="9"/>
      <c r="I27" s="222"/>
      <c r="J27" s="9"/>
      <c r="L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49"/>
      <c r="AY27" s="48"/>
      <c r="AZ27" s="222"/>
    </row>
    <row r="28" spans="1:52" ht="5.25" customHeight="1" thickBot="1" x14ac:dyDescent="0.25">
      <c r="A28" s="14"/>
      <c r="B28" s="5"/>
      <c r="C28" s="30"/>
      <c r="D28" s="146"/>
      <c r="E28" s="222"/>
      <c r="F28" s="9"/>
      <c r="G28" s="222"/>
      <c r="H28" s="9"/>
      <c r="I28" s="222"/>
      <c r="J28" s="9"/>
      <c r="L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49"/>
      <c r="AY28" s="48"/>
      <c r="AZ28" s="222"/>
    </row>
    <row r="29" spans="1:52" ht="15.75" thickBot="1" x14ac:dyDescent="0.3">
      <c r="A29" s="33" t="s">
        <v>6</v>
      </c>
      <c r="B29" s="39"/>
      <c r="C29" s="40"/>
      <c r="D29" s="146"/>
      <c r="E29" s="222"/>
      <c r="F29" s="9"/>
      <c r="G29" s="222"/>
      <c r="H29" s="9"/>
      <c r="I29" s="222"/>
      <c r="J29" s="9"/>
      <c r="L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49"/>
      <c r="AY29" s="48"/>
      <c r="AZ29" s="222"/>
    </row>
    <row r="30" spans="1:52" ht="13.5" thickBot="1" x14ac:dyDescent="0.25">
      <c r="A30" s="25" t="s">
        <v>23</v>
      </c>
      <c r="B30" s="4">
        <f>_xlfn.IFNA(_xlfn.IFNA(VLOOKUP($B$3,'Table 3a'!$B$6:$H$399,2,FALSE),VLOOKUP($B$3,'Table 4a'!$B$6:$H$40,2,FALSE)),"")</f>
        <v>4.4000000000000004</v>
      </c>
      <c r="C30" s="13" t="str">
        <f>_xlfn.IFNA(_xlfn.IFNA(VLOOKUP($B$3,'Table 3a'!$B$6:$H$399,3,FALSE),VLOOKUP($B$3,'Table 4a'!$B$6:$H$40,3,FALSE)),"")</f>
        <v>G</v>
      </c>
      <c r="D30" s="146"/>
      <c r="E30" s="222"/>
      <c r="F30" s="9"/>
      <c r="G30" s="222"/>
      <c r="H30" s="9"/>
      <c r="I30" s="222"/>
      <c r="J30" s="9"/>
      <c r="L30" s="222"/>
      <c r="N30" s="222"/>
      <c r="O30" s="222"/>
      <c r="P30" s="222"/>
      <c r="Q30" s="222"/>
      <c r="R30" s="222"/>
      <c r="S30" s="222"/>
      <c r="T30" s="222"/>
      <c r="U30" s="222"/>
      <c r="V30" s="222"/>
      <c r="W30" s="222"/>
      <c r="X30" s="222"/>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49"/>
      <c r="AY30" s="48"/>
      <c r="AZ30" s="222"/>
    </row>
    <row r="31" spans="1:52" ht="13.5" thickBot="1" x14ac:dyDescent="0.25">
      <c r="A31" s="35" t="s">
        <v>24</v>
      </c>
      <c r="B31" s="41"/>
      <c r="C31" s="38"/>
      <c r="D31" s="146"/>
      <c r="E31" s="222"/>
      <c r="F31" s="9"/>
      <c r="G31" s="222"/>
      <c r="H31" s="9"/>
      <c r="I31" s="222"/>
      <c r="J31" s="9"/>
      <c r="L31" s="222"/>
      <c r="N31" s="222"/>
      <c r="O31" s="222"/>
      <c r="P31" s="222"/>
      <c r="Q31" s="222"/>
      <c r="R31" s="222"/>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49"/>
      <c r="AY31" s="48"/>
      <c r="AZ31" s="222"/>
    </row>
    <row r="32" spans="1:52" ht="13.5" thickBot="1" x14ac:dyDescent="0.25">
      <c r="A32" s="36" t="s">
        <v>25</v>
      </c>
      <c r="B32" s="39"/>
      <c r="C32" s="42"/>
      <c r="D32" s="146"/>
      <c r="E32" s="222"/>
      <c r="F32" s="9"/>
      <c r="G32" s="222"/>
      <c r="H32" s="9"/>
      <c r="I32" s="222"/>
      <c r="J32" s="9"/>
      <c r="L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49"/>
      <c r="AY32" s="48"/>
      <c r="AZ32" s="222"/>
    </row>
    <row r="33" spans="1:52" ht="13.5" thickBot="1" x14ac:dyDescent="0.25">
      <c r="A33" s="150" t="s">
        <v>26</v>
      </c>
      <c r="B33" s="4">
        <f>_xlfn.IFNA(_xlfn.IFNA(VLOOKUP($B$3,'Table 3b'!$B$7:$U$399,2,FALSE),VLOOKUP($B$3,'Table 4b'!$B$7:$O$40,2,FALSE)),"")</f>
        <v>6.9000000000000006E-2</v>
      </c>
      <c r="C33" s="40"/>
      <c r="D33" s="146"/>
      <c r="E33" s="222"/>
      <c r="F33" s="9"/>
      <c r="G33" s="222"/>
      <c r="H33" s="9"/>
      <c r="I33" s="222"/>
      <c r="J33" s="9"/>
      <c r="L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49"/>
      <c r="AY33" s="48"/>
      <c r="AZ33" s="222"/>
    </row>
    <row r="34" spans="1:52" ht="13.5" thickBot="1" x14ac:dyDescent="0.25">
      <c r="A34" s="150" t="s">
        <v>27</v>
      </c>
      <c r="B34" s="4">
        <f>_xlfn.IFNA(_xlfn.IFNA(VLOOKUP($B$3,'Table 3b'!$B$7:$U$399,3,FALSE),VLOOKUP($B$3,'Table 4b'!$B$7:$O$40,3,FALSE)),"")</f>
        <v>140</v>
      </c>
      <c r="C34" s="13" t="str">
        <f>_xlfn.IFNA(VLOOKUP($B$3,'Table 3b'!$B$7:$U$399,4,FALSE),"")</f>
        <v>E</v>
      </c>
      <c r="D34" s="146"/>
      <c r="E34" s="222"/>
      <c r="F34" s="9"/>
      <c r="G34" s="222"/>
      <c r="H34" s="9"/>
      <c r="I34" s="222"/>
      <c r="J34" s="9"/>
      <c r="L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49"/>
      <c r="AY34" s="48"/>
      <c r="AZ34" s="222"/>
    </row>
    <row r="35" spans="1:52" ht="13.5" thickBot="1" x14ac:dyDescent="0.25">
      <c r="A35" s="37" t="s">
        <v>28</v>
      </c>
      <c r="B35" s="43"/>
      <c r="C35" s="38"/>
      <c r="D35" s="146"/>
      <c r="E35" s="222"/>
      <c r="F35" s="9"/>
      <c r="G35" s="222"/>
      <c r="H35" s="9"/>
      <c r="I35" s="222"/>
      <c r="J35" s="9"/>
      <c r="L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49"/>
      <c r="AY35" s="48"/>
      <c r="AZ35" s="222"/>
    </row>
    <row r="36" spans="1:52" ht="13.5" thickBot="1" x14ac:dyDescent="0.25">
      <c r="A36" s="150" t="s">
        <v>26</v>
      </c>
      <c r="B36" s="4">
        <f>_xlfn.IFNA(_xlfn.IFNA(VLOOKUP($B$3,'Table 3b'!$B$7:$U$399,8,FALSE),VLOOKUP($B$3,'Table 4b'!$B$7:$O$40,6,FALSE)),"")</f>
        <v>5.7</v>
      </c>
      <c r="C36" s="40"/>
      <c r="D36" s="146"/>
      <c r="E36" s="222"/>
      <c r="F36" s="9"/>
      <c r="G36" s="222"/>
      <c r="H36" s="9"/>
      <c r="I36" s="222"/>
      <c r="J36" s="9"/>
      <c r="L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49"/>
      <c r="AY36" s="48"/>
      <c r="AZ36" s="222"/>
    </row>
    <row r="37" spans="1:52" ht="13.5" thickBot="1" x14ac:dyDescent="0.25">
      <c r="A37" s="150" t="s">
        <v>27</v>
      </c>
      <c r="B37" s="4">
        <f>_xlfn.IFNA(_xlfn.IFNA(VLOOKUP($B$3,'Table 3b'!$B$7:$U$399,9,FALSE),VLOOKUP($B$3,'Table 4b'!$B$7:$O$40,7,FALSE)),"")</f>
        <v>10000</v>
      </c>
      <c r="C37" s="13" t="str">
        <f>_xlfn.IFNA(VLOOKUP($B$3,'Table 3b'!$B$7:$U$399,10,FALSE),"")</f>
        <v>C</v>
      </c>
      <c r="D37" s="146"/>
      <c r="E37" s="222"/>
      <c r="F37" s="9"/>
      <c r="G37" s="222"/>
      <c r="H37" s="9"/>
      <c r="I37" s="222"/>
      <c r="J37" s="9"/>
      <c r="L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49"/>
      <c r="AY37" s="48"/>
      <c r="AZ37" s="222"/>
    </row>
    <row r="38" spans="1:52" ht="13.5" thickBot="1" x14ac:dyDescent="0.25">
      <c r="A38" s="37" t="s">
        <v>29</v>
      </c>
      <c r="B38" s="43"/>
      <c r="C38" s="38"/>
      <c r="D38" s="146"/>
      <c r="E38" s="222"/>
      <c r="F38" s="9"/>
      <c r="G38" s="222"/>
      <c r="H38" s="9"/>
      <c r="I38" s="222"/>
      <c r="J38" s="9"/>
      <c r="L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49"/>
      <c r="AY38" s="48"/>
      <c r="AZ38" s="222"/>
    </row>
    <row r="39" spans="1:52" ht="13.5" thickBot="1" x14ac:dyDescent="0.25">
      <c r="A39" s="150" t="s">
        <v>26</v>
      </c>
      <c r="B39" s="4">
        <f>_xlfn.IFNA(_xlfn.IFNA(VLOOKUP($B$3,'Table 3b'!$B$7:$U$399,14,FALSE),VLOOKUP($B$3,'Table 4b'!$B$7:$O$40,10,FALSE)),"")</f>
        <v>6.9000000000000006E-2</v>
      </c>
      <c r="C39" s="40"/>
      <c r="D39" s="146"/>
      <c r="E39" s="222"/>
      <c r="F39" s="9"/>
      <c r="G39" s="222"/>
      <c r="H39" s="9"/>
      <c r="I39" s="222"/>
      <c r="J39" s="9"/>
      <c r="L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49"/>
      <c r="AY39" s="48"/>
      <c r="AZ39" s="222"/>
    </row>
    <row r="40" spans="1:52" ht="13.5" thickBot="1" x14ac:dyDescent="0.25">
      <c r="A40" s="151" t="s">
        <v>27</v>
      </c>
      <c r="B40" s="4">
        <f>_xlfn.IFNA(_xlfn.IFNA(VLOOKUP($B$3,'Table 3b'!$B$7:$U$399,15,FALSE),VLOOKUP($B$3,'Table 4b'!$B$7:$O$40,11,FALSE)),"")</f>
        <v>140</v>
      </c>
      <c r="C40" s="13" t="str">
        <f>_xlfn.IFNA(VLOOKUP($B$3,'Table 3b'!$B$7:$U$399,16,FALSE),"")</f>
        <v>E</v>
      </c>
      <c r="D40" s="146"/>
      <c r="E40" s="222"/>
      <c r="F40" s="9"/>
      <c r="G40" s="222"/>
      <c r="H40" s="9"/>
      <c r="I40" s="222"/>
      <c r="J40" s="9"/>
      <c r="L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49"/>
      <c r="AY40" s="48"/>
      <c r="AZ40" s="222"/>
    </row>
    <row r="41" spans="1:52" ht="5.0999999999999996" customHeight="1" thickBot="1" x14ac:dyDescent="0.25">
      <c r="A41" s="14"/>
      <c r="B41" s="5"/>
      <c r="C41" s="30"/>
      <c r="D41" s="146"/>
      <c r="E41" s="222"/>
      <c r="F41" s="9"/>
      <c r="G41" s="222"/>
      <c r="H41" s="9"/>
      <c r="I41" s="222"/>
      <c r="J41" s="9"/>
      <c r="L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49"/>
      <c r="AY41" s="48"/>
      <c r="AZ41" s="222"/>
    </row>
    <row r="42" spans="1:52" ht="15.75" thickBot="1" x14ac:dyDescent="0.3">
      <c r="A42" s="34" t="s">
        <v>10</v>
      </c>
      <c r="B42" s="44"/>
      <c r="C42" s="42"/>
      <c r="D42" s="146"/>
      <c r="E42" s="222"/>
      <c r="F42" s="9"/>
      <c r="G42" s="222"/>
      <c r="H42" s="9"/>
      <c r="I42" s="222"/>
      <c r="J42" s="9"/>
      <c r="L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49"/>
      <c r="AY42" s="48"/>
      <c r="AZ42" s="222"/>
    </row>
    <row r="43" spans="1:52" ht="13.5" thickBot="1" x14ac:dyDescent="0.25">
      <c r="A43" s="35" t="s">
        <v>30</v>
      </c>
      <c r="B43" s="39"/>
      <c r="C43" s="40"/>
      <c r="D43" s="146"/>
      <c r="E43" s="222"/>
      <c r="F43" s="9"/>
      <c r="G43" s="222"/>
      <c r="H43" s="9"/>
      <c r="I43" s="222"/>
      <c r="J43" s="9"/>
      <c r="L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49"/>
      <c r="AY43" s="48"/>
      <c r="AZ43" s="222"/>
    </row>
    <row r="44" spans="1:52" ht="13.5" thickBot="1" x14ac:dyDescent="0.25">
      <c r="A44" s="150" t="s">
        <v>31</v>
      </c>
      <c r="B44" s="4">
        <f>_xlfn.IFNA(_xlfn.IFNA(VLOOKUP($B$3,'Table 3a'!$B$6:$H$399,4,FALSE),VLOOKUP($B$3,'Table 4a'!$B$6:$H$40,4,FALSE)),"")</f>
        <v>64</v>
      </c>
      <c r="C44" s="13" t="str">
        <f>_xlfn.IFNA(_xlfn.IFNA(VLOOKUP($B$3,'Table 3a'!$B$6:$H$399,5,FALSE),VLOOKUP($B$3,'Table 4a'!$B$6:$H$40,5,FALSE)),"")</f>
        <v>G</v>
      </c>
      <c r="D44" s="146"/>
      <c r="E44" s="222"/>
      <c r="F44" s="9"/>
      <c r="G44" s="222"/>
      <c r="H44" s="9"/>
      <c r="I44" s="222"/>
      <c r="J44" s="9"/>
      <c r="L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49"/>
      <c r="AY44" s="48"/>
      <c r="AZ44" s="222"/>
    </row>
    <row r="45" spans="1:52" ht="13.5" thickBot="1" x14ac:dyDescent="0.25">
      <c r="A45" s="150" t="s">
        <v>32</v>
      </c>
      <c r="B45" s="4">
        <f>_xlfn.IFNA(_xlfn.IFNA(VLOOKUP($B$3,'Table 3a'!$B$6:$H$399,6,FALSE),VLOOKUP($B$3,'Table 4a'!$B$6:$H$40,6,FALSE)),"")</f>
        <v>10000</v>
      </c>
      <c r="C45" s="13" t="str">
        <f>_xlfn.IFNA(_xlfn.IFNA(VLOOKUP($B$3,'Table 3a'!$B$6:$H$399,7,FALSE),VLOOKUP($B$3,'Table 4a'!$B$6:$H$40,7,FALSE)),"")</f>
        <v>C</v>
      </c>
      <c r="D45" s="146"/>
      <c r="E45" s="222"/>
      <c r="F45" s="9"/>
      <c r="G45" s="222"/>
      <c r="H45" s="9"/>
      <c r="I45" s="222"/>
      <c r="J45" s="9"/>
      <c r="L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49"/>
      <c r="AY45" s="48"/>
      <c r="AZ45" s="222"/>
    </row>
    <row r="46" spans="1:52" ht="13.5" thickBot="1" x14ac:dyDescent="0.25">
      <c r="A46" s="35" t="s">
        <v>24</v>
      </c>
      <c r="B46" s="41"/>
      <c r="C46" s="38"/>
      <c r="D46" s="146"/>
      <c r="E46" s="222"/>
      <c r="F46" s="9"/>
      <c r="G46" s="222"/>
      <c r="H46" s="9"/>
      <c r="I46" s="222"/>
      <c r="J46" s="9"/>
      <c r="L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49"/>
      <c r="AY46" s="48"/>
      <c r="AZ46" s="222"/>
    </row>
    <row r="47" spans="1:52" ht="13.5" thickBot="1" x14ac:dyDescent="0.25">
      <c r="A47" s="36" t="s">
        <v>25</v>
      </c>
      <c r="B47" s="39"/>
      <c r="C47" s="42"/>
      <c r="D47" s="146"/>
      <c r="E47" s="222"/>
      <c r="F47" s="9"/>
      <c r="G47" s="222"/>
      <c r="H47" s="9"/>
      <c r="I47" s="222"/>
      <c r="J47" s="9"/>
      <c r="L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49"/>
      <c r="AY47" s="48"/>
      <c r="AZ47" s="222"/>
    </row>
    <row r="48" spans="1:52" ht="13.5" thickBot="1" x14ac:dyDescent="0.25">
      <c r="A48" s="150" t="s">
        <v>26</v>
      </c>
      <c r="B48" s="4">
        <f>_xlfn.IFNA(_xlfn.IFNA(VLOOKUP($B$3,'Table 3b'!$B$7:$U$399,5,FALSE),VLOOKUP($B$3,'Table 4b'!$B$7:$O$40,3,FALSE)),"")</f>
        <v>0.19</v>
      </c>
      <c r="C48" s="40"/>
      <c r="D48" s="146"/>
      <c r="E48" s="222"/>
      <c r="F48" s="9"/>
      <c r="G48" s="222"/>
      <c r="H48" s="9"/>
      <c r="I48" s="222"/>
      <c r="J48" s="9"/>
      <c r="L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49"/>
      <c r="AY48" s="48"/>
      <c r="AZ48" s="222"/>
    </row>
    <row r="49" spans="1:52" ht="13.5" thickBot="1" x14ac:dyDescent="0.25">
      <c r="A49" s="150" t="s">
        <v>33</v>
      </c>
      <c r="B49" s="4">
        <f>_xlfn.IFNA(_xlfn.IFNA(VLOOKUP($B$3,'Table 3b'!$B$7:$U$399,6,FALSE),VLOOKUP($B$3,'Table 4b'!$B$7:$O$40,5,FALSE)),"")</f>
        <v>380</v>
      </c>
      <c r="C49" s="13" t="str">
        <f>_xlfn.IFNA(VLOOKUP($B$3,'Table 3b'!$B$7:$U$399,7,FALSE),"")</f>
        <v>E</v>
      </c>
      <c r="D49" s="146"/>
      <c r="E49" s="222"/>
      <c r="F49" s="9"/>
      <c r="G49" s="222"/>
      <c r="H49" s="9"/>
      <c r="I49" s="222"/>
      <c r="J49" s="9"/>
      <c r="L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49"/>
      <c r="AY49" s="48"/>
      <c r="AZ49" s="222"/>
    </row>
    <row r="50" spans="1:52" ht="13.5" thickBot="1" x14ac:dyDescent="0.25">
      <c r="A50" s="37" t="s">
        <v>28</v>
      </c>
      <c r="B50" s="43"/>
      <c r="C50" s="38"/>
      <c r="D50" s="146"/>
      <c r="E50" s="222"/>
      <c r="F50" s="9"/>
      <c r="G50" s="222"/>
      <c r="H50" s="9"/>
      <c r="I50" s="222"/>
      <c r="J50" s="9"/>
      <c r="L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49"/>
      <c r="AY50" s="48"/>
      <c r="AZ50" s="222"/>
    </row>
    <row r="51" spans="1:52" ht="13.5" thickBot="1" x14ac:dyDescent="0.25">
      <c r="A51" s="150" t="s">
        <v>26</v>
      </c>
      <c r="B51" s="4">
        <f>_xlfn.IFNA(_xlfn.IFNA(VLOOKUP($B$3,'Table 3b'!$B$7:$U$399,11,FALSE),VLOOKUP($B$3,'Table 4b'!$B$7:$O$40,8,FALSE)),"")</f>
        <v>5.7</v>
      </c>
      <c r="C51" s="40"/>
      <c r="D51" s="146"/>
      <c r="E51" s="222"/>
      <c r="F51" s="9"/>
      <c r="G51" s="222"/>
      <c r="H51" s="9"/>
      <c r="I51" s="222"/>
      <c r="J51" s="9"/>
      <c r="L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49"/>
      <c r="AY51" s="48"/>
      <c r="AZ51" s="222"/>
    </row>
    <row r="52" spans="1:52" ht="13.5" thickBot="1" x14ac:dyDescent="0.25">
      <c r="A52" s="150" t="s">
        <v>27</v>
      </c>
      <c r="B52" s="4">
        <f>_xlfn.IFNA(_xlfn.IFNA(VLOOKUP($B$3,'Table 3b'!$B$7:$U$399,12,FALSE),VLOOKUP($B$3,'Table 4b'!$B$7:$O$40,9,FALSE)),"")</f>
        <v>10000</v>
      </c>
      <c r="C52" s="13" t="str">
        <f>_xlfn.IFNA(VLOOKUP($B$3,'Table 3b'!$B$7:$U$399,13,FALSE),"")</f>
        <v>C</v>
      </c>
      <c r="D52" s="146"/>
      <c r="E52" s="222"/>
      <c r="F52" s="9"/>
      <c r="G52" s="222"/>
      <c r="H52" s="9"/>
      <c r="I52" s="222"/>
      <c r="J52" s="9"/>
      <c r="L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49"/>
      <c r="AY52" s="48"/>
      <c r="AZ52" s="222"/>
    </row>
    <row r="53" spans="1:52" ht="13.5" thickBot="1" x14ac:dyDescent="0.25">
      <c r="A53" s="37" t="s">
        <v>29</v>
      </c>
      <c r="B53" s="43"/>
      <c r="C53" s="38"/>
      <c r="D53" s="146"/>
      <c r="E53" s="222"/>
      <c r="F53" s="9"/>
      <c r="G53" s="222"/>
      <c r="H53" s="9"/>
      <c r="I53" s="222"/>
      <c r="J53" s="9"/>
      <c r="L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49"/>
      <c r="AY53" s="48"/>
      <c r="AZ53" s="222"/>
    </row>
    <row r="54" spans="1:52" ht="13.5" thickBot="1" x14ac:dyDescent="0.25">
      <c r="A54" s="150" t="s">
        <v>26</v>
      </c>
      <c r="B54" s="4">
        <f>_xlfn.IFNA(_xlfn.IFNA(VLOOKUP($B$3,'Table 3b'!$B$7:$U$399,17,FALSE),VLOOKUP($B$3,'Table 4b'!$B$7:$O$40,12,FALSE)),"")</f>
        <v>0.19</v>
      </c>
      <c r="C54" s="40"/>
      <c r="D54" s="146"/>
      <c r="E54" s="222"/>
      <c r="F54" s="9"/>
      <c r="G54" s="222"/>
      <c r="H54" s="9"/>
      <c r="I54" s="222"/>
      <c r="J54" s="9"/>
      <c r="L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49"/>
      <c r="AY54" s="48"/>
      <c r="AZ54" s="222"/>
    </row>
    <row r="55" spans="1:52" ht="13.5" thickBot="1" x14ac:dyDescent="0.25">
      <c r="A55" s="150" t="s">
        <v>27</v>
      </c>
      <c r="B55" s="4">
        <f>_xlfn.IFNA(_xlfn.IFNA(VLOOKUP($B$3,'Table 3b'!$B$7:$U$399,18,FALSE),VLOOKUP($B$3,'Table 4b'!$B$7:$O$40,13,FALSE)),"")</f>
        <v>380</v>
      </c>
      <c r="C55" s="13" t="str">
        <f>_xlfn.IFNA(VLOOKUP($B$3,'Table 3b'!$B$7:$U$399,19,FALSE),"")</f>
        <v>E</v>
      </c>
      <c r="D55" s="146"/>
      <c r="E55" s="222"/>
      <c r="F55" s="9"/>
      <c r="G55" s="222"/>
      <c r="H55" s="9"/>
      <c r="I55" s="222"/>
      <c r="J55" s="9"/>
      <c r="L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49"/>
      <c r="AY55" s="48"/>
      <c r="AZ55" s="222"/>
    </row>
    <row r="56" spans="1:52" ht="5.0999999999999996" customHeight="1" thickBot="1" x14ac:dyDescent="0.25">
      <c r="A56" s="14"/>
      <c r="B56" s="5"/>
      <c r="C56" s="30"/>
      <c r="D56" s="146"/>
      <c r="E56" s="222"/>
      <c r="F56" s="9"/>
      <c r="G56" s="222"/>
      <c r="H56" s="9"/>
      <c r="I56" s="222"/>
      <c r="J56" s="9"/>
      <c r="L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49"/>
      <c r="AY56" s="48"/>
      <c r="AZ56" s="222"/>
    </row>
    <row r="57" spans="1:52" ht="15.75" thickBot="1" x14ac:dyDescent="0.3">
      <c r="A57" s="33" t="s">
        <v>34</v>
      </c>
      <c r="B57" s="4">
        <f>_xlfn.IFNA(_xlfn.IFNA(VLOOKUP($B$3,'Table 3b'!$B$7:$U$399,20,FALSE),VLOOKUP($B$3,'Table 4b'!$B$7:$O$40,14,FALSE)),"")</f>
        <v>5</v>
      </c>
      <c r="C57" s="42"/>
      <c r="D57" s="146"/>
      <c r="E57" s="222"/>
      <c r="F57" s="9"/>
      <c r="G57" s="222"/>
      <c r="H57" s="9"/>
      <c r="I57" s="222"/>
      <c r="J57" s="9"/>
      <c r="L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49"/>
      <c r="AY57" s="48"/>
      <c r="AZ57" s="222"/>
    </row>
    <row r="58" spans="1:52" ht="5.0999999999999996" customHeight="1" thickBot="1" x14ac:dyDescent="0.25">
      <c r="A58" s="20"/>
      <c r="B58" s="5"/>
      <c r="C58" s="30"/>
      <c r="D58" s="146"/>
      <c r="E58" s="222"/>
      <c r="F58" s="9"/>
      <c r="G58" s="222"/>
      <c r="H58" s="9"/>
      <c r="I58" s="222"/>
      <c r="J58" s="9"/>
      <c r="L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49"/>
      <c r="AY58" s="48"/>
      <c r="AZ58" s="222"/>
    </row>
    <row r="59" spans="1:52" ht="13.5" hidden="1" thickBot="1" x14ac:dyDescent="0.25">
      <c r="A59" s="348" t="s">
        <v>12</v>
      </c>
      <c r="B59" s="346"/>
      <c r="C59" s="347"/>
      <c r="D59" s="146"/>
      <c r="E59" s="222"/>
      <c r="F59" s="9"/>
      <c r="G59" s="222"/>
      <c r="H59" s="9"/>
      <c r="I59" s="222"/>
      <c r="J59" s="9"/>
      <c r="L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49"/>
      <c r="AY59" s="48"/>
      <c r="AZ59" s="222"/>
    </row>
    <row r="60" spans="1:52" hidden="1" x14ac:dyDescent="0.2">
      <c r="A60" s="23" t="s">
        <v>14</v>
      </c>
      <c r="B60" s="349" t="s">
        <v>35</v>
      </c>
      <c r="C60" s="350"/>
      <c r="D60" s="146"/>
      <c r="E60" s="222"/>
      <c r="F60" s="9"/>
      <c r="G60" s="222"/>
      <c r="H60" s="9"/>
      <c r="I60" s="222"/>
      <c r="J60" s="9"/>
      <c r="L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49"/>
      <c r="AY60" s="48"/>
      <c r="AZ60" s="222"/>
    </row>
    <row r="61" spans="1:52" hidden="1" x14ac:dyDescent="0.2">
      <c r="A61" s="24" t="s">
        <v>16</v>
      </c>
      <c r="B61" s="341" t="s">
        <v>36</v>
      </c>
      <c r="C61" s="342"/>
      <c r="D61" s="146"/>
      <c r="E61" s="222"/>
      <c r="F61" s="9"/>
      <c r="G61" s="222"/>
      <c r="H61" s="9"/>
      <c r="I61" s="222"/>
      <c r="J61" s="9"/>
      <c r="L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49"/>
      <c r="AY61" s="48"/>
      <c r="AZ61" s="222"/>
    </row>
    <row r="62" spans="1:52" hidden="1" x14ac:dyDescent="0.2">
      <c r="A62" s="24" t="s">
        <v>37</v>
      </c>
      <c r="B62" s="341" t="s">
        <v>38</v>
      </c>
      <c r="C62" s="342"/>
      <c r="D62" s="146"/>
      <c r="E62" s="222"/>
      <c r="F62" s="9"/>
      <c r="G62" s="222"/>
      <c r="H62" s="9"/>
      <c r="I62" s="222"/>
      <c r="J62" s="9"/>
      <c r="L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49"/>
      <c r="AY62" s="48"/>
      <c r="AZ62" s="222"/>
    </row>
    <row r="63" spans="1:52" ht="13.5" hidden="1" thickBot="1" x14ac:dyDescent="0.25">
      <c r="A63" s="99" t="s">
        <v>39</v>
      </c>
      <c r="B63" s="343" t="s">
        <v>40</v>
      </c>
      <c r="C63" s="344"/>
      <c r="D63" s="146"/>
      <c r="E63" s="222"/>
      <c r="F63" s="9"/>
      <c r="G63" s="222"/>
      <c r="H63" s="9"/>
      <c r="I63" s="222"/>
      <c r="J63" s="9"/>
      <c r="L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49"/>
      <c r="AY63" s="48"/>
      <c r="AZ63" s="222"/>
    </row>
    <row r="64" spans="1:52" ht="13.5" thickBot="1" x14ac:dyDescent="0.25">
      <c r="A64" s="17"/>
      <c r="B64" s="16"/>
      <c r="C64" s="15"/>
      <c r="D64" s="146"/>
      <c r="E64" s="222"/>
      <c r="F64" s="9"/>
      <c r="G64" s="222"/>
      <c r="H64" s="9"/>
      <c r="I64" s="222"/>
      <c r="J64" s="9"/>
      <c r="L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49"/>
      <c r="AY64" s="48"/>
      <c r="AZ64" s="222"/>
    </row>
    <row r="65" spans="1:52" ht="16.5" thickBot="1" x14ac:dyDescent="0.3">
      <c r="A65" s="339" t="s">
        <v>41</v>
      </c>
      <c r="B65" s="340"/>
      <c r="C65" s="102" t="s">
        <v>42</v>
      </c>
      <c r="D65" s="146"/>
      <c r="E65" s="222"/>
      <c r="F65" s="9"/>
      <c r="G65" s="222"/>
      <c r="H65" s="9"/>
      <c r="I65" s="222"/>
      <c r="J65" s="9"/>
      <c r="L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49"/>
      <c r="AY65" s="48"/>
      <c r="AZ65" s="222"/>
    </row>
    <row r="66" spans="1:52" ht="15" customHeight="1" thickBot="1" x14ac:dyDescent="0.25">
      <c r="A66" s="103" t="s">
        <v>43</v>
      </c>
      <c r="B66" s="104">
        <f>_xlfn.IFNA(_xlfn.IFNA(VLOOKUP($B$3,'Table 5a'!$B$6:$S$386,2,FALSE),VLOOKUP($B$3,'Table 5b'!$B$5:$K$35,2,FALSE)),"")</f>
        <v>2.0000000000000002E-5</v>
      </c>
      <c r="C66" s="105" t="str">
        <f>_xlfn.IFNA(_xlfn.IFNA(VLOOKUP($B$3,'Table 5a'!$B$6:$S$386,3,FALSE),VLOOKUP($B$3,'Table 5b'!$B$5:$K$35,3,FALSE)),"")</f>
        <v>I</v>
      </c>
      <c r="D66" s="146"/>
      <c r="E66" s="222"/>
      <c r="F66" s="9"/>
      <c r="G66" s="222"/>
      <c r="H66" s="9"/>
      <c r="I66" s="222"/>
      <c r="J66" s="9"/>
      <c r="L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49"/>
      <c r="AY66" s="48"/>
      <c r="AZ66" s="222"/>
    </row>
    <row r="67" spans="1:52" ht="15" customHeight="1" thickBot="1" x14ac:dyDescent="0.25">
      <c r="A67" s="103" t="s">
        <v>44</v>
      </c>
      <c r="B67" s="104">
        <f>_xlfn.IFNA(_xlfn.IFNA(VLOOKUP($B$3,'Table 5a'!$B$6:$S$386,4,FALSE),VLOOKUP($B$3,'Table 5b'!$B$5:$K$35,4,FALSE)),"")</f>
        <v>0</v>
      </c>
      <c r="C67" s="105">
        <f>_xlfn.IFNA(_xlfn.IFNA(VLOOKUP($B$3,'Table 5a'!$B$6:$S$386,5,FALSE),VLOOKUP($B$3,'Table 5b'!$B$5:$K$35,5,FALSE)),"")</f>
        <v>0</v>
      </c>
      <c r="D67" s="146"/>
      <c r="E67" s="222"/>
      <c r="F67" s="9"/>
      <c r="G67" s="222"/>
      <c r="H67" s="9"/>
      <c r="I67" s="222"/>
      <c r="J67" s="9"/>
      <c r="L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49"/>
      <c r="AY67" s="48"/>
      <c r="AZ67" s="222"/>
    </row>
    <row r="68" spans="1:52" ht="15" customHeight="1" thickBot="1" x14ac:dyDescent="0.25">
      <c r="A68" s="103" t="s">
        <v>45</v>
      </c>
      <c r="B68" s="104">
        <f>_xlfn.IFNA(_xlfn.IFNA(VLOOKUP($B$3,'Table 5a'!$B$6:$S$386,6,FALSE),VLOOKUP($B$3,'Table 5b'!$B$5:$K$35,6,FALSE)),"")</f>
        <v>0</v>
      </c>
      <c r="C68" s="105">
        <f>_xlfn.IFNA(_xlfn.IFNA(VLOOKUP($B$3,'Table 5a'!$B$6:$S$386,7,FALSE),VLOOKUP($B$3,'Table 5b'!$B$5:$K$35,7,FALSE)),"")</f>
        <v>0</v>
      </c>
      <c r="D68" s="146"/>
      <c r="E68" s="222"/>
      <c r="F68" s="9"/>
      <c r="G68" s="222"/>
      <c r="H68" s="9"/>
      <c r="I68" s="222"/>
      <c r="J68" s="9"/>
      <c r="L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49"/>
      <c r="AY68" s="48"/>
      <c r="AZ68" s="222"/>
    </row>
    <row r="69" spans="1:52" ht="15" customHeight="1" thickBot="1" x14ac:dyDescent="0.25">
      <c r="A69" s="103" t="s">
        <v>46</v>
      </c>
      <c r="B69" s="104">
        <f>_xlfn.IFNA(_xlfn.IFNA(VLOOKUP($B$3,'Table 5a'!$B$6:$S$386,8,FALSE),VLOOKUP($B$3,'Table 5b'!$B$5:$K$35,8,FALSE)),"")</f>
        <v>0</v>
      </c>
      <c r="C69" s="106">
        <f>_xlfn.IFNA(_xlfn.IFNA(VLOOKUP($B$3,'Table 5a'!$B$6:$S$386,9,FALSE),VLOOKUP($B$3,'Table 5b'!$B$5:$K$35,9,FALSE)),"")</f>
        <v>0</v>
      </c>
      <c r="D69" s="146"/>
      <c r="E69" s="222"/>
      <c r="F69" s="9"/>
      <c r="G69" s="222"/>
      <c r="H69" s="9"/>
      <c r="I69" s="222"/>
      <c r="J69" s="9"/>
      <c r="L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49"/>
      <c r="AY69" s="48"/>
      <c r="AZ69" s="222"/>
    </row>
    <row r="70" spans="1:52" ht="15" customHeight="1" thickBot="1" x14ac:dyDescent="0.25">
      <c r="A70" s="103" t="s">
        <v>47</v>
      </c>
      <c r="B70" s="104">
        <f>_xlfn.IFNA(VLOOKUP($B$3,'Table 5a'!$B$6:$S$386,10,FALSE),"")</f>
        <v>810000</v>
      </c>
      <c r="C70" s="107"/>
      <c r="D70" s="146"/>
      <c r="E70" s="222"/>
      <c r="F70" s="9"/>
      <c r="G70" s="222"/>
      <c r="H70" s="9"/>
      <c r="I70" s="222"/>
      <c r="J70" s="9"/>
      <c r="L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49"/>
      <c r="AY70" s="48"/>
      <c r="AZ70" s="222"/>
    </row>
    <row r="71" spans="1:52" ht="15" customHeight="1" thickBot="1" x14ac:dyDescent="0.25">
      <c r="A71" s="103" t="s">
        <v>48</v>
      </c>
      <c r="B71" s="108" t="str">
        <f>_xlfn.IFNA(IF(VLOOKUP($B$3,'Table 5a'!$B$6:$S$386,11,FALSE)="X","YES",""),"")</f>
        <v/>
      </c>
      <c r="C71" s="109"/>
      <c r="D71" s="146"/>
      <c r="E71" s="222"/>
      <c r="F71" s="9"/>
      <c r="G71" s="222"/>
      <c r="H71" s="9"/>
      <c r="I71" s="222"/>
      <c r="J71" s="9"/>
      <c r="L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49"/>
      <c r="AY71" s="48"/>
      <c r="AZ71" s="222"/>
    </row>
    <row r="72" spans="1:52" ht="15" customHeight="1" thickBot="1" x14ac:dyDescent="0.25">
      <c r="A72" s="103" t="s">
        <v>49</v>
      </c>
      <c r="B72" s="108">
        <f>_xlfn.IFNA(VLOOKUP($B$3,'Table 5a'!$B$6:$S$386,12,FALSE),"")</f>
        <v>5.7000000000000002E-2</v>
      </c>
      <c r="C72" s="106">
        <f>_xlfn.IFNA(VLOOKUP($B$3,'Table 5a'!$B$6:$S$386,13,FALSE),"")</f>
        <v>5</v>
      </c>
      <c r="D72" s="146"/>
      <c r="E72" s="222"/>
      <c r="F72" s="9"/>
      <c r="G72" s="222"/>
      <c r="H72" s="9"/>
      <c r="I72" s="222"/>
      <c r="J72" s="9"/>
      <c r="L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49"/>
      <c r="AY72" s="48"/>
      <c r="AZ72" s="222"/>
    </row>
    <row r="73" spans="1:52" ht="15" customHeight="1" thickBot="1" x14ac:dyDescent="0.25">
      <c r="A73" s="103" t="s">
        <v>50</v>
      </c>
      <c r="B73" s="108">
        <f>_xlfn.IFNA(VLOOKUP($B$3,'Table 5a'!$B$6:$S$386,14,FALSE),"")</f>
        <v>0</v>
      </c>
      <c r="C73" s="107"/>
      <c r="D73" s="146"/>
      <c r="E73" s="222"/>
      <c r="F73" s="9"/>
      <c r="G73" s="222"/>
      <c r="H73" s="9"/>
      <c r="I73" s="222"/>
      <c r="J73" s="9"/>
      <c r="L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49"/>
      <c r="AY73" s="48"/>
      <c r="AZ73" s="222"/>
    </row>
    <row r="74" spans="1:52" ht="15" customHeight="1" thickBot="1" x14ac:dyDescent="0.25">
      <c r="A74" s="103" t="s">
        <v>51</v>
      </c>
      <c r="B74" s="108">
        <f>_xlfn.IFNA(VLOOKUP($B$3,'Table 5a'!$B$6:$S$386,15,FALSE),"")</f>
        <v>0</v>
      </c>
      <c r="C74" s="110"/>
      <c r="D74" s="146"/>
      <c r="E74" s="222"/>
      <c r="F74" s="9"/>
      <c r="G74" s="222"/>
      <c r="H74" s="9"/>
      <c r="I74" s="222"/>
      <c r="J74" s="9"/>
      <c r="L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49"/>
      <c r="AY74" s="48"/>
      <c r="AZ74" s="222"/>
    </row>
    <row r="75" spans="1:52" ht="15" customHeight="1" thickBot="1" x14ac:dyDescent="0.25">
      <c r="A75" s="103" t="s">
        <v>52</v>
      </c>
      <c r="B75" s="108" t="str">
        <f>_xlfn.IFNA(IF(VLOOKUP($B$3,'Table 5a'!$B$6:$S$386,16,FALSE)="X","YES",""),"")</f>
        <v/>
      </c>
      <c r="C75" s="110"/>
      <c r="D75" s="146"/>
      <c r="E75" s="222"/>
      <c r="F75" s="9"/>
      <c r="G75" s="222"/>
      <c r="H75" s="9"/>
      <c r="I75" s="222"/>
      <c r="J75" s="9"/>
      <c r="L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49"/>
      <c r="AY75" s="48"/>
      <c r="AZ75" s="222"/>
    </row>
    <row r="76" spans="1:52" ht="15" customHeight="1" thickBot="1" x14ac:dyDescent="0.25">
      <c r="A76" s="103" t="s">
        <v>53</v>
      </c>
      <c r="B76" s="108">
        <f>_xlfn.IFNA(VLOOKUP($B$3,'Table 5a'!$B$6:$S$386,17,FALSE),"")</f>
        <v>365</v>
      </c>
      <c r="C76" s="110"/>
      <c r="D76" s="146"/>
      <c r="E76" s="222"/>
      <c r="F76" s="9"/>
      <c r="G76" s="222"/>
      <c r="H76" s="9"/>
      <c r="I76" s="222"/>
      <c r="J76" s="9"/>
      <c r="L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49"/>
      <c r="AY76" s="48"/>
      <c r="AZ76" s="222"/>
    </row>
    <row r="77" spans="1:52" ht="15" customHeight="1" thickBot="1" x14ac:dyDescent="0.25">
      <c r="A77" s="103" t="s">
        <v>54</v>
      </c>
      <c r="B77" s="108">
        <f>_xlfn.IFNA(VLOOKUP($B$3,'Table 5a'!$B$6:$S$386,18,FALSE),"")</f>
        <v>0</v>
      </c>
      <c r="C77" s="110"/>
      <c r="D77" s="146"/>
      <c r="E77" s="222"/>
      <c r="F77" s="9"/>
      <c r="G77" s="222"/>
      <c r="H77" s="9"/>
      <c r="I77" s="222"/>
      <c r="J77" s="9"/>
      <c r="L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49"/>
      <c r="AY77" s="48"/>
      <c r="AZ77" s="222"/>
    </row>
    <row r="78" spans="1:52" ht="15" customHeight="1" thickBot="1" x14ac:dyDescent="0.25">
      <c r="A78" s="103" t="s">
        <v>55</v>
      </c>
      <c r="B78" s="108" t="str">
        <f>_xlfn.IFNA(VLOOKUP($B$3,'Table 5b'!$B$5:$K$35,10,FALSE),"")</f>
        <v/>
      </c>
      <c r="C78" s="110"/>
      <c r="D78" s="146"/>
      <c r="E78" s="222"/>
      <c r="F78" s="9"/>
      <c r="G78" s="222"/>
      <c r="H78" s="9"/>
      <c r="I78" s="222"/>
      <c r="J78" s="9"/>
      <c r="L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49"/>
      <c r="AY78" s="48"/>
      <c r="AZ78" s="222"/>
    </row>
    <row r="79" spans="1:52" ht="15" customHeight="1" thickBot="1" x14ac:dyDescent="0.25">
      <c r="A79" s="103" t="s">
        <v>56</v>
      </c>
      <c r="B79" s="108" t="str">
        <f>_xlfn.IFNA(VLOOKUP($B$3,'Table 8'!$B$5:$C$500,2,FALSE),"")</f>
        <v>YES</v>
      </c>
      <c r="C79" s="110"/>
      <c r="D79" s="146"/>
      <c r="E79" s="222"/>
      <c r="F79" s="9"/>
      <c r="G79" s="222"/>
      <c r="H79" s="9"/>
      <c r="I79" s="222"/>
      <c r="J79" s="9"/>
      <c r="L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49"/>
      <c r="AY79" s="48"/>
      <c r="AZ79" s="222"/>
    </row>
    <row r="80" spans="1:52" ht="15" customHeight="1" thickBot="1" x14ac:dyDescent="0.25">
      <c r="A80" s="145" t="s">
        <v>57</v>
      </c>
      <c r="B80" s="216" t="str">
        <f>_xlfn.IFNA(_xlfn.IFNA(IF(VLOOKUP($B$3,'Table 5a'!$B$6:$T$386,19,FALSE)="","","YES"),IF(VLOOKUP($B$3,'Table 5b'!$B$5:$L$35,11,FALSE)="","","YES")),"")</f>
        <v/>
      </c>
      <c r="C80" s="215"/>
      <c r="D80" s="146"/>
      <c r="E80" s="222"/>
      <c r="F80" s="9"/>
      <c r="G80" s="222"/>
      <c r="H80" s="9"/>
      <c r="I80" s="222"/>
      <c r="J80" s="9"/>
      <c r="L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49"/>
      <c r="AY80" s="48"/>
      <c r="AZ80" s="222"/>
    </row>
    <row r="81" spans="1:52" ht="15" hidden="1" customHeight="1" thickTop="1" thickBot="1" x14ac:dyDescent="0.25">
      <c r="A81" s="333" t="s">
        <v>58</v>
      </c>
      <c r="B81" s="334"/>
      <c r="C81" s="335"/>
      <c r="D81" s="9"/>
      <c r="E81" s="222"/>
      <c r="F81" s="9"/>
      <c r="G81" s="222"/>
      <c r="H81" s="9"/>
      <c r="I81" s="222"/>
      <c r="J81" s="9"/>
      <c r="L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49"/>
      <c r="AY81" s="48"/>
      <c r="AZ81" s="222"/>
    </row>
    <row r="82" spans="1:52" ht="40.5" hidden="1" customHeight="1" x14ac:dyDescent="0.2">
      <c r="A82" s="139" t="s">
        <v>59</v>
      </c>
      <c r="B82" s="331" t="s">
        <v>60</v>
      </c>
      <c r="C82" s="332"/>
      <c r="D82" s="9"/>
      <c r="E82" s="222"/>
      <c r="F82" s="9"/>
      <c r="G82" s="222"/>
      <c r="H82" s="9"/>
      <c r="I82" s="222"/>
      <c r="J82" s="9"/>
      <c r="L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49"/>
      <c r="AY82" s="48"/>
      <c r="AZ82" s="222"/>
    </row>
    <row r="83" spans="1:52" ht="15" hidden="1" customHeight="1" x14ac:dyDescent="0.2">
      <c r="A83" s="111" t="s">
        <v>61</v>
      </c>
      <c r="B83" s="112" t="s">
        <v>62</v>
      </c>
      <c r="C83" s="113"/>
      <c r="D83" s="9"/>
      <c r="E83" s="222"/>
      <c r="F83" s="9"/>
      <c r="G83" s="222"/>
      <c r="H83" s="9"/>
      <c r="I83" s="222"/>
      <c r="J83" s="9"/>
      <c r="L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49"/>
      <c r="AY83" s="48"/>
      <c r="AZ83" s="222"/>
    </row>
    <row r="84" spans="1:52" ht="15" hidden="1" customHeight="1" x14ac:dyDescent="0.2">
      <c r="A84" s="111" t="s">
        <v>63</v>
      </c>
      <c r="B84" s="112" t="s">
        <v>64</v>
      </c>
      <c r="C84" s="113"/>
      <c r="D84" s="9"/>
      <c r="E84" s="222"/>
      <c r="F84" s="9"/>
      <c r="G84" s="222"/>
      <c r="H84" s="9"/>
      <c r="I84" s="222"/>
      <c r="J84" s="9"/>
      <c r="L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49"/>
      <c r="AY84" s="48"/>
      <c r="AZ84" s="222"/>
    </row>
    <row r="85" spans="1:52" ht="15" hidden="1" customHeight="1" x14ac:dyDescent="0.2">
      <c r="A85" s="114" t="s">
        <v>65</v>
      </c>
      <c r="B85" s="112" t="s">
        <v>66</v>
      </c>
      <c r="C85" s="113"/>
      <c r="D85" s="9"/>
      <c r="E85" s="222"/>
      <c r="F85" s="9"/>
      <c r="G85" s="222"/>
      <c r="H85" s="9"/>
      <c r="I85" s="222"/>
      <c r="J85" s="9"/>
      <c r="L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49"/>
      <c r="AY85" s="48"/>
      <c r="AZ85" s="222"/>
    </row>
    <row r="86" spans="1:52" ht="15" hidden="1" customHeight="1" x14ac:dyDescent="0.2">
      <c r="A86" s="114" t="s">
        <v>67</v>
      </c>
      <c r="B86" s="112" t="s">
        <v>68</v>
      </c>
      <c r="C86" s="113"/>
      <c r="D86" s="9"/>
      <c r="E86" s="222"/>
      <c r="F86" s="9"/>
      <c r="G86" s="222"/>
      <c r="H86" s="9"/>
      <c r="I86" s="222"/>
      <c r="J86" s="9"/>
      <c r="L86" s="222"/>
      <c r="N86" s="222"/>
      <c r="O86" s="222"/>
      <c r="P86" s="222"/>
      <c r="Q86" s="222"/>
      <c r="R86" s="222"/>
      <c r="S86" s="222"/>
      <c r="T86" s="222"/>
      <c r="U86" s="222"/>
      <c r="V86" s="222"/>
      <c r="W86" s="222"/>
      <c r="X86" s="222"/>
      <c r="Y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49"/>
      <c r="AY86" s="48"/>
      <c r="AZ86" s="222"/>
    </row>
    <row r="87" spans="1:52" ht="15" hidden="1" customHeight="1" x14ac:dyDescent="0.2">
      <c r="A87" s="114" t="s">
        <v>69</v>
      </c>
      <c r="B87" s="112" t="s">
        <v>70</v>
      </c>
      <c r="C87" s="113"/>
      <c r="D87" s="9"/>
      <c r="E87" s="222"/>
      <c r="F87" s="9"/>
      <c r="G87" s="222"/>
      <c r="H87" s="9"/>
      <c r="I87" s="222"/>
      <c r="J87" s="9"/>
      <c r="L87" s="222"/>
      <c r="N87" s="222"/>
      <c r="O87" s="222"/>
      <c r="P87" s="222"/>
      <c r="Q87" s="222"/>
      <c r="R87" s="222"/>
      <c r="S87" s="222"/>
      <c r="T87" s="222"/>
      <c r="U87" s="222"/>
      <c r="V87" s="222"/>
      <c r="W87" s="222"/>
      <c r="X87" s="222"/>
      <c r="Y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49"/>
      <c r="AY87" s="48"/>
      <c r="AZ87" s="222"/>
    </row>
    <row r="88" spans="1:52" ht="15" hidden="1" customHeight="1" x14ac:dyDescent="0.2">
      <c r="A88" s="114" t="s">
        <v>71</v>
      </c>
      <c r="B88" s="112" t="s">
        <v>72</v>
      </c>
      <c r="C88" s="113"/>
      <c r="D88" s="9"/>
      <c r="E88" s="222"/>
      <c r="F88" s="9"/>
      <c r="G88" s="222"/>
      <c r="H88" s="9"/>
      <c r="I88" s="222"/>
      <c r="J88" s="9"/>
      <c r="L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49"/>
      <c r="AY88" s="48"/>
      <c r="AZ88" s="222"/>
    </row>
    <row r="89" spans="1:52" ht="15" hidden="1" customHeight="1" x14ac:dyDescent="0.2">
      <c r="A89" s="111" t="s">
        <v>73</v>
      </c>
      <c r="B89" s="112" t="s">
        <v>74</v>
      </c>
      <c r="C89" s="113"/>
      <c r="D89" s="9"/>
      <c r="E89" s="222"/>
      <c r="F89" s="9"/>
      <c r="G89" s="222"/>
      <c r="H89" s="9"/>
      <c r="I89" s="222"/>
      <c r="J89" s="9"/>
      <c r="L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49"/>
      <c r="AY89" s="48"/>
      <c r="AZ89" s="222"/>
    </row>
    <row r="90" spans="1:52" ht="15" hidden="1" customHeight="1" x14ac:dyDescent="0.2">
      <c r="A90" s="111" t="s">
        <v>75</v>
      </c>
      <c r="B90" s="112" t="s">
        <v>76</v>
      </c>
      <c r="C90" s="113"/>
      <c r="D90" s="9"/>
      <c r="E90" s="222"/>
      <c r="F90" s="9"/>
      <c r="G90" s="222"/>
      <c r="H90" s="9"/>
      <c r="I90" s="222"/>
      <c r="J90" s="9"/>
      <c r="L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49"/>
      <c r="AY90" s="48"/>
      <c r="AZ90" s="222"/>
    </row>
    <row r="91" spans="1:52" ht="15" hidden="1" customHeight="1" x14ac:dyDescent="0.2">
      <c r="A91" s="114" t="s">
        <v>77</v>
      </c>
      <c r="B91" s="112" t="s">
        <v>78</v>
      </c>
      <c r="C91" s="113"/>
      <c r="D91" s="9"/>
      <c r="E91" s="222"/>
      <c r="F91" s="9"/>
      <c r="G91" s="222"/>
      <c r="H91" s="9"/>
      <c r="I91" s="222"/>
      <c r="J91" s="9"/>
      <c r="L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49"/>
      <c r="AY91" s="48"/>
      <c r="AZ91" s="222"/>
    </row>
    <row r="92" spans="1:52" ht="15" hidden="1" customHeight="1" x14ac:dyDescent="0.2">
      <c r="A92" s="114" t="s">
        <v>79</v>
      </c>
      <c r="B92" s="112" t="s">
        <v>80</v>
      </c>
      <c r="C92" s="113"/>
      <c r="D92" s="9"/>
      <c r="E92" s="222"/>
      <c r="F92" s="9"/>
      <c r="G92" s="222"/>
      <c r="H92" s="9"/>
      <c r="I92" s="222"/>
      <c r="J92" s="9"/>
      <c r="L92" s="222"/>
      <c r="N92" s="222"/>
      <c r="O92" s="222"/>
      <c r="P92" s="222"/>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49"/>
      <c r="AY92" s="48"/>
      <c r="AZ92" s="222"/>
    </row>
    <row r="93" spans="1:52" ht="15" hidden="1" customHeight="1" thickBot="1" x14ac:dyDescent="0.25">
      <c r="A93" s="115" t="s">
        <v>81</v>
      </c>
      <c r="B93" s="138"/>
      <c r="C93" s="116"/>
      <c r="D93" s="9"/>
      <c r="E93" s="222"/>
      <c r="F93" s="9"/>
      <c r="G93" s="222"/>
      <c r="H93" s="9"/>
      <c r="I93" s="222"/>
      <c r="J93" s="9"/>
      <c r="L93" s="222"/>
      <c r="N93" s="222"/>
      <c r="O93" s="222"/>
      <c r="P93" s="222"/>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49"/>
      <c r="AY93" s="48"/>
      <c r="AZ93" s="222"/>
    </row>
    <row r="94" spans="1:52" ht="13.5" thickTop="1" x14ac:dyDescent="0.2">
      <c r="A94" s="222"/>
      <c r="B94" s="222"/>
      <c r="C94" s="222"/>
      <c r="D94" s="222"/>
      <c r="F94" s="222"/>
      <c r="H94" s="222"/>
      <c r="J94" s="222"/>
      <c r="L94" s="222"/>
      <c r="N94" s="222"/>
      <c r="P94" s="222"/>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row>
  </sheetData>
  <sheetProtection algorithmName="SHA-512" hashValue="vVEnQB8+nM4KNhvm3V39F9n7BnBsjIUo7b3tb5ghIkS+zRacHReBZOnudn5d4XdlWmKB7wFwpKmFGjbV53w2Fg==" saltValue="64KzAqiBPdzFPCHNzzG7OA==" spinCount="100000" sheet="1" objects="1" scenarios="1" selectLockedCells="1"/>
  <protectedRanges>
    <protectedRange sqref="B1" name="Range1"/>
  </protectedRanges>
  <dataConsolidate/>
  <mergeCells count="14">
    <mergeCell ref="B82:C82"/>
    <mergeCell ref="A81:C81"/>
    <mergeCell ref="A5:B5"/>
    <mergeCell ref="A27:B27"/>
    <mergeCell ref="A65:B65"/>
    <mergeCell ref="B62:C62"/>
    <mergeCell ref="B63:C63"/>
    <mergeCell ref="A19:C19"/>
    <mergeCell ref="A59:C59"/>
    <mergeCell ref="B60:C60"/>
    <mergeCell ref="B61:C61"/>
    <mergeCell ref="B20:C20"/>
    <mergeCell ref="B21:C21"/>
    <mergeCell ref="B22:C22"/>
  </mergeCells>
  <phoneticPr fontId="0" type="noConversion"/>
  <printOptions horizontalCentered="1" verticalCentered="1"/>
  <pageMargins left="0.75" right="0.75" top="0.25" bottom="0.25" header="0.5" footer="0.25"/>
  <pageSetup scale="82" orientation="portrait" verticalDpi="300" r:id="rId1"/>
  <headerFooter alignWithMargins="0">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100-000001000000}">
          <x14:formula1>
            <xm:f>'CAS-Chem Cross Ref'!$A$3:$A$853</xm:f>
          </x14:formula1>
          <xm:sqref>B1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C6356-4260-48C8-AF10-24B552770EE4}">
  <sheetPr codeName="Sheet15">
    <pageSetUpPr fitToPage="1"/>
  </sheetPr>
  <dimension ref="A1:AZ92"/>
  <sheetViews>
    <sheetView showGridLines="0" showZeros="0" tabSelected="1" zoomScaleNormal="100" zoomScaleSheetLayoutView="85" workbookViewId="0">
      <pane ySplit="3" topLeftCell="A4" activePane="bottomLeft" state="frozen"/>
      <selection activeCell="Q12" sqref="Q12"/>
      <selection pane="bottomLeft" activeCell="B1" sqref="B1"/>
    </sheetView>
  </sheetViews>
  <sheetFormatPr defaultRowHeight="15.75" customHeight="1" x14ac:dyDescent="0.2"/>
  <cols>
    <col min="1" max="1" width="66.140625" style="161" customWidth="1"/>
    <col min="2" max="2" width="58.7109375" style="161" customWidth="1"/>
    <col min="3" max="3" width="0.140625" style="161" customWidth="1"/>
    <col min="4" max="4" width="8.42578125" style="161" customWidth="1"/>
    <col min="5" max="5" width="13.5703125" style="160" customWidth="1"/>
    <col min="6" max="6" width="5.7109375" style="161" customWidth="1"/>
    <col min="7" max="7" width="13.5703125" style="160" customWidth="1"/>
    <col min="8" max="8" width="5.7109375" style="161" customWidth="1"/>
    <col min="9" max="9" width="13.5703125" style="160" customWidth="1"/>
    <col min="10" max="10" width="5.7109375" style="161" customWidth="1"/>
    <col min="11" max="11" width="13.5703125" style="160" customWidth="1"/>
    <col min="12" max="12" width="5.7109375" style="161" customWidth="1"/>
    <col min="13" max="13" width="17.7109375" style="160" customWidth="1"/>
    <col min="14" max="14" width="5.7109375" style="161" customWidth="1"/>
    <col min="15" max="15" width="17.7109375" style="160" customWidth="1"/>
    <col min="16" max="16" width="5.7109375" style="161" customWidth="1"/>
    <col min="17" max="17" width="17.7109375" style="161" customWidth="1"/>
    <col min="18" max="18" width="5.7109375" style="161" customWidth="1"/>
    <col min="19" max="19" width="17.7109375" style="161" customWidth="1"/>
    <col min="20" max="20" width="5.7109375" style="161" customWidth="1"/>
    <col min="21" max="22" width="17.7109375" style="161" customWidth="1"/>
    <col min="23" max="23" width="5.7109375" style="161" customWidth="1"/>
    <col min="24" max="25" width="17.7109375" style="161" customWidth="1"/>
    <col min="26" max="26" width="5.7109375" style="161" customWidth="1"/>
    <col min="27" max="28" width="17.7109375" style="161" customWidth="1"/>
    <col min="29" max="29" width="5.7109375" style="161" customWidth="1"/>
    <col min="30" max="31" width="17.7109375" style="161" customWidth="1"/>
    <col min="32" max="32" width="5.7109375" style="161" customWidth="1"/>
    <col min="33" max="34" width="17.7109375" style="161" customWidth="1"/>
    <col min="35" max="35" width="5.7109375" style="161" customWidth="1"/>
    <col min="36" max="37" width="17.7109375" style="161" customWidth="1"/>
    <col min="38" max="38" width="5.7109375" style="161" customWidth="1"/>
    <col min="39" max="39" width="10.28515625" style="161" customWidth="1"/>
    <col min="40" max="40" width="13.5703125" style="161" customWidth="1"/>
    <col min="41" max="41" width="9.140625" style="161" customWidth="1"/>
    <col min="42" max="42" width="12" style="161" customWidth="1"/>
    <col min="43" max="43" width="12.5703125" style="161" customWidth="1"/>
    <col min="44" max="44" width="11" style="161" customWidth="1"/>
    <col min="45" max="45" width="11.42578125" style="161" customWidth="1"/>
    <col min="46" max="48" width="9.140625" style="161" customWidth="1"/>
    <col min="49" max="49" width="10.5703125" style="161" customWidth="1"/>
    <col min="50" max="50" width="11" style="161" customWidth="1"/>
    <col min="51" max="51" width="9.140625" style="163" customWidth="1"/>
    <col min="52" max="52" width="11.28515625" style="164" customWidth="1"/>
    <col min="53" max="53" width="11.140625" style="161" customWidth="1"/>
    <col min="54" max="54" width="9.140625" style="161"/>
    <col min="55" max="55" width="11.85546875" style="161" customWidth="1"/>
    <col min="56" max="16384" width="9.140625" style="161"/>
  </cols>
  <sheetData>
    <row r="1" spans="1:52" ht="54" customHeight="1" thickTop="1" thickBot="1" x14ac:dyDescent="0.3">
      <c r="A1" s="219" t="s">
        <v>82</v>
      </c>
      <c r="B1" s="155" t="s">
        <v>83</v>
      </c>
      <c r="C1" s="158"/>
      <c r="D1" s="159"/>
      <c r="G1" s="161"/>
      <c r="H1" s="160"/>
      <c r="I1" s="161"/>
      <c r="J1" s="160"/>
      <c r="K1" s="161"/>
      <c r="L1" s="160"/>
      <c r="M1" s="162"/>
      <c r="O1" s="161"/>
    </row>
    <row r="2" spans="1:52" ht="15.75" customHeight="1" thickBot="1" x14ac:dyDescent="0.25">
      <c r="A2" s="156"/>
      <c r="B2" s="157"/>
      <c r="C2" s="165"/>
      <c r="D2" s="159"/>
      <c r="E2" s="161"/>
      <c r="G2" s="161"/>
      <c r="H2" s="160"/>
      <c r="I2" s="161"/>
      <c r="J2" s="160"/>
      <c r="K2" s="161"/>
      <c r="L2" s="160"/>
    </row>
    <row r="3" spans="1:52" ht="15.75" customHeight="1" x14ac:dyDescent="0.2">
      <c r="A3" s="217" t="s">
        <v>84</v>
      </c>
      <c r="B3" s="218" t="str">
        <f>_xlfn.IFNA(_xlfn.XLOOKUP($B$1,'CAS-Chem Cross Ref'!$B$3:$B$498,'CAS-Chem Cross Ref'!$A$3:$A$498),"")</f>
        <v>ISOBUTYL ALCOHOL</v>
      </c>
      <c r="C3" s="165"/>
      <c r="D3" s="159"/>
      <c r="E3" s="166"/>
      <c r="J3" s="160"/>
      <c r="K3" s="161"/>
      <c r="L3" s="160"/>
    </row>
    <row r="4" spans="1:52" ht="15.75" customHeight="1" x14ac:dyDescent="0.25">
      <c r="A4" s="353" t="s">
        <v>85</v>
      </c>
      <c r="B4" s="337"/>
      <c r="O4" s="161"/>
      <c r="AX4" s="163"/>
      <c r="AY4" s="164"/>
      <c r="AZ4" s="161"/>
    </row>
    <row r="5" spans="1:52" ht="15.75" customHeight="1" x14ac:dyDescent="0.2">
      <c r="A5" s="18"/>
      <c r="B5" s="19"/>
      <c r="O5" s="161"/>
      <c r="AX5" s="163"/>
      <c r="AY5" s="164"/>
      <c r="AZ5" s="161"/>
    </row>
    <row r="6" spans="1:52" ht="15.75" customHeight="1" x14ac:dyDescent="0.25">
      <c r="A6" s="45" t="s">
        <v>6</v>
      </c>
      <c r="B6" s="26"/>
      <c r="O6" s="161"/>
      <c r="AX6" s="163"/>
      <c r="AY6" s="164"/>
      <c r="AZ6" s="161"/>
    </row>
    <row r="7" spans="1:52" ht="15" x14ac:dyDescent="0.2">
      <c r="A7" s="152" t="s">
        <v>7</v>
      </c>
      <c r="B7" s="55">
        <f>_xlfn.IFNA(_xlfn.IFNA(VLOOKUP($B$1,'Table 1'!$B$5:$N$398,2,FALSE),VLOOKUP($B$1,'Table 2'!$B$5:$O$36,3,FALSE)),"")</f>
        <v>10000</v>
      </c>
      <c r="O7" s="161"/>
      <c r="AX7" s="163"/>
      <c r="AY7" s="164"/>
      <c r="AZ7" s="161"/>
    </row>
    <row r="8" spans="1:52" ht="15.75" customHeight="1" x14ac:dyDescent="0.2">
      <c r="A8" s="152" t="s">
        <v>8</v>
      </c>
      <c r="B8" s="55">
        <f>_xlfn.IFNA(_xlfn.IFNA(VLOOKUP($B$1,'Table 1'!$B$5:$N$398,6,FALSE),VLOOKUP($B$1,'Table 2'!$B$5:$O$36,7,FALSE)),"")</f>
        <v>1000000</v>
      </c>
      <c r="O8" s="161"/>
      <c r="AX8" s="163"/>
      <c r="AY8" s="164"/>
      <c r="AZ8" s="161"/>
    </row>
    <row r="9" spans="1:52" ht="15" x14ac:dyDescent="0.2">
      <c r="A9" s="152" t="s">
        <v>9</v>
      </c>
      <c r="B9" s="3">
        <f>_xlfn.IFNA(_xlfn.IFNA(VLOOKUP($B$1,'Table 1'!$B$5:$N$398,10,FALSE),VLOOKUP($B$1,'Table 2'!$B$5:$O$36,11,FALSE)),"")</f>
        <v>1000000</v>
      </c>
      <c r="O9" s="161"/>
      <c r="AX9" s="163"/>
      <c r="AY9" s="164"/>
      <c r="AZ9" s="161"/>
    </row>
    <row r="10" spans="1:52" ht="15.75" customHeight="1" x14ac:dyDescent="0.2">
      <c r="A10" s="18"/>
      <c r="B10" s="19"/>
      <c r="O10" s="161"/>
      <c r="AX10" s="163"/>
      <c r="AY10" s="164"/>
      <c r="AZ10" s="161"/>
    </row>
    <row r="11" spans="1:52" x14ac:dyDescent="0.25">
      <c r="A11" s="31" t="s">
        <v>10</v>
      </c>
      <c r="B11" s="144"/>
      <c r="O11" s="161"/>
      <c r="AX11" s="163"/>
      <c r="AY11" s="164"/>
      <c r="AZ11" s="161"/>
    </row>
    <row r="12" spans="1:52" ht="15.75" customHeight="1" x14ac:dyDescent="0.2">
      <c r="A12" s="152" t="s">
        <v>7</v>
      </c>
      <c r="B12" s="3">
        <f>_xlfn.IFNA(_xlfn.IFNA(VLOOKUP($B$1,'Table 1'!$B$5:$N$698,4,FALSE),VLOOKUP($B$1,'Table 2'!$B$5:$O$36,5,FALSE)),"")</f>
        <v>29000</v>
      </c>
      <c r="O12" s="161"/>
      <c r="AX12" s="163"/>
      <c r="AY12" s="164"/>
      <c r="AZ12" s="161"/>
    </row>
    <row r="13" spans="1:52" ht="15.75" customHeight="1" x14ac:dyDescent="0.2">
      <c r="A13" s="152" t="s">
        <v>8</v>
      </c>
      <c r="B13" s="3">
        <f>_xlfn.IFNA(_xlfn.IFNA(VLOOKUP($B$1,'Table 1'!$B$5:$N$698,8,FALSE),VLOOKUP($B$1,'Table 2'!$B$5:$O$36,9,FALSE)),"")</f>
        <v>2900000</v>
      </c>
      <c r="O13" s="161"/>
      <c r="AX13" s="163"/>
      <c r="AY13" s="164"/>
      <c r="AZ13" s="161"/>
    </row>
    <row r="14" spans="1:52" ht="15" x14ac:dyDescent="0.2">
      <c r="A14" s="152" t="s">
        <v>9</v>
      </c>
      <c r="B14" s="3">
        <f>_xlfn.IFNA(_xlfn.IFNA(VLOOKUP($B$1,'Table 1'!$B$5:$N$698,12,FALSE),VLOOKUP($B$1,'Table 2'!$B$5:$O$36,13,FALSE)),"")</f>
        <v>2900000</v>
      </c>
      <c r="O14" s="161"/>
      <c r="AX14" s="163"/>
      <c r="AY14" s="164"/>
      <c r="AZ14" s="161"/>
    </row>
    <row r="15" spans="1:52" ht="15.75" customHeight="1" x14ac:dyDescent="0.2">
      <c r="A15" s="18"/>
      <c r="B15" s="19"/>
      <c r="O15" s="161"/>
      <c r="AX15" s="163"/>
      <c r="AY15" s="164"/>
      <c r="AZ15" s="161"/>
    </row>
    <row r="16" spans="1:52" x14ac:dyDescent="0.25">
      <c r="A16" s="32" t="s">
        <v>11</v>
      </c>
      <c r="B16" s="3" t="str">
        <f>_xlfn.IFNA(VLOOKUP($B$1,'Table 2'!$B$37:$D$50,3,FALSE),"")</f>
        <v/>
      </c>
      <c r="O16" s="161"/>
      <c r="AX16" s="163"/>
      <c r="AY16" s="164"/>
      <c r="AZ16" s="161"/>
    </row>
    <row r="17" spans="1:52" ht="15.75" customHeight="1" x14ac:dyDescent="0.2">
      <c r="A17" s="18"/>
      <c r="B17" s="19"/>
      <c r="O17" s="161"/>
      <c r="AX17" s="163"/>
      <c r="AY17" s="164"/>
      <c r="AZ17" s="161"/>
    </row>
    <row r="18" spans="1:52" ht="15.75" customHeight="1" x14ac:dyDescent="0.2">
      <c r="A18" s="345" t="s">
        <v>12</v>
      </c>
      <c r="B18" s="354"/>
      <c r="O18" s="161"/>
      <c r="AX18" s="163"/>
      <c r="AY18" s="164"/>
      <c r="AZ18" s="161"/>
    </row>
    <row r="19" spans="1:52" ht="15" x14ac:dyDescent="0.2">
      <c r="A19" s="21" t="s">
        <v>13</v>
      </c>
      <c r="B19" s="319" t="s">
        <v>14</v>
      </c>
      <c r="O19" s="161"/>
      <c r="AX19" s="163"/>
      <c r="AY19" s="164"/>
      <c r="AZ19" s="161"/>
    </row>
    <row r="20" spans="1:52" ht="15.75" customHeight="1" x14ac:dyDescent="0.2">
      <c r="A20" s="22" t="s">
        <v>15</v>
      </c>
      <c r="B20" s="320" t="s">
        <v>16</v>
      </c>
      <c r="O20" s="161"/>
      <c r="AX20" s="163"/>
      <c r="AY20" s="164"/>
      <c r="AZ20" s="161"/>
    </row>
    <row r="21" spans="1:52" ht="15.75" customHeight="1" x14ac:dyDescent="0.2">
      <c r="A21" s="100" t="s">
        <v>17</v>
      </c>
      <c r="B21" s="320" t="s">
        <v>18</v>
      </c>
      <c r="O21" s="161"/>
      <c r="AX21" s="163"/>
      <c r="AY21" s="164"/>
      <c r="AZ21" s="161"/>
    </row>
    <row r="22" spans="1:52" ht="15.75" customHeight="1" x14ac:dyDescent="0.2">
      <c r="A22" s="100" t="s">
        <v>19</v>
      </c>
      <c r="B22" s="220"/>
      <c r="O22" s="161"/>
      <c r="AX22" s="163"/>
      <c r="AY22" s="164"/>
      <c r="AZ22" s="161"/>
    </row>
    <row r="23" spans="1:52" ht="15.75" customHeight="1" x14ac:dyDescent="0.2">
      <c r="A23" s="100" t="s">
        <v>20</v>
      </c>
      <c r="B23" s="220"/>
      <c r="O23" s="161"/>
      <c r="AX23" s="163"/>
      <c r="AY23" s="164"/>
      <c r="AZ23" s="161"/>
    </row>
    <row r="24" spans="1:52" ht="15.75" customHeight="1" x14ac:dyDescent="0.2">
      <c r="A24" s="100" t="s">
        <v>21</v>
      </c>
      <c r="B24" s="220"/>
      <c r="O24" s="161"/>
      <c r="AX24" s="163"/>
      <c r="AY24" s="164"/>
      <c r="AZ24" s="161"/>
    </row>
    <row r="25" spans="1:52" ht="15.75" customHeight="1" x14ac:dyDescent="0.2">
      <c r="A25" s="17"/>
      <c r="B25" s="16"/>
      <c r="O25" s="161"/>
      <c r="AX25" s="163"/>
      <c r="AY25" s="164"/>
      <c r="AZ25" s="161"/>
    </row>
    <row r="26" spans="1:52" x14ac:dyDescent="0.25">
      <c r="A26" s="338" t="s">
        <v>22</v>
      </c>
      <c r="B26" s="355"/>
      <c r="O26" s="161"/>
      <c r="AX26" s="163"/>
      <c r="AY26" s="164"/>
      <c r="AZ26" s="161"/>
    </row>
    <row r="27" spans="1:52" ht="15.75" customHeight="1" x14ac:dyDescent="0.2">
      <c r="A27" s="14"/>
      <c r="B27" s="5"/>
      <c r="O27" s="161"/>
      <c r="AX27" s="163"/>
      <c r="AY27" s="164"/>
      <c r="AZ27" s="161"/>
    </row>
    <row r="28" spans="1:52" x14ac:dyDescent="0.25">
      <c r="A28" s="33" t="s">
        <v>6</v>
      </c>
      <c r="B28" s="39"/>
      <c r="O28" s="161"/>
      <c r="AX28" s="163"/>
      <c r="AY28" s="164"/>
      <c r="AZ28" s="161"/>
    </row>
    <row r="29" spans="1:52" ht="15" x14ac:dyDescent="0.2">
      <c r="A29" s="25" t="s">
        <v>23</v>
      </c>
      <c r="B29" s="4">
        <f>_xlfn.IFNA(_xlfn.IFNA(VLOOKUP($B$1,'Table 3a'!$B$6:$H$399,2,FALSE),VLOOKUP($B$1,'Table 4a'!$B$6:$H$40,2,FALSE)),"")</f>
        <v>10000</v>
      </c>
      <c r="O29" s="161"/>
      <c r="AX29" s="163"/>
      <c r="AY29" s="164"/>
      <c r="AZ29" s="161"/>
    </row>
    <row r="30" spans="1:52" ht="15.75" customHeight="1" x14ac:dyDescent="0.2">
      <c r="A30" s="35" t="s">
        <v>24</v>
      </c>
      <c r="B30" s="41"/>
      <c r="O30" s="161"/>
      <c r="AX30" s="163"/>
      <c r="AY30" s="164"/>
      <c r="AZ30" s="161"/>
    </row>
    <row r="31" spans="1:52" ht="15" x14ac:dyDescent="0.2">
      <c r="A31" s="36" t="s">
        <v>25</v>
      </c>
      <c r="B31" s="39"/>
      <c r="O31" s="161"/>
      <c r="AX31" s="163"/>
      <c r="AY31" s="164"/>
      <c r="AZ31" s="161"/>
    </row>
    <row r="32" spans="1:52" ht="15.75" customHeight="1" x14ac:dyDescent="0.2">
      <c r="A32" s="150" t="s">
        <v>26</v>
      </c>
      <c r="B32" s="4">
        <f>_xlfn.IFNA(_xlfn.IFNA(VLOOKUP($B$1,'Table 3b'!$B$7:$U$399,2,FALSE),VLOOKUP($B$1,'Table 4b'!$B$7:$O$40,2,FALSE)),"")</f>
        <v>1000</v>
      </c>
      <c r="O32" s="161"/>
      <c r="AX32" s="163"/>
      <c r="AY32" s="164"/>
      <c r="AZ32" s="161"/>
    </row>
    <row r="33" spans="1:52" ht="15.75" customHeight="1" x14ac:dyDescent="0.2">
      <c r="A33" s="150" t="s">
        <v>27</v>
      </c>
      <c r="B33" s="4">
        <f>_xlfn.IFNA(_xlfn.IFNA(VLOOKUP($B$1,'Table 3b'!$B$7:$U$399,3,FALSE),VLOOKUP($B$1,'Table 4b'!$B$7:$O$40,3,FALSE)),"")</f>
        <v>260</v>
      </c>
      <c r="O33" s="161"/>
      <c r="AX33" s="163"/>
      <c r="AY33" s="164"/>
      <c r="AZ33" s="161"/>
    </row>
    <row r="34" spans="1:52" ht="15.75" customHeight="1" x14ac:dyDescent="0.2">
      <c r="A34" s="37" t="s">
        <v>28</v>
      </c>
      <c r="B34" s="43"/>
      <c r="O34" s="161"/>
      <c r="AX34" s="163"/>
      <c r="AY34" s="164"/>
      <c r="AZ34" s="161"/>
    </row>
    <row r="35" spans="1:52" ht="15.75" customHeight="1" x14ac:dyDescent="0.2">
      <c r="A35" s="150" t="s">
        <v>26</v>
      </c>
      <c r="B35" s="4">
        <f>_xlfn.IFNA(_xlfn.IFNA(VLOOKUP($B$1,'Table 3b'!$B$7:$U$399,8,FALSE),VLOOKUP($B$1,'Table 4b'!$B$7:$O$40,6,FALSE)),"")</f>
        <v>10000</v>
      </c>
      <c r="O35" s="161"/>
      <c r="AX35" s="163"/>
      <c r="AY35" s="164"/>
      <c r="AZ35" s="161"/>
    </row>
    <row r="36" spans="1:52" ht="15.75" customHeight="1" x14ac:dyDescent="0.2">
      <c r="A36" s="150" t="s">
        <v>27</v>
      </c>
      <c r="B36" s="4">
        <f>_xlfn.IFNA(_xlfn.IFNA(VLOOKUP($B$1,'Table 3b'!$B$7:$U$399,9,FALSE),VLOOKUP($B$1,'Table 4b'!$B$7:$O$40,7,FALSE)),"")</f>
        <v>10000</v>
      </c>
      <c r="O36" s="161"/>
      <c r="AX36" s="163"/>
      <c r="AY36" s="164"/>
      <c r="AZ36" s="161"/>
    </row>
    <row r="37" spans="1:52" ht="15.75" customHeight="1" x14ac:dyDescent="0.2">
      <c r="A37" s="37" t="s">
        <v>29</v>
      </c>
      <c r="B37" s="43"/>
      <c r="O37" s="161"/>
      <c r="AX37" s="163"/>
      <c r="AY37" s="164"/>
      <c r="AZ37" s="161"/>
    </row>
    <row r="38" spans="1:52" ht="15.75" customHeight="1" x14ac:dyDescent="0.2">
      <c r="A38" s="150" t="s">
        <v>26</v>
      </c>
      <c r="B38" s="4">
        <f>_xlfn.IFNA(_xlfn.IFNA(VLOOKUP($B$1,'Table 3b'!$B$7:$U$399,14,FALSE),VLOOKUP($B$1,'Table 4b'!$B$7:$O$40,10,FALSE)),"")</f>
        <v>10000</v>
      </c>
      <c r="O38" s="161"/>
      <c r="AX38" s="163"/>
      <c r="AY38" s="164"/>
      <c r="AZ38" s="161"/>
    </row>
    <row r="39" spans="1:52" ht="15.75" customHeight="1" x14ac:dyDescent="0.2">
      <c r="A39" s="151" t="s">
        <v>27</v>
      </c>
      <c r="B39" s="4">
        <f>_xlfn.IFNA(_xlfn.IFNA(VLOOKUP($B$1,'Table 3b'!$B$7:$U$399,15,FALSE),VLOOKUP($B$1,'Table 4b'!$B$7:$O$40,11,FALSE)),"")</f>
        <v>10000</v>
      </c>
      <c r="O39" s="161"/>
      <c r="AX39" s="163"/>
      <c r="AY39" s="164"/>
      <c r="AZ39" s="161"/>
    </row>
    <row r="40" spans="1:52" ht="15.75" customHeight="1" x14ac:dyDescent="0.2">
      <c r="A40" s="14"/>
      <c r="B40" s="5"/>
      <c r="O40" s="161"/>
      <c r="AX40" s="163"/>
      <c r="AY40" s="164"/>
      <c r="AZ40" s="161"/>
    </row>
    <row r="41" spans="1:52" x14ac:dyDescent="0.25">
      <c r="A41" s="34" t="s">
        <v>10</v>
      </c>
      <c r="B41" s="44"/>
      <c r="O41" s="161"/>
      <c r="AX41" s="163"/>
      <c r="AY41" s="164"/>
      <c r="AZ41" s="161"/>
    </row>
    <row r="42" spans="1:52" ht="15.75" customHeight="1" x14ac:dyDescent="0.2">
      <c r="A42" s="35" t="s">
        <v>30</v>
      </c>
      <c r="B42" s="39"/>
      <c r="O42" s="161"/>
      <c r="AX42" s="163"/>
      <c r="AY42" s="164"/>
      <c r="AZ42" s="161"/>
    </row>
    <row r="43" spans="1:52" ht="15.75" customHeight="1" x14ac:dyDescent="0.2">
      <c r="A43" s="150" t="s">
        <v>31</v>
      </c>
      <c r="B43" s="4">
        <f>_xlfn.IFNA(_xlfn.IFNA(VLOOKUP($B$1,'Table 3a'!$B$6:$H$399,4,FALSE),VLOOKUP($B$1,'Table 4a'!$B$6:$H$40,4,FALSE)),"")</f>
        <v>10000</v>
      </c>
      <c r="O43" s="161"/>
      <c r="AX43" s="163"/>
      <c r="AY43" s="164"/>
      <c r="AZ43" s="161"/>
    </row>
    <row r="44" spans="1:52" ht="15" x14ac:dyDescent="0.2">
      <c r="A44" s="150" t="s">
        <v>32</v>
      </c>
      <c r="B44" s="4">
        <f>_xlfn.IFNA(_xlfn.IFNA(VLOOKUP($B$1,'Table 3a'!$B$6:$H$399,6,FALSE),VLOOKUP($B$1,'Table 4a'!$B$6:$H$40,6,FALSE)),"")</f>
        <v>10000</v>
      </c>
      <c r="O44" s="161"/>
      <c r="AX44" s="163"/>
      <c r="AY44" s="164"/>
      <c r="AZ44" s="161"/>
    </row>
    <row r="45" spans="1:52" ht="15.75" customHeight="1" x14ac:dyDescent="0.2">
      <c r="A45" s="35" t="s">
        <v>24</v>
      </c>
      <c r="B45" s="41"/>
      <c r="O45" s="161"/>
      <c r="AX45" s="163"/>
      <c r="AY45" s="164"/>
      <c r="AZ45" s="161"/>
    </row>
    <row r="46" spans="1:52" ht="15.75" customHeight="1" x14ac:dyDescent="0.2">
      <c r="A46" s="36" t="s">
        <v>25</v>
      </c>
      <c r="B46" s="39"/>
      <c r="O46" s="161"/>
      <c r="AX46" s="163"/>
      <c r="AY46" s="164"/>
      <c r="AZ46" s="161"/>
    </row>
    <row r="47" spans="1:52" ht="15.75" customHeight="1" x14ac:dyDescent="0.2">
      <c r="A47" s="150" t="s">
        <v>26</v>
      </c>
      <c r="B47" s="4">
        <f>_xlfn.IFNA(_xlfn.IFNA(VLOOKUP($B$1,'Table 3b'!$B$7:$U$399,5,FALSE),VLOOKUP($B$1,'Table 4b'!$B$7:$O$40,3,FALSE)),"")</f>
        <v>2900</v>
      </c>
      <c r="O47" s="161"/>
      <c r="AX47" s="163"/>
      <c r="AY47" s="164"/>
      <c r="AZ47" s="161"/>
    </row>
    <row r="48" spans="1:52" ht="15.75" customHeight="1" x14ac:dyDescent="0.2">
      <c r="A48" s="150" t="s">
        <v>33</v>
      </c>
      <c r="B48" s="4">
        <f>_xlfn.IFNA(_xlfn.IFNA(VLOOKUP($B$1,'Table 3b'!$B$7:$U$399,6,FALSE),VLOOKUP($B$1,'Table 4b'!$B$7:$O$40,5,FALSE)),"")</f>
        <v>760</v>
      </c>
      <c r="O48" s="161"/>
      <c r="AX48" s="163"/>
      <c r="AY48" s="164"/>
      <c r="AZ48" s="161"/>
    </row>
    <row r="49" spans="1:52" ht="15.75" customHeight="1" x14ac:dyDescent="0.2">
      <c r="A49" s="37" t="s">
        <v>28</v>
      </c>
      <c r="B49" s="43"/>
      <c r="O49" s="161"/>
      <c r="AX49" s="163"/>
      <c r="AY49" s="164"/>
      <c r="AZ49" s="161"/>
    </row>
    <row r="50" spans="1:52" ht="15.75" customHeight="1" x14ac:dyDescent="0.2">
      <c r="A50" s="150" t="s">
        <v>26</v>
      </c>
      <c r="B50" s="4">
        <f>_xlfn.IFNA(_xlfn.IFNA(VLOOKUP($B$1,'Table 3b'!$B$7:$U$399,11,FALSE),VLOOKUP($B$1,'Table 4b'!$B$7:$O$40,8,FALSE)),"")</f>
        <v>10000</v>
      </c>
      <c r="O50" s="161"/>
      <c r="AX50" s="163"/>
      <c r="AY50" s="164"/>
      <c r="AZ50" s="161"/>
    </row>
    <row r="51" spans="1:52" ht="15.75" customHeight="1" x14ac:dyDescent="0.2">
      <c r="A51" s="150" t="s">
        <v>27</v>
      </c>
      <c r="B51" s="4">
        <f>_xlfn.IFNA(_xlfn.IFNA(VLOOKUP($B$1,'Table 3b'!$B$7:$U$399,12,FALSE),VLOOKUP($B$1,'Table 4b'!$B$7:$O$40,9,FALSE)),"")</f>
        <v>10000</v>
      </c>
      <c r="O51" s="161"/>
      <c r="AX51" s="163"/>
      <c r="AY51" s="164"/>
      <c r="AZ51" s="161"/>
    </row>
    <row r="52" spans="1:52" ht="15.75" customHeight="1" x14ac:dyDescent="0.2">
      <c r="A52" s="37" t="s">
        <v>29</v>
      </c>
      <c r="B52" s="43"/>
      <c r="O52" s="161"/>
      <c r="AX52" s="163"/>
      <c r="AY52" s="164"/>
      <c r="AZ52" s="161"/>
    </row>
    <row r="53" spans="1:52" ht="15.75" customHeight="1" x14ac:dyDescent="0.2">
      <c r="A53" s="150" t="s">
        <v>26</v>
      </c>
      <c r="B53" s="4">
        <f>_xlfn.IFNA(_xlfn.IFNA(VLOOKUP($B$1,'Table 3b'!$B$7:$U$399,17,FALSE),VLOOKUP($B$1,'Table 4b'!$B$7:$O$40,12,FALSE)),"")</f>
        <v>10000</v>
      </c>
      <c r="O53" s="161"/>
      <c r="AX53" s="163"/>
      <c r="AY53" s="164"/>
      <c r="AZ53" s="161"/>
    </row>
    <row r="54" spans="1:52" ht="15.75" customHeight="1" x14ac:dyDescent="0.2">
      <c r="A54" s="150" t="s">
        <v>27</v>
      </c>
      <c r="B54" s="4">
        <f>_xlfn.IFNA(_xlfn.IFNA(VLOOKUP($B$1,'Table 3b'!$B$7:$U$399,18,FALSE),VLOOKUP($B$1,'Table 4b'!$B$7:$O$40,13,FALSE)),"")</f>
        <v>10000</v>
      </c>
      <c r="O54" s="161"/>
      <c r="AX54" s="163"/>
      <c r="AY54" s="164"/>
      <c r="AZ54" s="161"/>
    </row>
    <row r="55" spans="1:52" ht="15.75" customHeight="1" x14ac:dyDescent="0.2">
      <c r="A55" s="14"/>
      <c r="B55" s="5"/>
      <c r="O55" s="161"/>
      <c r="AX55" s="163"/>
      <c r="AY55" s="164"/>
      <c r="AZ55" s="161"/>
    </row>
    <row r="56" spans="1:52" x14ac:dyDescent="0.25">
      <c r="A56" s="33" t="s">
        <v>34</v>
      </c>
      <c r="B56" s="4" t="str">
        <f>_xlfn.IFNA(_xlfn.IFNA(VLOOKUP($B$1,'Table 3b'!$B$7:$U$399,20,FALSE),VLOOKUP($B$1,'Table 4b'!$B$7:$O$40,14,FALSE)),"")</f>
        <v>NA</v>
      </c>
      <c r="O56" s="161"/>
      <c r="AX56" s="163"/>
      <c r="AY56" s="164"/>
      <c r="AZ56" s="161"/>
    </row>
    <row r="57" spans="1:52" ht="15.75" customHeight="1" x14ac:dyDescent="0.2">
      <c r="A57" s="20"/>
      <c r="B57" s="5"/>
      <c r="O57" s="161"/>
      <c r="AX57" s="163"/>
      <c r="AY57" s="164"/>
      <c r="AZ57" s="161"/>
    </row>
    <row r="58" spans="1:52" ht="15.75" customHeight="1" x14ac:dyDescent="0.2">
      <c r="A58" s="348" t="s">
        <v>12</v>
      </c>
      <c r="B58" s="356"/>
      <c r="O58" s="161"/>
      <c r="AX58" s="163"/>
      <c r="AY58" s="164"/>
      <c r="AZ58" s="161"/>
    </row>
    <row r="59" spans="1:52" ht="15" x14ac:dyDescent="0.2">
      <c r="A59" s="23" t="s">
        <v>14</v>
      </c>
      <c r="B59" s="318" t="s">
        <v>35</v>
      </c>
      <c r="O59" s="161"/>
      <c r="AX59" s="163"/>
      <c r="AY59" s="164"/>
      <c r="AZ59" s="161"/>
    </row>
    <row r="60" spans="1:52" ht="15.75" customHeight="1" x14ac:dyDescent="0.2">
      <c r="A60" s="24" t="s">
        <v>16</v>
      </c>
      <c r="B60" s="316" t="s">
        <v>36</v>
      </c>
      <c r="O60" s="161"/>
      <c r="AX60" s="163"/>
      <c r="AY60" s="164"/>
      <c r="AZ60" s="161"/>
    </row>
    <row r="61" spans="1:52" ht="15.75" customHeight="1" x14ac:dyDescent="0.2">
      <c r="A61" s="24" t="s">
        <v>37</v>
      </c>
      <c r="B61" s="316" t="s">
        <v>38</v>
      </c>
      <c r="O61" s="161"/>
      <c r="AX61" s="163"/>
      <c r="AY61" s="164"/>
      <c r="AZ61" s="161"/>
    </row>
    <row r="62" spans="1:52" ht="15.75" customHeight="1" x14ac:dyDescent="0.2">
      <c r="A62" s="99" t="s">
        <v>39</v>
      </c>
      <c r="B62" s="317" t="s">
        <v>40</v>
      </c>
      <c r="O62" s="161"/>
      <c r="AX62" s="163"/>
      <c r="AY62" s="164"/>
      <c r="AZ62" s="161"/>
    </row>
    <row r="63" spans="1:52" ht="15.75" customHeight="1" x14ac:dyDescent="0.2">
      <c r="A63" s="17"/>
      <c r="B63" s="16"/>
      <c r="O63" s="161"/>
      <c r="AX63" s="163"/>
      <c r="AY63" s="164"/>
      <c r="AZ63" s="161"/>
    </row>
    <row r="64" spans="1:52" x14ac:dyDescent="0.25">
      <c r="A64" s="339" t="s">
        <v>41</v>
      </c>
      <c r="B64" s="357"/>
      <c r="O64" s="161"/>
      <c r="AX64" s="163"/>
      <c r="AY64" s="164"/>
      <c r="AZ64" s="161"/>
    </row>
    <row r="65" spans="1:52" ht="15.75" customHeight="1" x14ac:dyDescent="0.2">
      <c r="A65" s="103" t="s">
        <v>43</v>
      </c>
      <c r="B65" s="104">
        <f>_xlfn.IFNA(_xlfn.IFNA(VLOOKUP($B$1,'Table 5a'!$B$6:$S$386,2,FALSE),VLOOKUP($B$1,'Table 5b'!$B$5:$K$35,2,FALSE)),"")</f>
        <v>0.3</v>
      </c>
      <c r="O65" s="161"/>
      <c r="AX65" s="163"/>
      <c r="AY65" s="164"/>
      <c r="AZ65" s="161"/>
    </row>
    <row r="66" spans="1:52" ht="15.75" customHeight="1" x14ac:dyDescent="0.2">
      <c r="A66" s="103" t="s">
        <v>44</v>
      </c>
      <c r="B66" s="104">
        <f>_xlfn.IFNA(_xlfn.IFNA(VLOOKUP($B$1,'Table 5a'!$B$6:$S$386,4,FALSE),VLOOKUP($B$1,'Table 5b'!$B$5:$K$35,4,FALSE)),"")</f>
        <v>0</v>
      </c>
      <c r="O66" s="161"/>
      <c r="AX66" s="163"/>
      <c r="AY66" s="164"/>
      <c r="AZ66" s="161"/>
    </row>
    <row r="67" spans="1:52" ht="15" x14ac:dyDescent="0.2">
      <c r="A67" s="103" t="s">
        <v>45</v>
      </c>
      <c r="B67" s="104">
        <f>_xlfn.IFNA(_xlfn.IFNA(VLOOKUP($B$1,'Table 5a'!$B$6:$S$386,6,FALSE),VLOOKUP($B$1,'Table 5b'!$B$5:$K$35,6,FALSE)),"")</f>
        <v>0</v>
      </c>
      <c r="O67" s="161"/>
      <c r="AX67" s="163"/>
      <c r="AY67" s="164"/>
      <c r="AZ67" s="161"/>
    </row>
    <row r="68" spans="1:52" ht="15.75" customHeight="1" x14ac:dyDescent="0.2">
      <c r="A68" s="103" t="s">
        <v>46</v>
      </c>
      <c r="B68" s="104">
        <f>_xlfn.IFNA(_xlfn.IFNA(VLOOKUP($B$1,'Table 5a'!$B$6:$S$386,8,FALSE),VLOOKUP($B$1,'Table 5b'!$B$5:$K$35,8,FALSE)),"")</f>
        <v>0</v>
      </c>
      <c r="O68" s="161"/>
      <c r="AX68" s="163"/>
      <c r="AY68" s="164"/>
      <c r="AZ68" s="161"/>
    </row>
    <row r="69" spans="1:52" ht="15.75" customHeight="1" x14ac:dyDescent="0.2">
      <c r="A69" s="103" t="s">
        <v>47</v>
      </c>
      <c r="B69" s="104">
        <f>_xlfn.IFNA(VLOOKUP($B$1,'Table 5a'!$B$6:$S$386,10,FALSE),"")</f>
        <v>60</v>
      </c>
      <c r="O69" s="161"/>
      <c r="AX69" s="163"/>
      <c r="AY69" s="164"/>
      <c r="AZ69" s="161"/>
    </row>
    <row r="70" spans="1:52" ht="15.75" customHeight="1" x14ac:dyDescent="0.2">
      <c r="A70" s="103" t="s">
        <v>48</v>
      </c>
      <c r="B70" s="108" t="str">
        <f>_xlfn.IFNA(IF(VLOOKUP($B$1,'Table 5a'!$B$6:$S$386,11,FALSE)="X","YES",""),"")</f>
        <v>YES</v>
      </c>
      <c r="O70" s="161"/>
      <c r="AX70" s="163"/>
      <c r="AY70" s="164"/>
      <c r="AZ70" s="161"/>
    </row>
    <row r="71" spans="1:52" ht="15.75" customHeight="1" x14ac:dyDescent="0.2">
      <c r="A71" s="103" t="s">
        <v>49</v>
      </c>
      <c r="B71" s="108">
        <f>_xlfn.IFNA(VLOOKUP($B$1,'Table 5a'!$B$6:$S$386,12,FALSE),"")</f>
        <v>81000</v>
      </c>
      <c r="O71" s="161"/>
      <c r="AX71" s="163"/>
      <c r="AY71" s="164"/>
      <c r="AZ71" s="161"/>
    </row>
    <row r="72" spans="1:52" ht="15.75" customHeight="1" x14ac:dyDescent="0.2">
      <c r="A72" s="103" t="s">
        <v>50</v>
      </c>
      <c r="B72" s="108">
        <f>_xlfn.IFNA(VLOOKUP($B$1,'Table 5a'!$B$6:$S$386,14,FALSE),"")</f>
        <v>12954</v>
      </c>
      <c r="O72" s="161"/>
      <c r="AX72" s="163"/>
      <c r="AY72" s="164"/>
      <c r="AZ72" s="161"/>
    </row>
    <row r="73" spans="1:52" ht="15.75" customHeight="1" x14ac:dyDescent="0.2">
      <c r="A73" s="103" t="s">
        <v>51</v>
      </c>
      <c r="B73" s="108">
        <f>_xlfn.IFNA(VLOOKUP($B$1,'Table 5a'!$B$6:$S$386,15,FALSE),"")</f>
        <v>14866</v>
      </c>
      <c r="O73" s="161"/>
      <c r="AX73" s="163"/>
      <c r="AY73" s="164"/>
      <c r="AZ73" s="161"/>
    </row>
    <row r="74" spans="1:52" ht="15.75" customHeight="1" x14ac:dyDescent="0.2">
      <c r="A74" s="103" t="s">
        <v>52</v>
      </c>
      <c r="B74" s="108" t="str">
        <f>_xlfn.IFNA(IF(VLOOKUP($B$1,'Table 5a'!$B$6:$S$386,16,FALSE)="X","YES",""),"")</f>
        <v>YES</v>
      </c>
      <c r="O74" s="161"/>
      <c r="AX74" s="163"/>
      <c r="AY74" s="164"/>
      <c r="AZ74" s="161"/>
    </row>
    <row r="75" spans="1:52" ht="15.75" customHeight="1" x14ac:dyDescent="0.2">
      <c r="A75" s="103" t="s">
        <v>53</v>
      </c>
      <c r="B75" s="108">
        <f>_xlfn.IFNA(VLOOKUP($B$1,'Table 5a'!$B$6:$S$386,17,FALSE),"")</f>
        <v>108.1</v>
      </c>
      <c r="O75" s="161"/>
      <c r="AX75" s="163"/>
      <c r="AY75" s="164"/>
      <c r="AZ75" s="161"/>
    </row>
    <row r="76" spans="1:52" ht="15.75" customHeight="1" x14ac:dyDescent="0.2">
      <c r="A76" s="103" t="s">
        <v>54</v>
      </c>
      <c r="B76" s="108">
        <f>_xlfn.IFNA(VLOOKUP($B$1,'Table 5a'!$B$6:$S$386,18,FALSE),"")</f>
        <v>17.57</v>
      </c>
      <c r="O76" s="161"/>
      <c r="AX76" s="163"/>
      <c r="AY76" s="164"/>
      <c r="AZ76" s="161"/>
    </row>
    <row r="77" spans="1:52" ht="15.75" customHeight="1" x14ac:dyDescent="0.2">
      <c r="A77" s="103" t="s">
        <v>55</v>
      </c>
      <c r="B77" s="108" t="str">
        <f>_xlfn.IFNA(VLOOKUP($B$1,'Table 5b'!$B$5:$K$35,10,FALSE),"")</f>
        <v/>
      </c>
      <c r="O77" s="161"/>
      <c r="AX77" s="163"/>
      <c r="AY77" s="164"/>
      <c r="AZ77" s="161"/>
    </row>
    <row r="78" spans="1:52" ht="15.75" customHeight="1" x14ac:dyDescent="0.2">
      <c r="A78" s="103" t="s">
        <v>56</v>
      </c>
      <c r="B78" s="108" t="str">
        <f>_xlfn.IFNA(VLOOKUP($B$1,'Table 8'!$B$5:$C$500,2,FALSE),"")</f>
        <v>NO</v>
      </c>
      <c r="O78" s="161"/>
      <c r="AX78" s="163"/>
      <c r="AY78" s="164"/>
      <c r="AZ78" s="161"/>
    </row>
    <row r="79" spans="1:52" ht="15.75" customHeight="1" x14ac:dyDescent="0.2">
      <c r="A79" s="145" t="s">
        <v>57</v>
      </c>
      <c r="B79" s="216" t="str">
        <f>_xlfn.IFNA(_xlfn.IFNA(IF(VLOOKUP($B$1,'Table 5a'!$B$6:$T$386,19,FALSE)="","","YES"),IF(VLOOKUP($B$1,'Table 5b'!$B$5:$L$35,11,FALSE)="","","YES")),"")</f>
        <v/>
      </c>
      <c r="O79" s="161"/>
      <c r="AX79" s="163"/>
      <c r="AY79" s="164"/>
      <c r="AZ79" s="161"/>
    </row>
    <row r="80" spans="1:52" ht="15.75" customHeight="1" x14ac:dyDescent="0.2">
      <c r="O80" s="161"/>
      <c r="AX80" s="163"/>
      <c r="AY80" s="164"/>
      <c r="AZ80" s="161"/>
    </row>
    <row r="81" spans="15:52" ht="15.75" customHeight="1" x14ac:dyDescent="0.2">
      <c r="O81" s="161"/>
      <c r="AX81" s="163"/>
      <c r="AY81" s="164"/>
      <c r="AZ81" s="161"/>
    </row>
    <row r="82" spans="15:52" ht="15.75" customHeight="1" x14ac:dyDescent="0.2">
      <c r="O82" s="161"/>
      <c r="AX82" s="163"/>
      <c r="AY82" s="164"/>
      <c r="AZ82" s="161"/>
    </row>
    <row r="83" spans="15:52" ht="15.75" customHeight="1" x14ac:dyDescent="0.2">
      <c r="O83" s="161"/>
      <c r="AX83" s="163"/>
      <c r="AY83" s="164"/>
      <c r="AZ83" s="161"/>
    </row>
    <row r="84" spans="15:52" ht="15.75" customHeight="1" x14ac:dyDescent="0.2">
      <c r="O84" s="161"/>
      <c r="AX84" s="163"/>
      <c r="AY84" s="164"/>
      <c r="AZ84" s="161"/>
    </row>
    <row r="85" spans="15:52" ht="15.75" customHeight="1" x14ac:dyDescent="0.2">
      <c r="O85" s="161"/>
      <c r="AX85" s="163"/>
      <c r="AY85" s="164"/>
      <c r="AZ85" s="161"/>
    </row>
    <row r="86" spans="15:52" ht="15.75" customHeight="1" x14ac:dyDescent="0.2">
      <c r="O86" s="161"/>
      <c r="AX86" s="163"/>
      <c r="AY86" s="164"/>
      <c r="AZ86" s="161"/>
    </row>
    <row r="87" spans="15:52" ht="15.75" customHeight="1" x14ac:dyDescent="0.2">
      <c r="O87" s="161"/>
      <c r="AX87" s="163"/>
      <c r="AY87" s="164"/>
      <c r="AZ87" s="161"/>
    </row>
    <row r="88" spans="15:52" ht="15.75" customHeight="1" x14ac:dyDescent="0.2">
      <c r="O88" s="161"/>
      <c r="AX88" s="163"/>
      <c r="AY88" s="164"/>
      <c r="AZ88" s="161"/>
    </row>
    <row r="89" spans="15:52" ht="15.75" customHeight="1" x14ac:dyDescent="0.2">
      <c r="O89" s="161"/>
      <c r="AX89" s="163"/>
      <c r="AY89" s="164"/>
      <c r="AZ89" s="161"/>
    </row>
    <row r="90" spans="15:52" ht="15.75" customHeight="1" x14ac:dyDescent="0.2">
      <c r="O90" s="161"/>
      <c r="AX90" s="163"/>
      <c r="AY90" s="164"/>
      <c r="AZ90" s="161"/>
    </row>
    <row r="91" spans="15:52" ht="15.75" customHeight="1" x14ac:dyDescent="0.2">
      <c r="O91" s="161"/>
      <c r="AX91" s="163"/>
      <c r="AY91" s="164"/>
      <c r="AZ91" s="161"/>
    </row>
    <row r="92" spans="15:52" ht="15.75" customHeight="1" x14ac:dyDescent="0.2">
      <c r="O92" s="161"/>
      <c r="AX92" s="163"/>
      <c r="AY92" s="164"/>
      <c r="AZ92" s="161"/>
    </row>
  </sheetData>
  <sheetProtection algorithmName="SHA-512" hashValue="8+BJgITtWERwX7wpfBb7nakXwU8N+UmxAYt3LWQzRUL4yMGEaXTCYLBhD+U+shR1R7n+ndYuvxcBSKgOujRlQA==" saltValue="hN3zvDbdKYvzoxvDRuFLGg==" spinCount="100000" sheet="1" objects="1" scenarios="1" selectLockedCells="1"/>
  <protectedRanges>
    <protectedRange sqref="B1" name="Range1"/>
  </protectedRanges>
  <dataConsolidate/>
  <mergeCells count="5">
    <mergeCell ref="A4:B4"/>
    <mergeCell ref="A18:B18"/>
    <mergeCell ref="A26:B26"/>
    <mergeCell ref="A58:B58"/>
    <mergeCell ref="A64:B64"/>
  </mergeCells>
  <printOptions horizontalCentered="1" verticalCentered="1"/>
  <pageMargins left="0.75" right="0.75" top="0.25" bottom="0.25" header="0.5" footer="0.25"/>
  <pageSetup scale="82" orientation="portrait" verticalDpi="300" r:id="rId1"/>
  <headerFooter alignWithMargins="0">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Select CAS Number" xr:uid="{9382034D-5F1D-4F13-B1BE-6C609EF319C8}">
          <x14:formula1>
            <xm:f>'CAS-Chem Cross Ref'!$B$3:$B$596</xm:f>
          </x14:formula1>
          <xm:sqref>B1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F3866-21EF-4C30-997F-99ACFDA5CB75}">
  <sheetPr codeName="Sheet4"/>
  <dimension ref="A1:C412"/>
  <sheetViews>
    <sheetView view="pageBreakPreview" zoomScaleNormal="100" zoomScaleSheetLayoutView="100" workbookViewId="0">
      <pane ySplit="2" topLeftCell="A232" activePane="bottomLeft" state="frozen"/>
      <selection pane="bottomLeft" activeCell="A232" sqref="A232"/>
    </sheetView>
  </sheetViews>
  <sheetFormatPr defaultRowHeight="12.75" x14ac:dyDescent="0.2"/>
  <cols>
    <col min="1" max="1" width="67.140625" bestFit="1" customWidth="1"/>
    <col min="2" max="2" width="21.85546875" bestFit="1" customWidth="1"/>
    <col min="3" max="3" width="28.7109375" hidden="1" customWidth="1"/>
  </cols>
  <sheetData>
    <row r="1" spans="1:3" x14ac:dyDescent="0.2">
      <c r="A1" s="57" t="s">
        <v>86</v>
      </c>
      <c r="B1" s="57" t="s">
        <v>87</v>
      </c>
      <c r="C1" s="222"/>
    </row>
    <row r="2" spans="1:3" hidden="1" x14ac:dyDescent="0.2">
      <c r="A2" s="50" t="s">
        <v>88</v>
      </c>
      <c r="B2" s="50" t="s">
        <v>89</v>
      </c>
      <c r="C2" s="222" t="str" cm="1">
        <f t="array" ref="C2">_xlfn._xlws.FILTER($A$2:$A$410,ISNUMBER(SEARCH('NUMBER PLEASE! (Chem)'!$B$1,$A$2:$A$410)),"Not Found")</f>
        <v>PCB-1254  (AROCLOR)</v>
      </c>
    </row>
    <row r="3" spans="1:3" x14ac:dyDescent="0.2">
      <c r="A3" s="47" t="s">
        <v>90</v>
      </c>
      <c r="B3" s="56" t="s">
        <v>91</v>
      </c>
      <c r="C3" s="222" t="str" cm="1">
        <f t="array" ref="C3">_xlfn._xlws.FILTER($A$2:$A$410,ISNUMBER(SEARCH('NUMBER PLEASE! (Chem)'!$B$1,$A$2:$A$410)),"Not Found")</f>
        <v>PCB-1254  (AROCLOR)</v>
      </c>
    </row>
    <row r="4" spans="1:3" x14ac:dyDescent="0.2">
      <c r="A4" s="47" t="s">
        <v>92</v>
      </c>
      <c r="B4" s="56" t="s">
        <v>93</v>
      </c>
      <c r="C4" s="222" t="str" cm="1">
        <f t="array" ref="C4">_xlfn._xlws.FILTER($A$2:$A$410,ISNUMBER(SEARCH('NUMBER PLEASE! (Chem)'!$B$1,$A$2:$A$410)),"Not Found")</f>
        <v>PCB-1254  (AROCLOR)</v>
      </c>
    </row>
    <row r="5" spans="1:3" x14ac:dyDescent="0.2">
      <c r="A5" s="47" t="s">
        <v>94</v>
      </c>
      <c r="B5" s="56" t="s">
        <v>95</v>
      </c>
      <c r="C5" s="222" t="str" cm="1">
        <f t="array" ref="C5">_xlfn._xlws.FILTER($A$2:$A$410,ISNUMBER(SEARCH('NUMBER PLEASE! (Chem)'!$B$1,$A$2:$A$410)),"Not Found")</f>
        <v>PCB-1254  (AROCLOR)</v>
      </c>
    </row>
    <row r="6" spans="1:3" x14ac:dyDescent="0.2">
      <c r="A6" s="47" t="s">
        <v>96</v>
      </c>
      <c r="B6" s="56" t="s">
        <v>97</v>
      </c>
      <c r="C6" s="222" t="str" cm="1">
        <f t="array" ref="C6">_xlfn._xlws.FILTER($A$2:$A$410,ISNUMBER(SEARCH('NUMBER PLEASE! (Chem)'!$B$1,$A$2:$A$410)),"Not Found")</f>
        <v>PCB-1254  (AROCLOR)</v>
      </c>
    </row>
    <row r="7" spans="1:3" x14ac:dyDescent="0.2">
      <c r="A7" s="47" t="s">
        <v>98</v>
      </c>
      <c r="B7" s="56" t="s">
        <v>99</v>
      </c>
      <c r="C7" s="222" t="str" cm="1">
        <f t="array" ref="C7">_xlfn._xlws.FILTER($A$2:$A$410,ISNUMBER(SEARCH('NUMBER PLEASE! (Chem)'!$B$1,$A$2:$A$410)),"Not Found")</f>
        <v>PCB-1254  (AROCLOR)</v>
      </c>
    </row>
    <row r="8" spans="1:3" x14ac:dyDescent="0.2">
      <c r="A8" s="47" t="s">
        <v>100</v>
      </c>
      <c r="B8" s="56" t="s">
        <v>101</v>
      </c>
      <c r="C8" s="222" t="str" cm="1">
        <f t="array" ref="C8">_xlfn._xlws.FILTER($A$2:$A$410,ISNUMBER(SEARCH('NUMBER PLEASE! (Chem)'!$B$1,$A$2:$A$410)),"Not Found")</f>
        <v>PCB-1254  (AROCLOR)</v>
      </c>
    </row>
    <row r="9" spans="1:3" x14ac:dyDescent="0.2">
      <c r="A9" s="47" t="s">
        <v>102</v>
      </c>
      <c r="B9" s="56" t="s">
        <v>103</v>
      </c>
      <c r="C9" s="222" t="str" cm="1">
        <f t="array" ref="C9">_xlfn._xlws.FILTER($A$2:$A$410,ISNUMBER(SEARCH('NUMBER PLEASE! (Chem)'!$B$1,$A$2:$A$410)),"Not Found")</f>
        <v>PCB-1254  (AROCLOR)</v>
      </c>
    </row>
    <row r="10" spans="1:3" x14ac:dyDescent="0.2">
      <c r="A10" s="47" t="s">
        <v>104</v>
      </c>
      <c r="B10" s="56" t="s">
        <v>105</v>
      </c>
      <c r="C10" s="222" t="str" cm="1">
        <f t="array" ref="C10">_xlfn._xlws.FILTER($A$2:$A$410,ISNUMBER(SEARCH('NUMBER PLEASE! (Chem)'!$B$1,$A$2:$A$410)),"Not Found")</f>
        <v>PCB-1254  (AROCLOR)</v>
      </c>
    </row>
    <row r="11" spans="1:3" x14ac:dyDescent="0.2">
      <c r="A11" s="47" t="s">
        <v>106</v>
      </c>
      <c r="B11" s="56" t="s">
        <v>107</v>
      </c>
      <c r="C11" s="222" t="str" cm="1">
        <f t="array" ref="C11">_xlfn._xlws.FILTER($A$2:$A$410,ISNUMBER(SEARCH('NUMBER PLEASE! (Chem)'!$B$1,$A$2:$A$410)),"Not Found")</f>
        <v>PCB-1254  (AROCLOR)</v>
      </c>
    </row>
    <row r="12" spans="1:3" x14ac:dyDescent="0.2">
      <c r="A12" s="47" t="s">
        <v>108</v>
      </c>
      <c r="B12" s="56" t="s">
        <v>109</v>
      </c>
      <c r="C12" s="222" t="str" cm="1">
        <f t="array" ref="C12">_xlfn._xlws.FILTER($A$2:$A$410,ISNUMBER(SEARCH('NUMBER PLEASE! (Chem)'!$B$1,$A$2:$A$410)),"Not Found")</f>
        <v>PCB-1254  (AROCLOR)</v>
      </c>
    </row>
    <row r="13" spans="1:3" x14ac:dyDescent="0.2">
      <c r="A13" s="47" t="s">
        <v>110</v>
      </c>
      <c r="B13" s="56" t="s">
        <v>111</v>
      </c>
      <c r="C13" s="222" t="str" cm="1">
        <f t="array" ref="C13">_xlfn._xlws.FILTER($A$2:$A$410,ISNUMBER(SEARCH('NUMBER PLEASE! (Chem)'!$B$1,$A$2:$A$410)),"Not Found")</f>
        <v>PCB-1254  (AROCLOR)</v>
      </c>
    </row>
    <row r="14" spans="1:3" x14ac:dyDescent="0.2">
      <c r="A14" s="47" t="s">
        <v>112</v>
      </c>
      <c r="B14" s="56" t="s">
        <v>113</v>
      </c>
      <c r="C14" s="222" t="str" cm="1">
        <f t="array" ref="C14">_xlfn._xlws.FILTER($A$2:$A$410,ISNUMBER(SEARCH('NUMBER PLEASE! (Chem)'!$B$1,$A$2:$A$410)),"Not Found")</f>
        <v>PCB-1254  (AROCLOR)</v>
      </c>
    </row>
    <row r="15" spans="1:3" x14ac:dyDescent="0.2">
      <c r="A15" s="47" t="s">
        <v>114</v>
      </c>
      <c r="B15" s="56" t="s">
        <v>115</v>
      </c>
      <c r="C15" s="222" t="str" cm="1">
        <f t="array" ref="C15">_xlfn._xlws.FILTER($A$2:$A$410,ISNUMBER(SEARCH('NUMBER PLEASE! (Chem)'!$B$1,$A$2:$A$410)),"Not Found")</f>
        <v>PCB-1254  (AROCLOR)</v>
      </c>
    </row>
    <row r="16" spans="1:3" x14ac:dyDescent="0.2">
      <c r="A16" s="47" t="s">
        <v>116</v>
      </c>
      <c r="B16" s="56" t="s">
        <v>117</v>
      </c>
      <c r="C16" s="222" t="str" cm="1">
        <f t="array" ref="C16">_xlfn._xlws.FILTER($A$2:$A$410,ISNUMBER(SEARCH('NUMBER PLEASE! (Chem)'!$B$1,$A$2:$A$410)),"Not Found")</f>
        <v>PCB-1254  (AROCLOR)</v>
      </c>
    </row>
    <row r="17" spans="1:3" x14ac:dyDescent="0.2">
      <c r="A17" s="47" t="s">
        <v>118</v>
      </c>
      <c r="B17" s="56" t="s">
        <v>119</v>
      </c>
      <c r="C17" s="222" t="str" cm="1">
        <f t="array" ref="C17">_xlfn._xlws.FILTER($A$2:$A$410,ISNUMBER(SEARCH('NUMBER PLEASE! (Chem)'!$B$1,$A$2:$A$410)),"Not Found")</f>
        <v>PCB-1254  (AROCLOR)</v>
      </c>
    </row>
    <row r="18" spans="1:3" x14ac:dyDescent="0.2">
      <c r="A18" s="47" t="s">
        <v>120</v>
      </c>
      <c r="B18" s="56" t="s">
        <v>121</v>
      </c>
      <c r="C18" s="222" t="str" cm="1">
        <f t="array" ref="C18">_xlfn._xlws.FILTER($A$2:$A$410,ISNUMBER(SEARCH('NUMBER PLEASE! (Chem)'!$B$1,$A$2:$A$410)),"Not Found")</f>
        <v>PCB-1254  (AROCLOR)</v>
      </c>
    </row>
    <row r="19" spans="1:3" x14ac:dyDescent="0.2">
      <c r="A19" s="47" t="s">
        <v>122</v>
      </c>
      <c r="B19" s="56" t="s">
        <v>123</v>
      </c>
      <c r="C19" s="222" t="str" cm="1">
        <f t="array" ref="C19">_xlfn._xlws.FILTER($A$2:$A$410,ISNUMBER(SEARCH('NUMBER PLEASE! (Chem)'!$B$1,$A$2:$A$410)),"Not Found")</f>
        <v>PCB-1254  (AROCLOR)</v>
      </c>
    </row>
    <row r="20" spans="1:3" x14ac:dyDescent="0.2">
      <c r="A20" s="47" t="s">
        <v>124</v>
      </c>
      <c r="B20" s="56" t="s">
        <v>125</v>
      </c>
      <c r="C20" s="222" t="str" cm="1">
        <f t="array" ref="C20">_xlfn._xlws.FILTER($A$2:$A$410,ISNUMBER(SEARCH('NUMBER PLEASE! (Chem)'!$B$1,$A$2:$A$410)),"Not Found")</f>
        <v>PCB-1254  (AROCLOR)</v>
      </c>
    </row>
    <row r="21" spans="1:3" x14ac:dyDescent="0.2">
      <c r="A21" s="47" t="s">
        <v>126</v>
      </c>
      <c r="B21" s="56" t="s">
        <v>127</v>
      </c>
      <c r="C21" s="222" t="str" cm="1">
        <f t="array" ref="C21">_xlfn._xlws.FILTER($A$2:$A$410,ISNUMBER(SEARCH('NUMBER PLEASE! (Chem)'!$B$1,$A$2:$A$410)),"Not Found")</f>
        <v>PCB-1254  (AROCLOR)</v>
      </c>
    </row>
    <row r="22" spans="1:3" x14ac:dyDescent="0.2">
      <c r="A22" s="47" t="s">
        <v>128</v>
      </c>
      <c r="B22" s="56" t="s">
        <v>129</v>
      </c>
      <c r="C22" s="222" t="str" cm="1">
        <f t="array" ref="C22">_xlfn._xlws.FILTER($A$2:$A$410,ISNUMBER(SEARCH('NUMBER PLEASE! (Chem)'!$B$1,$A$2:$A$410)),"Not Found")</f>
        <v>PCB-1254  (AROCLOR)</v>
      </c>
    </row>
    <row r="23" spans="1:3" x14ac:dyDescent="0.2">
      <c r="A23" s="47" t="s">
        <v>130</v>
      </c>
      <c r="B23" s="56" t="s">
        <v>131</v>
      </c>
      <c r="C23" s="222" t="str" cm="1">
        <f t="array" ref="C23">_xlfn._xlws.FILTER($A$2:$A$410,ISNUMBER(SEARCH('NUMBER PLEASE! (Chem)'!$B$1,$A$2:$A$410)),"Not Found")</f>
        <v>PCB-1254  (AROCLOR)</v>
      </c>
    </row>
    <row r="24" spans="1:3" x14ac:dyDescent="0.2">
      <c r="A24" s="47" t="s">
        <v>132</v>
      </c>
      <c r="B24" s="56" t="s">
        <v>133</v>
      </c>
      <c r="C24" s="222" t="str" cm="1">
        <f t="array" ref="C24">_xlfn._xlws.FILTER($A$2:$A$410,ISNUMBER(SEARCH('NUMBER PLEASE! (Chem)'!$B$1,$A$2:$A$410)),"Not Found")</f>
        <v>PCB-1254  (AROCLOR)</v>
      </c>
    </row>
    <row r="25" spans="1:3" x14ac:dyDescent="0.2">
      <c r="A25" s="47" t="s">
        <v>134</v>
      </c>
      <c r="B25" s="56" t="s">
        <v>135</v>
      </c>
      <c r="C25" s="222" t="str" cm="1">
        <f t="array" ref="C25">_xlfn._xlws.FILTER($A$2:$A$410,ISNUMBER(SEARCH('NUMBER PLEASE! (Chem)'!$B$1,$A$2:$A$410)),"Not Found")</f>
        <v>PCB-1254  (AROCLOR)</v>
      </c>
    </row>
    <row r="26" spans="1:3" x14ac:dyDescent="0.2">
      <c r="A26" s="47" t="s">
        <v>136</v>
      </c>
      <c r="B26" s="56" t="s">
        <v>137</v>
      </c>
      <c r="C26" s="222" t="str" cm="1">
        <f t="array" ref="C26">_xlfn._xlws.FILTER($A$2:$A$410,ISNUMBER(SEARCH('NUMBER PLEASE! (Chem)'!$B$1,$A$2:$A$410)),"Not Found")</f>
        <v>PCB-1254  (AROCLOR)</v>
      </c>
    </row>
    <row r="27" spans="1:3" x14ac:dyDescent="0.2">
      <c r="A27" s="47" t="s">
        <v>138</v>
      </c>
      <c r="B27" s="56" t="s">
        <v>139</v>
      </c>
      <c r="C27" s="222" t="str" cm="1">
        <f t="array" ref="C27">_xlfn._xlws.FILTER($A$2:$A$410,ISNUMBER(SEARCH('NUMBER PLEASE! (Chem)'!$B$1,$A$2:$A$410)),"Not Found")</f>
        <v>PCB-1254  (AROCLOR)</v>
      </c>
    </row>
    <row r="28" spans="1:3" x14ac:dyDescent="0.2">
      <c r="A28" s="47" t="s">
        <v>140</v>
      </c>
      <c r="B28" s="56" t="s">
        <v>141</v>
      </c>
      <c r="C28" s="222" t="str" cm="1">
        <f t="array" ref="C28">_xlfn._xlws.FILTER($A$2:$A$410,ISNUMBER(SEARCH('NUMBER PLEASE! (Chem)'!$B$1,$A$2:$A$410)),"Not Found")</f>
        <v>PCB-1254  (AROCLOR)</v>
      </c>
    </row>
    <row r="29" spans="1:3" x14ac:dyDescent="0.2">
      <c r="A29" s="47" t="s">
        <v>142</v>
      </c>
      <c r="B29" s="56" t="s">
        <v>143</v>
      </c>
      <c r="C29" s="222" t="str" cm="1">
        <f t="array" ref="C29">_xlfn._xlws.FILTER($A$2:$A$410,ISNUMBER(SEARCH('NUMBER PLEASE! (Chem)'!$B$1,$A$2:$A$410)),"Not Found")</f>
        <v>PCB-1254  (AROCLOR)</v>
      </c>
    </row>
    <row r="30" spans="1:3" x14ac:dyDescent="0.2">
      <c r="A30" s="47" t="s">
        <v>144</v>
      </c>
      <c r="B30" s="56" t="s">
        <v>145</v>
      </c>
      <c r="C30" s="222" t="str" cm="1">
        <f t="array" ref="C30">_xlfn._xlws.FILTER($A$2:$A$410,ISNUMBER(SEARCH('NUMBER PLEASE! (Chem)'!$B$1,$A$2:$A$410)),"Not Found")</f>
        <v>PCB-1254  (AROCLOR)</v>
      </c>
    </row>
    <row r="31" spans="1:3" x14ac:dyDescent="0.2">
      <c r="A31" s="47" t="s">
        <v>146</v>
      </c>
      <c r="B31" s="56" t="s">
        <v>147</v>
      </c>
      <c r="C31" s="222" t="str" cm="1">
        <f t="array" ref="C31">_xlfn._xlws.FILTER($A$2:$A$410,ISNUMBER(SEARCH('NUMBER PLEASE! (Chem)'!$B$1,$A$2:$A$410)),"Not Found")</f>
        <v>PCB-1254  (AROCLOR)</v>
      </c>
    </row>
    <row r="32" spans="1:3" x14ac:dyDescent="0.2">
      <c r="A32" s="47" t="s">
        <v>148</v>
      </c>
      <c r="B32" s="56" t="s">
        <v>149</v>
      </c>
      <c r="C32" s="222" t="str" cm="1">
        <f t="array" ref="C32">_xlfn._xlws.FILTER($A$2:$A$410,ISNUMBER(SEARCH('NUMBER PLEASE! (Chem)'!$B$1,$A$2:$A$410)),"Not Found")</f>
        <v>PCB-1254  (AROCLOR)</v>
      </c>
    </row>
    <row r="33" spans="1:3" x14ac:dyDescent="0.2">
      <c r="A33" s="47" t="s">
        <v>150</v>
      </c>
      <c r="B33" s="56" t="s">
        <v>151</v>
      </c>
      <c r="C33" s="222" t="str" cm="1">
        <f t="array" ref="C33">_xlfn._xlws.FILTER($A$2:$A$410,ISNUMBER(SEARCH('NUMBER PLEASE! (Chem)'!$B$1,$A$2:$A$410)),"Not Found")</f>
        <v>PCB-1254  (AROCLOR)</v>
      </c>
    </row>
    <row r="34" spans="1:3" x14ac:dyDescent="0.2">
      <c r="A34" s="47" t="s">
        <v>152</v>
      </c>
      <c r="B34" s="56" t="s">
        <v>153</v>
      </c>
      <c r="C34" s="222" t="str" cm="1">
        <f t="array" ref="C34">_xlfn._xlws.FILTER($A$2:$A$410,ISNUMBER(SEARCH('NUMBER PLEASE! (Chem)'!$B$1,$A$2:$A$410)),"Not Found")</f>
        <v>PCB-1254  (AROCLOR)</v>
      </c>
    </row>
    <row r="35" spans="1:3" x14ac:dyDescent="0.2">
      <c r="A35" s="47" t="s">
        <v>154</v>
      </c>
      <c r="B35" s="56" t="s">
        <v>155</v>
      </c>
      <c r="C35" s="222" t="str" cm="1">
        <f t="array" ref="C35">_xlfn._xlws.FILTER($A$2:$A$410,ISNUMBER(SEARCH('NUMBER PLEASE! (Chem)'!$B$1,$A$2:$A$410)),"Not Found")</f>
        <v>PCB-1254  (AROCLOR)</v>
      </c>
    </row>
    <row r="36" spans="1:3" x14ac:dyDescent="0.2">
      <c r="A36" s="47" t="s">
        <v>156</v>
      </c>
      <c r="B36" s="56" t="s">
        <v>157</v>
      </c>
      <c r="C36" s="222" t="str" cm="1">
        <f t="array" ref="C36">_xlfn._xlws.FILTER($A$2:$A$410,ISNUMBER(SEARCH('NUMBER PLEASE! (Chem)'!$B$1,$A$2:$A$410)),"Not Found")</f>
        <v>PCB-1254  (AROCLOR)</v>
      </c>
    </row>
    <row r="37" spans="1:3" x14ac:dyDescent="0.2">
      <c r="A37" s="47" t="s">
        <v>158</v>
      </c>
      <c r="B37" s="56" t="s">
        <v>159</v>
      </c>
      <c r="C37" s="222" t="str" cm="1">
        <f t="array" ref="C37">_xlfn._xlws.FILTER($A$2:$A$410,ISNUMBER(SEARCH('NUMBER PLEASE! (Chem)'!$B$1,$A$2:$A$410)),"Not Found")</f>
        <v>PCB-1254  (AROCLOR)</v>
      </c>
    </row>
    <row r="38" spans="1:3" x14ac:dyDescent="0.2">
      <c r="A38" s="47" t="s">
        <v>160</v>
      </c>
      <c r="B38" s="56" t="s">
        <v>161</v>
      </c>
      <c r="C38" s="222" t="str" cm="1">
        <f t="array" ref="C38">_xlfn._xlws.FILTER($A$2:$A$410,ISNUMBER(SEARCH('NUMBER PLEASE! (Chem)'!$B$1,$A$2:$A$410)),"Not Found")</f>
        <v>PCB-1254  (AROCLOR)</v>
      </c>
    </row>
    <row r="39" spans="1:3" x14ac:dyDescent="0.2">
      <c r="A39" s="47" t="s">
        <v>162</v>
      </c>
      <c r="B39" s="56" t="s">
        <v>163</v>
      </c>
      <c r="C39" s="222" t="str" cm="1">
        <f t="array" ref="C39">_xlfn._xlws.FILTER($A$2:$A$410,ISNUMBER(SEARCH('NUMBER PLEASE! (Chem)'!$B$1,$A$2:$A$410)),"Not Found")</f>
        <v>PCB-1254  (AROCLOR)</v>
      </c>
    </row>
    <row r="40" spans="1:3" x14ac:dyDescent="0.2">
      <c r="A40" s="47" t="s">
        <v>164</v>
      </c>
      <c r="B40" s="56" t="s">
        <v>165</v>
      </c>
      <c r="C40" s="222" t="str" cm="1">
        <f t="array" ref="C40">_xlfn._xlws.FILTER($A$2:$A$410,ISNUMBER(SEARCH('NUMBER PLEASE! (Chem)'!$B$1,$A$2:$A$410)),"Not Found")</f>
        <v>PCB-1254  (AROCLOR)</v>
      </c>
    </row>
    <row r="41" spans="1:3" x14ac:dyDescent="0.2">
      <c r="A41" s="47" t="s">
        <v>166</v>
      </c>
      <c r="B41" s="56" t="s">
        <v>167</v>
      </c>
      <c r="C41" s="222" t="str" cm="1">
        <f t="array" ref="C41">_xlfn._xlws.FILTER($A$2:$A$410,ISNUMBER(SEARCH('NUMBER PLEASE! (Chem)'!$B$1,$A$2:$A$410)),"Not Found")</f>
        <v>PCB-1254  (AROCLOR)</v>
      </c>
    </row>
    <row r="42" spans="1:3" x14ac:dyDescent="0.2">
      <c r="A42" s="47" t="s">
        <v>168</v>
      </c>
      <c r="B42" s="56" t="s">
        <v>169</v>
      </c>
      <c r="C42" s="222" t="str" cm="1">
        <f t="array" ref="C42">_xlfn._xlws.FILTER($A$2:$A$410,ISNUMBER(SEARCH('NUMBER PLEASE! (Chem)'!$B$1,$A$2:$A$410)),"Not Found")</f>
        <v>PCB-1254  (AROCLOR)</v>
      </c>
    </row>
    <row r="43" spans="1:3" x14ac:dyDescent="0.2">
      <c r="A43" s="47" t="s">
        <v>170</v>
      </c>
      <c r="B43" s="56" t="s">
        <v>171</v>
      </c>
      <c r="C43" s="222" t="str" cm="1">
        <f t="array" ref="C43">_xlfn._xlws.FILTER($A$2:$A$410,ISNUMBER(SEARCH('NUMBER PLEASE! (Chem)'!$B$1,$A$2:$A$410)),"Not Found")</f>
        <v>PCB-1254  (AROCLOR)</v>
      </c>
    </row>
    <row r="44" spans="1:3" x14ac:dyDescent="0.2">
      <c r="A44" s="47" t="s">
        <v>172</v>
      </c>
      <c r="B44" s="56" t="s">
        <v>173</v>
      </c>
      <c r="C44" s="222" t="str" cm="1">
        <f t="array" ref="C44">_xlfn._xlws.FILTER($A$2:$A$410,ISNUMBER(SEARCH('NUMBER PLEASE! (Chem)'!$B$1,$A$2:$A$410)),"Not Found")</f>
        <v>PCB-1254  (AROCLOR)</v>
      </c>
    </row>
    <row r="45" spans="1:3" x14ac:dyDescent="0.2">
      <c r="A45" s="47" t="s">
        <v>174</v>
      </c>
      <c r="B45" s="56" t="s">
        <v>175</v>
      </c>
      <c r="C45" s="222" t="str" cm="1">
        <f t="array" ref="C45">_xlfn._xlws.FILTER($A$2:$A$410,ISNUMBER(SEARCH('NUMBER PLEASE! (Chem)'!$B$1,$A$2:$A$410)),"Not Found")</f>
        <v>PCB-1254  (AROCLOR)</v>
      </c>
    </row>
    <row r="46" spans="1:3" x14ac:dyDescent="0.2">
      <c r="A46" s="47" t="s">
        <v>176</v>
      </c>
      <c r="B46" s="56" t="s">
        <v>177</v>
      </c>
      <c r="C46" s="222" t="str" cm="1">
        <f t="array" ref="C46">_xlfn._xlws.FILTER($A$2:$A$410,ISNUMBER(SEARCH('NUMBER PLEASE! (Chem)'!$B$1,$A$2:$A$410)),"Not Found")</f>
        <v>PCB-1254  (AROCLOR)</v>
      </c>
    </row>
    <row r="47" spans="1:3" x14ac:dyDescent="0.2">
      <c r="A47" s="47" t="s">
        <v>178</v>
      </c>
      <c r="B47" s="56" t="s">
        <v>179</v>
      </c>
      <c r="C47" s="222" t="str" cm="1">
        <f t="array" ref="C47">_xlfn._xlws.FILTER($A$2:$A$410,ISNUMBER(SEARCH('NUMBER PLEASE! (Chem)'!$B$1,$A$2:$A$410)),"Not Found")</f>
        <v>PCB-1254  (AROCLOR)</v>
      </c>
    </row>
    <row r="48" spans="1:3" x14ac:dyDescent="0.2">
      <c r="A48" s="47" t="s">
        <v>180</v>
      </c>
      <c r="B48" s="56" t="s">
        <v>181</v>
      </c>
      <c r="C48" s="222" t="str" cm="1">
        <f t="array" ref="C48">_xlfn._xlws.FILTER($A$2:$A$410,ISNUMBER(SEARCH('NUMBER PLEASE! (Chem)'!$B$1,$A$2:$A$410)),"Not Found")</f>
        <v>PCB-1254  (AROCLOR)</v>
      </c>
    </row>
    <row r="49" spans="1:3" x14ac:dyDescent="0.2">
      <c r="A49" s="47" t="s">
        <v>182</v>
      </c>
      <c r="B49" s="56" t="s">
        <v>183</v>
      </c>
      <c r="C49" s="222" t="str" cm="1">
        <f t="array" ref="C49">_xlfn._xlws.FILTER($A$2:$A$410,ISNUMBER(SEARCH('NUMBER PLEASE! (Chem)'!$B$1,$A$2:$A$410)),"Not Found")</f>
        <v>PCB-1254  (AROCLOR)</v>
      </c>
    </row>
    <row r="50" spans="1:3" x14ac:dyDescent="0.2">
      <c r="A50" s="47" t="s">
        <v>184</v>
      </c>
      <c r="B50" s="56" t="s">
        <v>185</v>
      </c>
      <c r="C50" s="222" t="str" cm="1">
        <f t="array" ref="C50">_xlfn._xlws.FILTER($A$2:$A$410,ISNUMBER(SEARCH('NUMBER PLEASE! (Chem)'!$B$1,$A$2:$A$410)),"Not Found")</f>
        <v>PCB-1254  (AROCLOR)</v>
      </c>
    </row>
    <row r="51" spans="1:3" x14ac:dyDescent="0.2">
      <c r="A51" s="47" t="s">
        <v>186</v>
      </c>
      <c r="B51" s="56" t="s">
        <v>187</v>
      </c>
      <c r="C51" s="222" t="str" cm="1">
        <f t="array" ref="C51">_xlfn._xlws.FILTER($A$2:$A$410,ISNUMBER(SEARCH('NUMBER PLEASE! (Chem)'!$B$1,$A$2:$A$410)),"Not Found")</f>
        <v>PCB-1254  (AROCLOR)</v>
      </c>
    </row>
    <row r="52" spans="1:3" x14ac:dyDescent="0.2">
      <c r="A52" s="47" t="s">
        <v>188</v>
      </c>
      <c r="B52" s="56" t="s">
        <v>189</v>
      </c>
      <c r="C52" s="222" t="str" cm="1">
        <f t="array" ref="C52">_xlfn._xlws.FILTER($A$2:$A$410,ISNUMBER(SEARCH('NUMBER PLEASE! (Chem)'!$B$1,$A$2:$A$410)),"Not Found")</f>
        <v>PCB-1254  (AROCLOR)</v>
      </c>
    </row>
    <row r="53" spans="1:3" x14ac:dyDescent="0.2">
      <c r="A53" s="47" t="s">
        <v>190</v>
      </c>
      <c r="B53" s="56" t="s">
        <v>191</v>
      </c>
      <c r="C53" s="222" t="str" cm="1">
        <f t="array" ref="C53">_xlfn._xlws.FILTER($A$2:$A$410,ISNUMBER(SEARCH('NUMBER PLEASE! (Chem)'!$B$1,$A$2:$A$410)),"Not Found")</f>
        <v>PCB-1254  (AROCLOR)</v>
      </c>
    </row>
    <row r="54" spans="1:3" x14ac:dyDescent="0.2">
      <c r="A54" s="47" t="s">
        <v>192</v>
      </c>
      <c r="B54" s="56" t="s">
        <v>193</v>
      </c>
      <c r="C54" s="222" t="str" cm="1">
        <f t="array" ref="C54">_xlfn._xlws.FILTER($A$2:$A$410,ISNUMBER(SEARCH('NUMBER PLEASE! (Chem)'!$B$1,$A$2:$A$410)),"Not Found")</f>
        <v>PCB-1254  (AROCLOR)</v>
      </c>
    </row>
    <row r="55" spans="1:3" x14ac:dyDescent="0.2">
      <c r="A55" s="47" t="s">
        <v>194</v>
      </c>
      <c r="B55" s="56" t="s">
        <v>195</v>
      </c>
      <c r="C55" s="222" t="str" cm="1">
        <f t="array" ref="C55">_xlfn._xlws.FILTER($A$2:$A$410,ISNUMBER(SEARCH('NUMBER PLEASE! (Chem)'!$B$1,$A$2:$A$410)),"Not Found")</f>
        <v>PCB-1254  (AROCLOR)</v>
      </c>
    </row>
    <row r="56" spans="1:3" x14ac:dyDescent="0.2">
      <c r="A56" s="47" t="s">
        <v>196</v>
      </c>
      <c r="B56" s="56" t="s">
        <v>197</v>
      </c>
      <c r="C56" s="222" t="str" cm="1">
        <f t="array" ref="C56">_xlfn._xlws.FILTER($A$2:$A$410,ISNUMBER(SEARCH('NUMBER PLEASE! (Chem)'!$B$1,$A$2:$A$410)),"Not Found")</f>
        <v>PCB-1254  (AROCLOR)</v>
      </c>
    </row>
    <row r="57" spans="1:3" x14ac:dyDescent="0.2">
      <c r="A57" s="47" t="s">
        <v>198</v>
      </c>
      <c r="B57" s="56" t="s">
        <v>199</v>
      </c>
      <c r="C57" s="222" t="str" cm="1">
        <f t="array" ref="C57">_xlfn._xlws.FILTER($A$2:$A$410,ISNUMBER(SEARCH('NUMBER PLEASE! (Chem)'!$B$1,$A$2:$A$410)),"Not Found")</f>
        <v>PCB-1254  (AROCLOR)</v>
      </c>
    </row>
    <row r="58" spans="1:3" x14ac:dyDescent="0.2">
      <c r="A58" s="47" t="s">
        <v>200</v>
      </c>
      <c r="B58" s="56" t="s">
        <v>201</v>
      </c>
      <c r="C58" s="222" t="str" cm="1">
        <f t="array" ref="C58">_xlfn._xlws.FILTER($A$2:$A$410,ISNUMBER(SEARCH('NUMBER PLEASE! (Chem)'!$B$1,$A$2:$A$410)),"Not Found")</f>
        <v>PCB-1254  (AROCLOR)</v>
      </c>
    </row>
    <row r="59" spans="1:3" x14ac:dyDescent="0.2">
      <c r="A59" s="47" t="s">
        <v>202</v>
      </c>
      <c r="B59" s="56" t="s">
        <v>203</v>
      </c>
      <c r="C59" s="222" t="str" cm="1">
        <f t="array" ref="C59">_xlfn._xlws.FILTER($A$2:$A$410,ISNUMBER(SEARCH('NUMBER PLEASE! (Chem)'!$B$1,$A$2:$A$410)),"Not Found")</f>
        <v>PCB-1254  (AROCLOR)</v>
      </c>
    </row>
    <row r="60" spans="1:3" x14ac:dyDescent="0.2">
      <c r="A60" s="47" t="s">
        <v>204</v>
      </c>
      <c r="B60" s="56" t="s">
        <v>205</v>
      </c>
      <c r="C60" s="222" t="str" cm="1">
        <f t="array" ref="C60">_xlfn._xlws.FILTER($A$2:$A$410,ISNUMBER(SEARCH('NUMBER PLEASE! (Chem)'!$B$1,$A$2:$A$410)),"Not Found")</f>
        <v>PCB-1254  (AROCLOR)</v>
      </c>
    </row>
    <row r="61" spans="1:3" x14ac:dyDescent="0.2">
      <c r="A61" s="47" t="s">
        <v>206</v>
      </c>
      <c r="B61" s="56" t="s">
        <v>207</v>
      </c>
      <c r="C61" s="222" t="str" cm="1">
        <f t="array" ref="C61">_xlfn._xlws.FILTER($A$2:$A$410,ISNUMBER(SEARCH('NUMBER PLEASE! (Chem)'!$B$1,$A$2:$A$410)),"Not Found")</f>
        <v>PCB-1254  (AROCLOR)</v>
      </c>
    </row>
    <row r="62" spans="1:3" x14ac:dyDescent="0.2">
      <c r="A62" s="47" t="s">
        <v>208</v>
      </c>
      <c r="B62" s="56" t="s">
        <v>209</v>
      </c>
      <c r="C62" s="222" t="str" cm="1">
        <f t="array" ref="C62">_xlfn._xlws.FILTER($A$2:$A$410,ISNUMBER(SEARCH('NUMBER PLEASE! (Chem)'!$B$1,$A$2:$A$410)),"Not Found")</f>
        <v>PCB-1254  (AROCLOR)</v>
      </c>
    </row>
    <row r="63" spans="1:3" x14ac:dyDescent="0.2">
      <c r="A63" s="47" t="s">
        <v>210</v>
      </c>
      <c r="B63" s="56" t="s">
        <v>211</v>
      </c>
      <c r="C63" s="222" t="str" cm="1">
        <f t="array" ref="C63">_xlfn._xlws.FILTER($A$2:$A$410,ISNUMBER(SEARCH('NUMBER PLEASE! (Chem)'!$B$1,$A$2:$A$410)),"Not Found")</f>
        <v>PCB-1254  (AROCLOR)</v>
      </c>
    </row>
    <row r="64" spans="1:3" x14ac:dyDescent="0.2">
      <c r="A64" s="47" t="s">
        <v>212</v>
      </c>
      <c r="B64" s="56" t="s">
        <v>213</v>
      </c>
      <c r="C64" s="222" t="str" cm="1">
        <f t="array" ref="C64">_xlfn._xlws.FILTER($A$2:$A$410,ISNUMBER(SEARCH('NUMBER PLEASE! (Chem)'!$B$1,$A$2:$A$410)),"Not Found")</f>
        <v>PCB-1254  (AROCLOR)</v>
      </c>
    </row>
    <row r="65" spans="1:3" x14ac:dyDescent="0.2">
      <c r="A65" s="47" t="s">
        <v>214</v>
      </c>
      <c r="B65" s="56" t="s">
        <v>215</v>
      </c>
      <c r="C65" s="222" t="str" cm="1">
        <f t="array" ref="C65">_xlfn._xlws.FILTER($A$2:$A$410,ISNUMBER(SEARCH('NUMBER PLEASE! (Chem)'!$B$1,$A$2:$A$410)),"Not Found")</f>
        <v>PCB-1254  (AROCLOR)</v>
      </c>
    </row>
    <row r="66" spans="1:3" x14ac:dyDescent="0.2">
      <c r="A66" s="47" t="s">
        <v>216</v>
      </c>
      <c r="B66" s="56" t="s">
        <v>217</v>
      </c>
      <c r="C66" s="222" t="str" cm="1">
        <f t="array" ref="C66">_xlfn._xlws.FILTER($A$2:$A$410,ISNUMBER(SEARCH('NUMBER PLEASE! (Chem)'!$B$1,$A$2:$A$410)),"Not Found")</f>
        <v>PCB-1254  (AROCLOR)</v>
      </c>
    </row>
    <row r="67" spans="1:3" x14ac:dyDescent="0.2">
      <c r="A67" s="47" t="s">
        <v>218</v>
      </c>
      <c r="B67" s="56" t="s">
        <v>219</v>
      </c>
      <c r="C67" s="222" t="str" cm="1">
        <f t="array" ref="C67">_xlfn._xlws.FILTER($A$2:$A$410,ISNUMBER(SEARCH('NUMBER PLEASE! (Chem)'!$B$1,$A$2:$A$410)),"Not Found")</f>
        <v>PCB-1254  (AROCLOR)</v>
      </c>
    </row>
    <row r="68" spans="1:3" x14ac:dyDescent="0.2">
      <c r="A68" s="47" t="s">
        <v>220</v>
      </c>
      <c r="B68" s="56" t="s">
        <v>221</v>
      </c>
      <c r="C68" s="222" t="str" cm="1">
        <f t="array" ref="C68">_xlfn._xlws.FILTER($A$2:$A$410,ISNUMBER(SEARCH('NUMBER PLEASE! (Chem)'!$B$1,$A$2:$A$410)),"Not Found")</f>
        <v>PCB-1254  (AROCLOR)</v>
      </c>
    </row>
    <row r="69" spans="1:3" x14ac:dyDescent="0.2">
      <c r="A69" s="47" t="s">
        <v>222</v>
      </c>
      <c r="B69" s="56" t="s">
        <v>223</v>
      </c>
      <c r="C69" s="222" t="str" cm="1">
        <f t="array" ref="C69">_xlfn._xlws.FILTER($A$2:$A$410,ISNUMBER(SEARCH('NUMBER PLEASE! (Chem)'!$B$1,$A$2:$A$410)),"Not Found")</f>
        <v>PCB-1254  (AROCLOR)</v>
      </c>
    </row>
    <row r="70" spans="1:3" x14ac:dyDescent="0.2">
      <c r="A70" s="47" t="s">
        <v>224</v>
      </c>
      <c r="B70" s="56" t="s">
        <v>225</v>
      </c>
      <c r="C70" s="222" t="str" cm="1">
        <f t="array" ref="C70">_xlfn._xlws.FILTER($A$2:$A$410,ISNUMBER(SEARCH('NUMBER PLEASE! (Chem)'!$B$1,$A$2:$A$410)),"Not Found")</f>
        <v>PCB-1254  (AROCLOR)</v>
      </c>
    </row>
    <row r="71" spans="1:3" x14ac:dyDescent="0.2">
      <c r="A71" s="47" t="s">
        <v>226</v>
      </c>
      <c r="B71" s="56" t="s">
        <v>227</v>
      </c>
      <c r="C71" s="222" t="str" cm="1">
        <f t="array" ref="C71">_xlfn._xlws.FILTER($A$2:$A$410,ISNUMBER(SEARCH('NUMBER PLEASE! (Chem)'!$B$1,$A$2:$A$410)),"Not Found")</f>
        <v>PCB-1254  (AROCLOR)</v>
      </c>
    </row>
    <row r="72" spans="1:3" x14ac:dyDescent="0.2">
      <c r="A72" s="47" t="s">
        <v>228</v>
      </c>
      <c r="B72" s="56" t="s">
        <v>229</v>
      </c>
      <c r="C72" s="222" t="str" cm="1">
        <f t="array" ref="C72">_xlfn._xlws.FILTER($A$2:$A$410,ISNUMBER(SEARCH('NUMBER PLEASE! (Chem)'!$B$1,$A$2:$A$410)),"Not Found")</f>
        <v>PCB-1254  (AROCLOR)</v>
      </c>
    </row>
    <row r="73" spans="1:3" x14ac:dyDescent="0.2">
      <c r="A73" s="47" t="s">
        <v>230</v>
      </c>
      <c r="B73" s="56" t="s">
        <v>231</v>
      </c>
      <c r="C73" s="222" t="str" cm="1">
        <f t="array" ref="C73">_xlfn._xlws.FILTER($A$2:$A$410,ISNUMBER(SEARCH('NUMBER PLEASE! (Chem)'!$B$1,$A$2:$A$410)),"Not Found")</f>
        <v>PCB-1254  (AROCLOR)</v>
      </c>
    </row>
    <row r="74" spans="1:3" x14ac:dyDescent="0.2">
      <c r="A74" s="47" t="s">
        <v>232</v>
      </c>
      <c r="B74" s="56" t="s">
        <v>233</v>
      </c>
      <c r="C74" s="222" t="str" cm="1">
        <f t="array" ref="C74">_xlfn._xlws.FILTER($A$2:$A$410,ISNUMBER(SEARCH('NUMBER PLEASE! (Chem)'!$B$1,$A$2:$A$410)),"Not Found")</f>
        <v>PCB-1254  (AROCLOR)</v>
      </c>
    </row>
    <row r="75" spans="1:3" x14ac:dyDescent="0.2">
      <c r="A75" s="47" t="s">
        <v>234</v>
      </c>
      <c r="B75" s="56" t="s">
        <v>235</v>
      </c>
      <c r="C75" s="222" t="str" cm="1">
        <f t="array" ref="C75">_xlfn._xlws.FILTER($A$2:$A$410,ISNUMBER(SEARCH('NUMBER PLEASE! (Chem)'!$B$1,$A$2:$A$410)),"Not Found")</f>
        <v>PCB-1254  (AROCLOR)</v>
      </c>
    </row>
    <row r="76" spans="1:3" x14ac:dyDescent="0.2">
      <c r="A76" s="47" t="s">
        <v>236</v>
      </c>
      <c r="B76" s="56" t="s">
        <v>237</v>
      </c>
      <c r="C76" s="222" t="str" cm="1">
        <f t="array" ref="C76">_xlfn._xlws.FILTER($A$2:$A$410,ISNUMBER(SEARCH('NUMBER PLEASE! (Chem)'!$B$1,$A$2:$A$410)),"Not Found")</f>
        <v>PCB-1254  (AROCLOR)</v>
      </c>
    </row>
    <row r="77" spans="1:3" x14ac:dyDescent="0.2">
      <c r="A77" s="47" t="s">
        <v>238</v>
      </c>
      <c r="B77" s="56" t="s">
        <v>239</v>
      </c>
      <c r="C77" s="222" t="str" cm="1">
        <f t="array" ref="C77">_xlfn._xlws.FILTER($A$2:$A$410,ISNUMBER(SEARCH('NUMBER PLEASE! (Chem)'!$B$1,$A$2:$A$410)),"Not Found")</f>
        <v>PCB-1254  (AROCLOR)</v>
      </c>
    </row>
    <row r="78" spans="1:3" x14ac:dyDescent="0.2">
      <c r="A78" s="47" t="s">
        <v>240</v>
      </c>
      <c r="B78" s="56" t="s">
        <v>241</v>
      </c>
      <c r="C78" s="222" t="str" cm="1">
        <f t="array" ref="C78">_xlfn._xlws.FILTER($A$2:$A$410,ISNUMBER(SEARCH('NUMBER PLEASE! (Chem)'!$B$1,$A$2:$A$410)),"Not Found")</f>
        <v>PCB-1254  (AROCLOR)</v>
      </c>
    </row>
    <row r="79" spans="1:3" x14ac:dyDescent="0.2">
      <c r="A79" s="47" t="s">
        <v>242</v>
      </c>
      <c r="B79" s="56" t="s">
        <v>243</v>
      </c>
      <c r="C79" s="222" t="str" cm="1">
        <f t="array" ref="C79">_xlfn._xlws.FILTER($A$2:$A$410,ISNUMBER(SEARCH('NUMBER PLEASE! (Chem)'!$B$1,$A$2:$A$410)),"Not Found")</f>
        <v>PCB-1254  (AROCLOR)</v>
      </c>
    </row>
    <row r="80" spans="1:3" x14ac:dyDescent="0.2">
      <c r="A80" s="47" t="s">
        <v>244</v>
      </c>
      <c r="B80" s="56" t="s">
        <v>245</v>
      </c>
      <c r="C80" s="222" t="str" cm="1">
        <f t="array" ref="C80">_xlfn._xlws.FILTER($A$2:$A$410,ISNUMBER(SEARCH('NUMBER PLEASE! (Chem)'!$B$1,$A$2:$A$410)),"Not Found")</f>
        <v>PCB-1254  (AROCLOR)</v>
      </c>
    </row>
    <row r="81" spans="1:3" x14ac:dyDescent="0.2">
      <c r="A81" s="47" t="s">
        <v>246</v>
      </c>
      <c r="B81" s="56" t="s">
        <v>247</v>
      </c>
      <c r="C81" s="222" t="str" cm="1">
        <f t="array" ref="C81">_xlfn._xlws.FILTER($A$2:$A$410,ISNUMBER(SEARCH('NUMBER PLEASE! (Chem)'!$B$1,$A$2:$A$410)),"Not Found")</f>
        <v>PCB-1254  (AROCLOR)</v>
      </c>
    </row>
    <row r="82" spans="1:3" x14ac:dyDescent="0.2">
      <c r="A82" s="47" t="s">
        <v>248</v>
      </c>
      <c r="B82" s="56" t="s">
        <v>249</v>
      </c>
      <c r="C82" s="222" t="str" cm="1">
        <f t="array" ref="C82">_xlfn._xlws.FILTER($A$2:$A$410,ISNUMBER(SEARCH('NUMBER PLEASE! (Chem)'!$B$1,$A$2:$A$410)),"Not Found")</f>
        <v>PCB-1254  (AROCLOR)</v>
      </c>
    </row>
    <row r="83" spans="1:3" x14ac:dyDescent="0.2">
      <c r="A83" s="47" t="s">
        <v>250</v>
      </c>
      <c r="B83" s="56" t="s">
        <v>251</v>
      </c>
      <c r="C83" s="222" t="str" cm="1">
        <f t="array" ref="C83">_xlfn._xlws.FILTER($A$2:$A$410,ISNUMBER(SEARCH('NUMBER PLEASE! (Chem)'!$B$1,$A$2:$A$410)),"Not Found")</f>
        <v>PCB-1254  (AROCLOR)</v>
      </c>
    </row>
    <row r="84" spans="1:3" x14ac:dyDescent="0.2">
      <c r="A84" s="47" t="s">
        <v>252</v>
      </c>
      <c r="B84" s="56" t="s">
        <v>253</v>
      </c>
      <c r="C84" s="222" t="str" cm="1">
        <f t="array" ref="C84">_xlfn._xlws.FILTER($A$2:$A$410,ISNUMBER(SEARCH('NUMBER PLEASE! (Chem)'!$B$1,$A$2:$A$410)),"Not Found")</f>
        <v>PCB-1254  (AROCLOR)</v>
      </c>
    </row>
    <row r="85" spans="1:3" x14ac:dyDescent="0.2">
      <c r="A85" s="47" t="s">
        <v>254</v>
      </c>
      <c r="B85" s="56" t="s">
        <v>255</v>
      </c>
      <c r="C85" s="222" t="str" cm="1">
        <f t="array" ref="C85">_xlfn._xlws.FILTER($A$2:$A$410,ISNUMBER(SEARCH('NUMBER PLEASE! (Chem)'!$B$1,$A$2:$A$410)),"Not Found")</f>
        <v>PCB-1254  (AROCLOR)</v>
      </c>
    </row>
    <row r="86" spans="1:3" x14ac:dyDescent="0.2">
      <c r="A86" s="47" t="s">
        <v>256</v>
      </c>
      <c r="B86" s="56" t="s">
        <v>257</v>
      </c>
      <c r="C86" s="222" t="str" cm="1">
        <f t="array" ref="C86">_xlfn._xlws.FILTER($A$2:$A$410,ISNUMBER(SEARCH('NUMBER PLEASE! (Chem)'!$B$1,$A$2:$A$410)),"Not Found")</f>
        <v>PCB-1254  (AROCLOR)</v>
      </c>
    </row>
    <row r="87" spans="1:3" x14ac:dyDescent="0.2">
      <c r="A87" s="47" t="s">
        <v>258</v>
      </c>
      <c r="B87" s="56" t="s">
        <v>259</v>
      </c>
      <c r="C87" s="222" t="str" cm="1">
        <f t="array" ref="C87">_xlfn._xlws.FILTER($A$2:$A$410,ISNUMBER(SEARCH('NUMBER PLEASE! (Chem)'!$B$1,$A$2:$A$410)),"Not Found")</f>
        <v>PCB-1254  (AROCLOR)</v>
      </c>
    </row>
    <row r="88" spans="1:3" x14ac:dyDescent="0.2">
      <c r="A88" s="47" t="s">
        <v>260</v>
      </c>
      <c r="B88" s="56" t="s">
        <v>261</v>
      </c>
      <c r="C88" s="222" t="str" cm="1">
        <f t="array" ref="C88">_xlfn._xlws.FILTER($A$2:$A$410,ISNUMBER(SEARCH('NUMBER PLEASE! (Chem)'!$B$1,$A$2:$A$410)),"Not Found")</f>
        <v>PCB-1254  (AROCLOR)</v>
      </c>
    </row>
    <row r="89" spans="1:3" x14ac:dyDescent="0.2">
      <c r="A89" s="47" t="s">
        <v>262</v>
      </c>
      <c r="B89" s="56" t="s">
        <v>263</v>
      </c>
      <c r="C89" s="222" t="str" cm="1">
        <f t="array" ref="C89">_xlfn._xlws.FILTER($A$2:$A$410,ISNUMBER(SEARCH('NUMBER PLEASE! (Chem)'!$B$1,$A$2:$A$410)),"Not Found")</f>
        <v>PCB-1254  (AROCLOR)</v>
      </c>
    </row>
    <row r="90" spans="1:3" x14ac:dyDescent="0.2">
      <c r="A90" s="47" t="s">
        <v>264</v>
      </c>
      <c r="B90" s="56" t="s">
        <v>265</v>
      </c>
      <c r="C90" s="222" t="str" cm="1">
        <f t="array" ref="C90">_xlfn._xlws.FILTER($A$2:$A$410,ISNUMBER(SEARCH('NUMBER PLEASE! (Chem)'!$B$1,$A$2:$A$410)),"Not Found")</f>
        <v>PCB-1254  (AROCLOR)</v>
      </c>
    </row>
    <row r="91" spans="1:3" x14ac:dyDescent="0.2">
      <c r="A91" s="47" t="s">
        <v>266</v>
      </c>
      <c r="B91" s="56" t="s">
        <v>267</v>
      </c>
      <c r="C91" s="222" t="str" cm="1">
        <f t="array" ref="C91">_xlfn._xlws.FILTER($A$2:$A$410,ISNUMBER(SEARCH('NUMBER PLEASE! (Chem)'!$B$1,$A$2:$A$410)),"Not Found")</f>
        <v>PCB-1254  (AROCLOR)</v>
      </c>
    </row>
    <row r="92" spans="1:3" x14ac:dyDescent="0.2">
      <c r="A92" s="47" t="s">
        <v>268</v>
      </c>
      <c r="B92" s="56" t="s">
        <v>269</v>
      </c>
      <c r="C92" s="222" t="str" cm="1">
        <f t="array" ref="C92">_xlfn._xlws.FILTER($A$2:$A$410,ISNUMBER(SEARCH('NUMBER PLEASE! (Chem)'!$B$1,$A$2:$A$410)),"Not Found")</f>
        <v>PCB-1254  (AROCLOR)</v>
      </c>
    </row>
    <row r="93" spans="1:3" x14ac:dyDescent="0.2">
      <c r="A93" s="47" t="s">
        <v>270</v>
      </c>
      <c r="B93" s="56" t="s">
        <v>271</v>
      </c>
      <c r="C93" s="222" t="str" cm="1">
        <f t="array" ref="C93">_xlfn._xlws.FILTER($A$2:$A$410,ISNUMBER(SEARCH('NUMBER PLEASE! (Chem)'!$B$1,$A$2:$A$410)),"Not Found")</f>
        <v>PCB-1254  (AROCLOR)</v>
      </c>
    </row>
    <row r="94" spans="1:3" x14ac:dyDescent="0.2">
      <c r="A94" s="47" t="s">
        <v>272</v>
      </c>
      <c r="B94" s="56" t="s">
        <v>273</v>
      </c>
      <c r="C94" s="222" t="str" cm="1">
        <f t="array" ref="C94">_xlfn._xlws.FILTER($A$2:$A$410,ISNUMBER(SEARCH('NUMBER PLEASE! (Chem)'!$B$1,$A$2:$A$410)),"Not Found")</f>
        <v>PCB-1254  (AROCLOR)</v>
      </c>
    </row>
    <row r="95" spans="1:3" x14ac:dyDescent="0.2">
      <c r="A95" s="47" t="s">
        <v>274</v>
      </c>
      <c r="B95" s="56" t="s">
        <v>275</v>
      </c>
      <c r="C95" s="222" t="str" cm="1">
        <f t="array" ref="C95">_xlfn._xlws.FILTER($A$2:$A$410,ISNUMBER(SEARCH('NUMBER PLEASE! (Chem)'!$B$1,$A$2:$A$410)),"Not Found")</f>
        <v>PCB-1254  (AROCLOR)</v>
      </c>
    </row>
    <row r="96" spans="1:3" x14ac:dyDescent="0.2">
      <c r="A96" s="47" t="s">
        <v>276</v>
      </c>
      <c r="B96" s="56" t="s">
        <v>277</v>
      </c>
      <c r="C96" s="222" t="str" cm="1">
        <f t="array" ref="C96">_xlfn._xlws.FILTER($A$2:$A$410,ISNUMBER(SEARCH('NUMBER PLEASE! (Chem)'!$B$1,$A$2:$A$410)),"Not Found")</f>
        <v>PCB-1254  (AROCLOR)</v>
      </c>
    </row>
    <row r="97" spans="1:3" x14ac:dyDescent="0.2">
      <c r="A97" s="47" t="s">
        <v>278</v>
      </c>
      <c r="B97" s="56" t="s">
        <v>279</v>
      </c>
      <c r="C97" s="222" t="str" cm="1">
        <f t="array" ref="C97">_xlfn._xlws.FILTER($A$2:$A$410,ISNUMBER(SEARCH('NUMBER PLEASE! (Chem)'!$B$1,$A$2:$A$410)),"Not Found")</f>
        <v>PCB-1254  (AROCLOR)</v>
      </c>
    </row>
    <row r="98" spans="1:3" x14ac:dyDescent="0.2">
      <c r="A98" s="47" t="s">
        <v>280</v>
      </c>
      <c r="B98" s="56" t="s">
        <v>281</v>
      </c>
      <c r="C98" s="222" t="str" cm="1">
        <f t="array" ref="C98">_xlfn._xlws.FILTER($A$2:$A$410,ISNUMBER(SEARCH('NUMBER PLEASE! (Chem)'!$B$1,$A$2:$A$410)),"Not Found")</f>
        <v>PCB-1254  (AROCLOR)</v>
      </c>
    </row>
    <row r="99" spans="1:3" x14ac:dyDescent="0.2">
      <c r="A99" s="47" t="s">
        <v>282</v>
      </c>
      <c r="B99" s="56" t="s">
        <v>283</v>
      </c>
      <c r="C99" s="222" t="str" cm="1">
        <f t="array" ref="C99">_xlfn._xlws.FILTER($A$2:$A$410,ISNUMBER(SEARCH('NUMBER PLEASE! (Chem)'!$B$1,$A$2:$A$410)),"Not Found")</f>
        <v>PCB-1254  (AROCLOR)</v>
      </c>
    </row>
    <row r="100" spans="1:3" x14ac:dyDescent="0.2">
      <c r="A100" s="47" t="s">
        <v>284</v>
      </c>
      <c r="B100" s="56" t="s">
        <v>285</v>
      </c>
      <c r="C100" s="222" t="str" cm="1">
        <f t="array" ref="C100">_xlfn._xlws.FILTER($A$2:$A$410,ISNUMBER(SEARCH('NUMBER PLEASE! (Chem)'!$B$1,$A$2:$A$410)),"Not Found")</f>
        <v>PCB-1254  (AROCLOR)</v>
      </c>
    </row>
    <row r="101" spans="1:3" x14ac:dyDescent="0.2">
      <c r="A101" s="47" t="s">
        <v>286</v>
      </c>
      <c r="B101" s="56" t="s">
        <v>287</v>
      </c>
      <c r="C101" s="222" t="str" cm="1">
        <f t="array" ref="C101">_xlfn._xlws.FILTER($A$2:$A$410,ISNUMBER(SEARCH('NUMBER PLEASE! (Chem)'!$B$1,$A$2:$A$410)),"Not Found")</f>
        <v>PCB-1254  (AROCLOR)</v>
      </c>
    </row>
    <row r="102" spans="1:3" x14ac:dyDescent="0.2">
      <c r="A102" s="47" t="s">
        <v>288</v>
      </c>
      <c r="B102" s="56" t="s">
        <v>289</v>
      </c>
      <c r="C102" s="222" t="str" cm="1">
        <f t="array" ref="C102">_xlfn._xlws.FILTER($A$2:$A$410,ISNUMBER(SEARCH('NUMBER PLEASE! (Chem)'!$B$1,$A$2:$A$410)),"Not Found")</f>
        <v>PCB-1254  (AROCLOR)</v>
      </c>
    </row>
    <row r="103" spans="1:3" x14ac:dyDescent="0.2">
      <c r="A103" s="47" t="s">
        <v>290</v>
      </c>
      <c r="B103" s="56" t="s">
        <v>291</v>
      </c>
      <c r="C103" s="222" t="str" cm="1">
        <f t="array" ref="C103">_xlfn._xlws.FILTER($A$2:$A$410,ISNUMBER(SEARCH('NUMBER PLEASE! (Chem)'!$B$1,$A$2:$A$410)),"Not Found")</f>
        <v>PCB-1254  (AROCLOR)</v>
      </c>
    </row>
    <row r="104" spans="1:3" x14ac:dyDescent="0.2">
      <c r="A104" s="47" t="s">
        <v>292</v>
      </c>
      <c r="B104" s="56" t="s">
        <v>293</v>
      </c>
      <c r="C104" s="222" t="str" cm="1">
        <f t="array" ref="C104">_xlfn._xlws.FILTER($A$2:$A$410,ISNUMBER(SEARCH('NUMBER PLEASE! (Chem)'!$B$1,$A$2:$A$410)),"Not Found")</f>
        <v>PCB-1254  (AROCLOR)</v>
      </c>
    </row>
    <row r="105" spans="1:3" x14ac:dyDescent="0.2">
      <c r="A105" s="47" t="s">
        <v>294</v>
      </c>
      <c r="B105" s="56" t="s">
        <v>295</v>
      </c>
      <c r="C105" s="222" t="str" cm="1">
        <f t="array" ref="C105">_xlfn._xlws.FILTER($A$2:$A$410,ISNUMBER(SEARCH('NUMBER PLEASE! (Chem)'!$B$1,$A$2:$A$410)),"Not Found")</f>
        <v>PCB-1254  (AROCLOR)</v>
      </c>
    </row>
    <row r="106" spans="1:3" x14ac:dyDescent="0.2">
      <c r="A106" s="47" t="s">
        <v>296</v>
      </c>
      <c r="B106" s="56" t="s">
        <v>297</v>
      </c>
      <c r="C106" s="222" t="str" cm="1">
        <f t="array" ref="C106">_xlfn._xlws.FILTER($A$2:$A$410,ISNUMBER(SEARCH('NUMBER PLEASE! (Chem)'!$B$1,$A$2:$A$410)),"Not Found")</f>
        <v>PCB-1254  (AROCLOR)</v>
      </c>
    </row>
    <row r="107" spans="1:3" x14ac:dyDescent="0.2">
      <c r="A107" s="47" t="s">
        <v>298</v>
      </c>
      <c r="B107" s="56" t="s">
        <v>299</v>
      </c>
      <c r="C107" s="222" t="str" cm="1">
        <f t="array" ref="C107">_xlfn._xlws.FILTER($A$2:$A$410,ISNUMBER(SEARCH('NUMBER PLEASE! (Chem)'!$B$1,$A$2:$A$410)),"Not Found")</f>
        <v>PCB-1254  (AROCLOR)</v>
      </c>
    </row>
    <row r="108" spans="1:3" x14ac:dyDescent="0.2">
      <c r="A108" s="47" t="s">
        <v>300</v>
      </c>
      <c r="B108" s="56" t="s">
        <v>301</v>
      </c>
      <c r="C108" s="222" t="str" cm="1">
        <f t="array" ref="C108">_xlfn._xlws.FILTER($A$2:$A$410,ISNUMBER(SEARCH('NUMBER PLEASE! (Chem)'!$B$1,$A$2:$A$410)),"Not Found")</f>
        <v>PCB-1254  (AROCLOR)</v>
      </c>
    </row>
    <row r="109" spans="1:3" x14ac:dyDescent="0.2">
      <c r="A109" s="47" t="s">
        <v>302</v>
      </c>
      <c r="B109" s="56" t="s">
        <v>303</v>
      </c>
      <c r="C109" s="222" t="str" cm="1">
        <f t="array" ref="C109">_xlfn._xlws.FILTER($A$2:$A$410,ISNUMBER(SEARCH('NUMBER PLEASE! (Chem)'!$B$1,$A$2:$A$410)),"Not Found")</f>
        <v>PCB-1254  (AROCLOR)</v>
      </c>
    </row>
    <row r="110" spans="1:3" x14ac:dyDescent="0.2">
      <c r="A110" s="47" t="s">
        <v>304</v>
      </c>
      <c r="B110" s="56" t="s">
        <v>305</v>
      </c>
      <c r="C110" s="222" t="str" cm="1">
        <f t="array" ref="C110">_xlfn._xlws.FILTER($A$2:$A$410,ISNUMBER(SEARCH('NUMBER PLEASE! (Chem)'!$B$1,$A$2:$A$410)),"Not Found")</f>
        <v>PCB-1254  (AROCLOR)</v>
      </c>
    </row>
    <row r="111" spans="1:3" x14ac:dyDescent="0.2">
      <c r="A111" s="47" t="s">
        <v>306</v>
      </c>
      <c r="B111" s="56" t="s">
        <v>307</v>
      </c>
      <c r="C111" s="222" t="str" cm="1">
        <f t="array" ref="C111">_xlfn._xlws.FILTER($A$2:$A$410,ISNUMBER(SEARCH('NUMBER PLEASE! (Chem)'!$B$1,$A$2:$A$410)),"Not Found")</f>
        <v>PCB-1254  (AROCLOR)</v>
      </c>
    </row>
    <row r="112" spans="1:3" x14ac:dyDescent="0.2">
      <c r="A112" s="47" t="s">
        <v>308</v>
      </c>
      <c r="B112" s="56" t="s">
        <v>309</v>
      </c>
      <c r="C112" s="222" t="str" cm="1">
        <f t="array" ref="C112">_xlfn._xlws.FILTER($A$2:$A$410,ISNUMBER(SEARCH('NUMBER PLEASE! (Chem)'!$B$1,$A$2:$A$410)),"Not Found")</f>
        <v>PCB-1254  (AROCLOR)</v>
      </c>
    </row>
    <row r="113" spans="1:3" x14ac:dyDescent="0.2">
      <c r="A113" s="47" t="s">
        <v>310</v>
      </c>
      <c r="B113" s="56" t="s">
        <v>311</v>
      </c>
      <c r="C113" s="222" t="str" cm="1">
        <f t="array" ref="C113">_xlfn._xlws.FILTER($A$2:$A$410,ISNUMBER(SEARCH('NUMBER PLEASE! (Chem)'!$B$1,$A$2:$A$410)),"Not Found")</f>
        <v>PCB-1254  (AROCLOR)</v>
      </c>
    </row>
    <row r="114" spans="1:3" x14ac:dyDescent="0.2">
      <c r="A114" s="47" t="s">
        <v>312</v>
      </c>
      <c r="B114" s="56" t="s">
        <v>313</v>
      </c>
      <c r="C114" s="222" t="str" cm="1">
        <f t="array" ref="C114">_xlfn._xlws.FILTER($A$2:$A$410,ISNUMBER(SEARCH('NUMBER PLEASE! (Chem)'!$B$1,$A$2:$A$410)),"Not Found")</f>
        <v>PCB-1254  (AROCLOR)</v>
      </c>
    </row>
    <row r="115" spans="1:3" x14ac:dyDescent="0.2">
      <c r="A115" s="47" t="s">
        <v>314</v>
      </c>
      <c r="B115" s="56" t="s">
        <v>315</v>
      </c>
      <c r="C115" s="222" t="str" cm="1">
        <f t="array" ref="C115">_xlfn._xlws.FILTER($A$2:$A$410,ISNUMBER(SEARCH('NUMBER PLEASE! (Chem)'!$B$1,$A$2:$A$410)),"Not Found")</f>
        <v>PCB-1254  (AROCLOR)</v>
      </c>
    </row>
    <row r="116" spans="1:3" x14ac:dyDescent="0.2">
      <c r="A116" s="47" t="s">
        <v>316</v>
      </c>
      <c r="B116" s="56" t="s">
        <v>317</v>
      </c>
      <c r="C116" s="222" t="str" cm="1">
        <f t="array" ref="C116">_xlfn._xlws.FILTER($A$2:$A$410,ISNUMBER(SEARCH('NUMBER PLEASE! (Chem)'!$B$1,$A$2:$A$410)),"Not Found")</f>
        <v>PCB-1254  (AROCLOR)</v>
      </c>
    </row>
    <row r="117" spans="1:3" x14ac:dyDescent="0.2">
      <c r="A117" s="47" t="s">
        <v>318</v>
      </c>
      <c r="B117" s="56" t="s">
        <v>319</v>
      </c>
      <c r="C117" s="222" t="str" cm="1">
        <f t="array" ref="C117">_xlfn._xlws.FILTER($A$2:$A$410,ISNUMBER(SEARCH('NUMBER PLEASE! (Chem)'!$B$1,$A$2:$A$410)),"Not Found")</f>
        <v>PCB-1254  (AROCLOR)</v>
      </c>
    </row>
    <row r="118" spans="1:3" x14ac:dyDescent="0.2">
      <c r="A118" s="47" t="s">
        <v>320</v>
      </c>
      <c r="B118" s="56" t="s">
        <v>321</v>
      </c>
      <c r="C118" s="222" t="str" cm="1">
        <f t="array" ref="C118">_xlfn._xlws.FILTER($A$2:$A$410,ISNUMBER(SEARCH('NUMBER PLEASE! (Chem)'!$B$1,$A$2:$A$410)),"Not Found")</f>
        <v>PCB-1254  (AROCLOR)</v>
      </c>
    </row>
    <row r="119" spans="1:3" x14ac:dyDescent="0.2">
      <c r="A119" s="47" t="s">
        <v>322</v>
      </c>
      <c r="B119" s="56" t="s">
        <v>323</v>
      </c>
      <c r="C119" s="222" t="str" cm="1">
        <f t="array" ref="C119">_xlfn._xlws.FILTER($A$2:$A$410,ISNUMBER(SEARCH('NUMBER PLEASE! (Chem)'!$B$1,$A$2:$A$410)),"Not Found")</f>
        <v>PCB-1254  (AROCLOR)</v>
      </c>
    </row>
    <row r="120" spans="1:3" x14ac:dyDescent="0.2">
      <c r="A120" s="47" t="s">
        <v>324</v>
      </c>
      <c r="B120" s="56" t="s">
        <v>325</v>
      </c>
      <c r="C120" s="222" t="str" cm="1">
        <f t="array" ref="C120">_xlfn._xlws.FILTER($A$2:$A$410,ISNUMBER(SEARCH('NUMBER PLEASE! (Chem)'!$B$1,$A$2:$A$410)),"Not Found")</f>
        <v>PCB-1254  (AROCLOR)</v>
      </c>
    </row>
    <row r="121" spans="1:3" x14ac:dyDescent="0.2">
      <c r="A121" s="47" t="s">
        <v>326</v>
      </c>
      <c r="B121" s="56" t="s">
        <v>327</v>
      </c>
      <c r="C121" s="222" t="str" cm="1">
        <f t="array" ref="C121">_xlfn._xlws.FILTER($A$2:$A$410,ISNUMBER(SEARCH('NUMBER PLEASE! (Chem)'!$B$1,$A$2:$A$410)),"Not Found")</f>
        <v>PCB-1254  (AROCLOR)</v>
      </c>
    </row>
    <row r="122" spans="1:3" x14ac:dyDescent="0.2">
      <c r="A122" s="47" t="s">
        <v>328</v>
      </c>
      <c r="B122" s="56" t="s">
        <v>329</v>
      </c>
      <c r="C122" s="222" t="str" cm="1">
        <f t="array" ref="C122">_xlfn._xlws.FILTER($A$2:$A$410,ISNUMBER(SEARCH('NUMBER PLEASE! (Chem)'!$B$1,$A$2:$A$410)),"Not Found")</f>
        <v>PCB-1254  (AROCLOR)</v>
      </c>
    </row>
    <row r="123" spans="1:3" x14ac:dyDescent="0.2">
      <c r="A123" s="47" t="s">
        <v>330</v>
      </c>
      <c r="B123" s="56" t="s">
        <v>331</v>
      </c>
      <c r="C123" s="222" t="str" cm="1">
        <f t="array" ref="C123">_xlfn._xlws.FILTER($A$2:$A$410,ISNUMBER(SEARCH('NUMBER PLEASE! (Chem)'!$B$1,$A$2:$A$410)),"Not Found")</f>
        <v>PCB-1254  (AROCLOR)</v>
      </c>
    </row>
    <row r="124" spans="1:3" x14ac:dyDescent="0.2">
      <c r="A124" s="47" t="s">
        <v>332</v>
      </c>
      <c r="B124" s="56" t="s">
        <v>333</v>
      </c>
      <c r="C124" s="222" t="str" cm="1">
        <f t="array" ref="C124">_xlfn._xlws.FILTER($A$2:$A$410,ISNUMBER(SEARCH('NUMBER PLEASE! (Chem)'!$B$1,$A$2:$A$410)),"Not Found")</f>
        <v>PCB-1254  (AROCLOR)</v>
      </c>
    </row>
    <row r="125" spans="1:3" x14ac:dyDescent="0.2">
      <c r="A125" s="47" t="s">
        <v>334</v>
      </c>
      <c r="B125" s="56" t="s">
        <v>335</v>
      </c>
      <c r="C125" s="222" t="str" cm="1">
        <f t="array" ref="C125">_xlfn._xlws.FILTER($A$2:$A$410,ISNUMBER(SEARCH('NUMBER PLEASE! (Chem)'!$B$1,$A$2:$A$410)),"Not Found")</f>
        <v>PCB-1254  (AROCLOR)</v>
      </c>
    </row>
    <row r="126" spans="1:3" x14ac:dyDescent="0.2">
      <c r="A126" s="47" t="s">
        <v>336</v>
      </c>
      <c r="B126" s="56" t="s">
        <v>337</v>
      </c>
      <c r="C126" s="222" t="str" cm="1">
        <f t="array" ref="C126">_xlfn._xlws.FILTER($A$2:$A$410,ISNUMBER(SEARCH('NUMBER PLEASE! (Chem)'!$B$1,$A$2:$A$410)),"Not Found")</f>
        <v>PCB-1254  (AROCLOR)</v>
      </c>
    </row>
    <row r="127" spans="1:3" x14ac:dyDescent="0.2">
      <c r="A127" s="47" t="s">
        <v>338</v>
      </c>
      <c r="B127" s="56" t="s">
        <v>339</v>
      </c>
      <c r="C127" s="222" t="str" cm="1">
        <f t="array" ref="C127">_xlfn._xlws.FILTER($A$2:$A$410,ISNUMBER(SEARCH('NUMBER PLEASE! (Chem)'!$B$1,$A$2:$A$410)),"Not Found")</f>
        <v>PCB-1254  (AROCLOR)</v>
      </c>
    </row>
    <row r="128" spans="1:3" x14ac:dyDescent="0.2">
      <c r="A128" s="47" t="s">
        <v>340</v>
      </c>
      <c r="B128" s="56" t="s">
        <v>341</v>
      </c>
      <c r="C128" s="222" t="str" cm="1">
        <f t="array" ref="C128">_xlfn._xlws.FILTER($A$2:$A$410,ISNUMBER(SEARCH('NUMBER PLEASE! (Chem)'!$B$1,$A$2:$A$410)),"Not Found")</f>
        <v>PCB-1254  (AROCLOR)</v>
      </c>
    </row>
    <row r="129" spans="1:3" x14ac:dyDescent="0.2">
      <c r="A129" s="47" t="s">
        <v>342</v>
      </c>
      <c r="B129" s="56" t="s">
        <v>343</v>
      </c>
      <c r="C129" s="222" t="str" cm="1">
        <f t="array" ref="C129">_xlfn._xlws.FILTER($A$2:$A$410,ISNUMBER(SEARCH('NUMBER PLEASE! (Chem)'!$B$1,$A$2:$A$410)),"Not Found")</f>
        <v>PCB-1254  (AROCLOR)</v>
      </c>
    </row>
    <row r="130" spans="1:3" x14ac:dyDescent="0.2">
      <c r="A130" s="47" t="s">
        <v>344</v>
      </c>
      <c r="B130" s="56" t="s">
        <v>345</v>
      </c>
      <c r="C130" s="222" t="str" cm="1">
        <f t="array" ref="C130">_xlfn._xlws.FILTER($A$2:$A$410,ISNUMBER(SEARCH('NUMBER PLEASE! (Chem)'!$B$1,$A$2:$A$410)),"Not Found")</f>
        <v>PCB-1254  (AROCLOR)</v>
      </c>
    </row>
    <row r="131" spans="1:3" x14ac:dyDescent="0.2">
      <c r="A131" s="47" t="s">
        <v>346</v>
      </c>
      <c r="B131" s="56" t="s">
        <v>347</v>
      </c>
      <c r="C131" s="222" t="str" cm="1">
        <f t="array" ref="C131">_xlfn._xlws.FILTER($A$2:$A$410,ISNUMBER(SEARCH('NUMBER PLEASE! (Chem)'!$B$1,$A$2:$A$410)),"Not Found")</f>
        <v>PCB-1254  (AROCLOR)</v>
      </c>
    </row>
    <row r="132" spans="1:3" x14ac:dyDescent="0.2">
      <c r="A132" s="47" t="s">
        <v>348</v>
      </c>
      <c r="B132" s="56" t="s">
        <v>349</v>
      </c>
      <c r="C132" s="222" t="str" cm="1">
        <f t="array" ref="C132">_xlfn._xlws.FILTER($A$2:$A$410,ISNUMBER(SEARCH('NUMBER PLEASE! (Chem)'!$B$1,$A$2:$A$410)),"Not Found")</f>
        <v>PCB-1254  (AROCLOR)</v>
      </c>
    </row>
    <row r="133" spans="1:3" x14ac:dyDescent="0.2">
      <c r="A133" s="47" t="s">
        <v>350</v>
      </c>
      <c r="B133" s="56" t="s">
        <v>351</v>
      </c>
      <c r="C133" s="222" t="str" cm="1">
        <f t="array" ref="C133">_xlfn._xlws.FILTER($A$2:$A$410,ISNUMBER(SEARCH('NUMBER PLEASE! (Chem)'!$B$1,$A$2:$A$410)),"Not Found")</f>
        <v>PCB-1254  (AROCLOR)</v>
      </c>
    </row>
    <row r="134" spans="1:3" x14ac:dyDescent="0.2">
      <c r="A134" s="47" t="s">
        <v>352</v>
      </c>
      <c r="B134" s="56" t="s">
        <v>353</v>
      </c>
      <c r="C134" s="222" t="str" cm="1">
        <f t="array" ref="C134">_xlfn._xlws.FILTER($A$2:$A$410,ISNUMBER(SEARCH('NUMBER PLEASE! (Chem)'!$B$1,$A$2:$A$410)),"Not Found")</f>
        <v>PCB-1254  (AROCLOR)</v>
      </c>
    </row>
    <row r="135" spans="1:3" x14ac:dyDescent="0.2">
      <c r="A135" s="47" t="s">
        <v>354</v>
      </c>
      <c r="B135" s="56" t="s">
        <v>355</v>
      </c>
      <c r="C135" s="222" t="str" cm="1">
        <f t="array" ref="C135">_xlfn._xlws.FILTER($A$2:$A$410,ISNUMBER(SEARCH('NUMBER PLEASE! (Chem)'!$B$1,$A$2:$A$410)),"Not Found")</f>
        <v>PCB-1254  (AROCLOR)</v>
      </c>
    </row>
    <row r="136" spans="1:3" x14ac:dyDescent="0.2">
      <c r="A136" s="47" t="s">
        <v>356</v>
      </c>
      <c r="B136" s="56" t="s">
        <v>357</v>
      </c>
      <c r="C136" s="222" t="str" cm="1">
        <f t="array" ref="C136">_xlfn._xlws.FILTER($A$2:$A$410,ISNUMBER(SEARCH('NUMBER PLEASE! (Chem)'!$B$1,$A$2:$A$410)),"Not Found")</f>
        <v>PCB-1254  (AROCLOR)</v>
      </c>
    </row>
    <row r="137" spans="1:3" x14ac:dyDescent="0.2">
      <c r="A137" s="47" t="s">
        <v>358</v>
      </c>
      <c r="B137" s="56" t="s">
        <v>359</v>
      </c>
      <c r="C137" s="222" t="str" cm="1">
        <f t="array" ref="C137">_xlfn._xlws.FILTER($A$2:$A$410,ISNUMBER(SEARCH('NUMBER PLEASE! (Chem)'!$B$1,$A$2:$A$410)),"Not Found")</f>
        <v>PCB-1254  (AROCLOR)</v>
      </c>
    </row>
    <row r="138" spans="1:3" x14ac:dyDescent="0.2">
      <c r="A138" s="47" t="s">
        <v>360</v>
      </c>
      <c r="B138" s="56" t="s">
        <v>361</v>
      </c>
      <c r="C138" s="222" t="str" cm="1">
        <f t="array" ref="C138">_xlfn._xlws.FILTER($A$2:$A$410,ISNUMBER(SEARCH('NUMBER PLEASE! (Chem)'!$B$1,$A$2:$A$410)),"Not Found")</f>
        <v>PCB-1254  (AROCLOR)</v>
      </c>
    </row>
    <row r="139" spans="1:3" x14ac:dyDescent="0.2">
      <c r="A139" s="47" t="s">
        <v>362</v>
      </c>
      <c r="B139" s="56" t="s">
        <v>363</v>
      </c>
      <c r="C139" s="222" t="str" cm="1">
        <f t="array" ref="C139">_xlfn._xlws.FILTER($A$2:$A$410,ISNUMBER(SEARCH('NUMBER PLEASE! (Chem)'!$B$1,$A$2:$A$410)),"Not Found")</f>
        <v>PCB-1254  (AROCLOR)</v>
      </c>
    </row>
    <row r="140" spans="1:3" x14ac:dyDescent="0.2">
      <c r="A140" s="47" t="s">
        <v>364</v>
      </c>
      <c r="B140" s="56" t="s">
        <v>365</v>
      </c>
      <c r="C140" s="222" t="str" cm="1">
        <f t="array" ref="C140">_xlfn._xlws.FILTER($A$2:$A$410,ISNUMBER(SEARCH('NUMBER PLEASE! (Chem)'!$B$1,$A$2:$A$410)),"Not Found")</f>
        <v>PCB-1254  (AROCLOR)</v>
      </c>
    </row>
    <row r="141" spans="1:3" x14ac:dyDescent="0.2">
      <c r="A141" s="47" t="s">
        <v>366</v>
      </c>
      <c r="B141" s="56" t="s">
        <v>367</v>
      </c>
      <c r="C141" s="222" t="str" cm="1">
        <f t="array" ref="C141">_xlfn._xlws.FILTER($A$2:$A$410,ISNUMBER(SEARCH('NUMBER PLEASE! (Chem)'!$B$1,$A$2:$A$410)),"Not Found")</f>
        <v>PCB-1254  (AROCLOR)</v>
      </c>
    </row>
    <row r="142" spans="1:3" x14ac:dyDescent="0.2">
      <c r="A142" s="47" t="s">
        <v>368</v>
      </c>
      <c r="B142" s="56" t="s">
        <v>369</v>
      </c>
      <c r="C142" s="222" t="str" cm="1">
        <f t="array" ref="C142">_xlfn._xlws.FILTER($A$2:$A$410,ISNUMBER(SEARCH('NUMBER PLEASE! (Chem)'!$B$1,$A$2:$A$410)),"Not Found")</f>
        <v>PCB-1254  (AROCLOR)</v>
      </c>
    </row>
    <row r="143" spans="1:3" x14ac:dyDescent="0.2">
      <c r="A143" s="47" t="s">
        <v>370</v>
      </c>
      <c r="B143" s="56" t="s">
        <v>371</v>
      </c>
      <c r="C143" s="222" t="str" cm="1">
        <f t="array" ref="C143">_xlfn._xlws.FILTER($A$2:$A$410,ISNUMBER(SEARCH('NUMBER PLEASE! (Chem)'!$B$1,$A$2:$A$410)),"Not Found")</f>
        <v>PCB-1254  (AROCLOR)</v>
      </c>
    </row>
    <row r="144" spans="1:3" x14ac:dyDescent="0.2">
      <c r="A144" s="47" t="s">
        <v>372</v>
      </c>
      <c r="B144" s="56" t="s">
        <v>373</v>
      </c>
      <c r="C144" s="222" t="str" cm="1">
        <f t="array" ref="C144">_xlfn._xlws.FILTER($A$2:$A$410,ISNUMBER(SEARCH('NUMBER PLEASE! (Chem)'!$B$1,$A$2:$A$410)),"Not Found")</f>
        <v>PCB-1254  (AROCLOR)</v>
      </c>
    </row>
    <row r="145" spans="1:3" x14ac:dyDescent="0.2">
      <c r="A145" s="47" t="s">
        <v>374</v>
      </c>
      <c r="B145" s="56" t="s">
        <v>375</v>
      </c>
      <c r="C145" s="222" t="str" cm="1">
        <f t="array" ref="C145">_xlfn._xlws.FILTER($A$2:$A$410,ISNUMBER(SEARCH('NUMBER PLEASE! (Chem)'!$B$1,$A$2:$A$410)),"Not Found")</f>
        <v>PCB-1254  (AROCLOR)</v>
      </c>
    </row>
    <row r="146" spans="1:3" x14ac:dyDescent="0.2">
      <c r="A146" s="47" t="s">
        <v>376</v>
      </c>
      <c r="B146" s="56" t="s">
        <v>377</v>
      </c>
      <c r="C146" s="222" t="str" cm="1">
        <f t="array" ref="C146">_xlfn._xlws.FILTER($A$2:$A$410,ISNUMBER(SEARCH('NUMBER PLEASE! (Chem)'!$B$1,$A$2:$A$410)),"Not Found")</f>
        <v>PCB-1254  (AROCLOR)</v>
      </c>
    </row>
    <row r="147" spans="1:3" x14ac:dyDescent="0.2">
      <c r="A147" s="47" t="s">
        <v>378</v>
      </c>
      <c r="B147" s="56" t="s">
        <v>379</v>
      </c>
      <c r="C147" s="222" t="str" cm="1">
        <f t="array" ref="C147">_xlfn._xlws.FILTER($A$2:$A$410,ISNUMBER(SEARCH('NUMBER PLEASE! (Chem)'!$B$1,$A$2:$A$410)),"Not Found")</f>
        <v>PCB-1254  (AROCLOR)</v>
      </c>
    </row>
    <row r="148" spans="1:3" x14ac:dyDescent="0.2">
      <c r="A148" s="47" t="s">
        <v>380</v>
      </c>
      <c r="B148" s="56" t="s">
        <v>381</v>
      </c>
      <c r="C148" s="222" t="str" cm="1">
        <f t="array" ref="C148">_xlfn._xlws.FILTER($A$2:$A$410,ISNUMBER(SEARCH('NUMBER PLEASE! (Chem)'!$B$1,$A$2:$A$410)),"Not Found")</f>
        <v>PCB-1254  (AROCLOR)</v>
      </c>
    </row>
    <row r="149" spans="1:3" x14ac:dyDescent="0.2">
      <c r="A149" s="47" t="s">
        <v>382</v>
      </c>
      <c r="B149" s="56" t="s">
        <v>383</v>
      </c>
      <c r="C149" s="222" t="str" cm="1">
        <f t="array" ref="C149">_xlfn._xlws.FILTER($A$2:$A$410,ISNUMBER(SEARCH('NUMBER PLEASE! (Chem)'!$B$1,$A$2:$A$410)),"Not Found")</f>
        <v>PCB-1254  (AROCLOR)</v>
      </c>
    </row>
    <row r="150" spans="1:3" x14ac:dyDescent="0.2">
      <c r="A150" s="47" t="s">
        <v>384</v>
      </c>
      <c r="B150" s="56" t="s">
        <v>385</v>
      </c>
      <c r="C150" s="222" t="str" cm="1">
        <f t="array" ref="C150">_xlfn._xlws.FILTER($A$2:$A$410,ISNUMBER(SEARCH('NUMBER PLEASE! (Chem)'!$B$1,$A$2:$A$410)),"Not Found")</f>
        <v>PCB-1254  (AROCLOR)</v>
      </c>
    </row>
    <row r="151" spans="1:3" x14ac:dyDescent="0.2">
      <c r="A151" s="47" t="s">
        <v>386</v>
      </c>
      <c r="B151" s="56" t="s">
        <v>387</v>
      </c>
      <c r="C151" s="222" t="str" cm="1">
        <f t="array" ref="C151">_xlfn._xlws.FILTER($A$2:$A$410,ISNUMBER(SEARCH('NUMBER PLEASE! (Chem)'!$B$1,$A$2:$A$410)),"Not Found")</f>
        <v>PCB-1254  (AROCLOR)</v>
      </c>
    </row>
    <row r="152" spans="1:3" x14ac:dyDescent="0.2">
      <c r="A152" s="47" t="s">
        <v>388</v>
      </c>
      <c r="B152" s="56" t="s">
        <v>389</v>
      </c>
      <c r="C152" s="222" t="str" cm="1">
        <f t="array" ref="C152">_xlfn._xlws.FILTER($A$2:$A$410,ISNUMBER(SEARCH('NUMBER PLEASE! (Chem)'!$B$1,$A$2:$A$410)),"Not Found")</f>
        <v>PCB-1254  (AROCLOR)</v>
      </c>
    </row>
    <row r="153" spans="1:3" x14ac:dyDescent="0.2">
      <c r="A153" s="47" t="s">
        <v>390</v>
      </c>
      <c r="B153" s="56" t="s">
        <v>391</v>
      </c>
      <c r="C153" s="222" t="str" cm="1">
        <f t="array" ref="C153">_xlfn._xlws.FILTER($A$2:$A$410,ISNUMBER(SEARCH('NUMBER PLEASE! (Chem)'!$B$1,$A$2:$A$410)),"Not Found")</f>
        <v>PCB-1254  (AROCLOR)</v>
      </c>
    </row>
    <row r="154" spans="1:3" x14ac:dyDescent="0.2">
      <c r="A154" s="47" t="s">
        <v>392</v>
      </c>
      <c r="B154" s="56" t="s">
        <v>393</v>
      </c>
      <c r="C154" s="222" t="str" cm="1">
        <f t="array" ref="C154">_xlfn._xlws.FILTER($A$2:$A$410,ISNUMBER(SEARCH('NUMBER PLEASE! (Chem)'!$B$1,$A$2:$A$410)),"Not Found")</f>
        <v>PCB-1254  (AROCLOR)</v>
      </c>
    </row>
    <row r="155" spans="1:3" x14ac:dyDescent="0.2">
      <c r="A155" s="47" t="s">
        <v>394</v>
      </c>
      <c r="B155" s="56" t="s">
        <v>395</v>
      </c>
      <c r="C155" s="222" t="str" cm="1">
        <f t="array" ref="C155">_xlfn._xlws.FILTER($A$2:$A$410,ISNUMBER(SEARCH('NUMBER PLEASE! (Chem)'!$B$1,$A$2:$A$410)),"Not Found")</f>
        <v>PCB-1254  (AROCLOR)</v>
      </c>
    </row>
    <row r="156" spans="1:3" x14ac:dyDescent="0.2">
      <c r="A156" s="47" t="s">
        <v>396</v>
      </c>
      <c r="B156" s="56" t="s">
        <v>397</v>
      </c>
      <c r="C156" s="222" t="str" cm="1">
        <f t="array" ref="C156">_xlfn._xlws.FILTER($A$2:$A$410,ISNUMBER(SEARCH('NUMBER PLEASE! (Chem)'!$B$1,$A$2:$A$410)),"Not Found")</f>
        <v>PCB-1254  (AROCLOR)</v>
      </c>
    </row>
    <row r="157" spans="1:3" x14ac:dyDescent="0.2">
      <c r="A157" s="47" t="s">
        <v>398</v>
      </c>
      <c r="B157" s="56" t="s">
        <v>399</v>
      </c>
      <c r="C157" s="222" t="str" cm="1">
        <f t="array" ref="C157">_xlfn._xlws.FILTER($A$2:$A$410,ISNUMBER(SEARCH('NUMBER PLEASE! (Chem)'!$B$1,$A$2:$A$410)),"Not Found")</f>
        <v>PCB-1254  (AROCLOR)</v>
      </c>
    </row>
    <row r="158" spans="1:3" x14ac:dyDescent="0.2">
      <c r="A158" s="47" t="s">
        <v>400</v>
      </c>
      <c r="B158" s="56" t="s">
        <v>401</v>
      </c>
      <c r="C158" s="222" t="str" cm="1">
        <f t="array" ref="C158">_xlfn._xlws.FILTER($A$2:$A$410,ISNUMBER(SEARCH('NUMBER PLEASE! (Chem)'!$B$1,$A$2:$A$410)),"Not Found")</f>
        <v>PCB-1254  (AROCLOR)</v>
      </c>
    </row>
    <row r="159" spans="1:3" x14ac:dyDescent="0.2">
      <c r="A159" s="47" t="s">
        <v>402</v>
      </c>
      <c r="B159" s="56" t="s">
        <v>403</v>
      </c>
      <c r="C159" s="222" t="str" cm="1">
        <f t="array" ref="C159">_xlfn._xlws.FILTER($A$2:$A$410,ISNUMBER(SEARCH('NUMBER PLEASE! (Chem)'!$B$1,$A$2:$A$410)),"Not Found")</f>
        <v>PCB-1254  (AROCLOR)</v>
      </c>
    </row>
    <row r="160" spans="1:3" x14ac:dyDescent="0.2">
      <c r="A160" s="47" t="s">
        <v>404</v>
      </c>
      <c r="B160" s="56" t="s">
        <v>405</v>
      </c>
      <c r="C160" s="222" t="str" cm="1">
        <f t="array" ref="C160">_xlfn._xlws.FILTER($A$2:$A$410,ISNUMBER(SEARCH('NUMBER PLEASE! (Chem)'!$B$1,$A$2:$A$410)),"Not Found")</f>
        <v>PCB-1254  (AROCLOR)</v>
      </c>
    </row>
    <row r="161" spans="1:3" x14ac:dyDescent="0.2">
      <c r="A161" s="47" t="s">
        <v>406</v>
      </c>
      <c r="B161" s="56" t="s">
        <v>407</v>
      </c>
      <c r="C161" s="222" t="str" cm="1">
        <f t="array" ref="C161">_xlfn._xlws.FILTER($A$2:$A$410,ISNUMBER(SEARCH('NUMBER PLEASE! (Chem)'!$B$1,$A$2:$A$410)),"Not Found")</f>
        <v>PCB-1254  (AROCLOR)</v>
      </c>
    </row>
    <row r="162" spans="1:3" x14ac:dyDescent="0.2">
      <c r="A162" s="47" t="s">
        <v>408</v>
      </c>
      <c r="B162" s="56" t="s">
        <v>409</v>
      </c>
      <c r="C162" s="222" t="str" cm="1">
        <f t="array" ref="C162">_xlfn._xlws.FILTER($A$2:$A$410,ISNUMBER(SEARCH('NUMBER PLEASE! (Chem)'!$B$1,$A$2:$A$410)),"Not Found")</f>
        <v>PCB-1254  (AROCLOR)</v>
      </c>
    </row>
    <row r="163" spans="1:3" x14ac:dyDescent="0.2">
      <c r="A163" s="47" t="s">
        <v>410</v>
      </c>
      <c r="B163" s="56" t="s">
        <v>411</v>
      </c>
      <c r="C163" s="222" t="str" cm="1">
        <f t="array" ref="C163">_xlfn._xlws.FILTER($A$2:$A$410,ISNUMBER(SEARCH('NUMBER PLEASE! (Chem)'!$B$1,$A$2:$A$410)),"Not Found")</f>
        <v>PCB-1254  (AROCLOR)</v>
      </c>
    </row>
    <row r="164" spans="1:3" x14ac:dyDescent="0.2">
      <c r="A164" s="47" t="s">
        <v>412</v>
      </c>
      <c r="B164" s="56" t="s">
        <v>413</v>
      </c>
      <c r="C164" s="222" t="str" cm="1">
        <f t="array" ref="C164">_xlfn._xlws.FILTER($A$2:$A$410,ISNUMBER(SEARCH('NUMBER PLEASE! (Chem)'!$B$1,$A$2:$A$410)),"Not Found")</f>
        <v>PCB-1254  (AROCLOR)</v>
      </c>
    </row>
    <row r="165" spans="1:3" x14ac:dyDescent="0.2">
      <c r="A165" s="47" t="s">
        <v>414</v>
      </c>
      <c r="B165" s="56" t="s">
        <v>415</v>
      </c>
      <c r="C165" s="222" t="str" cm="1">
        <f t="array" ref="C165">_xlfn._xlws.FILTER($A$2:$A$410,ISNUMBER(SEARCH('NUMBER PLEASE! (Chem)'!$B$1,$A$2:$A$410)),"Not Found")</f>
        <v>PCB-1254  (AROCLOR)</v>
      </c>
    </row>
    <row r="166" spans="1:3" x14ac:dyDescent="0.2">
      <c r="A166" s="47" t="s">
        <v>416</v>
      </c>
      <c r="B166" s="56" t="s">
        <v>417</v>
      </c>
      <c r="C166" s="222" t="str" cm="1">
        <f t="array" ref="C166">_xlfn._xlws.FILTER($A$2:$A$410,ISNUMBER(SEARCH('NUMBER PLEASE! (Chem)'!$B$1,$A$2:$A$410)),"Not Found")</f>
        <v>PCB-1254  (AROCLOR)</v>
      </c>
    </row>
    <row r="167" spans="1:3" x14ac:dyDescent="0.2">
      <c r="A167" s="47" t="s">
        <v>418</v>
      </c>
      <c r="B167" s="56" t="s">
        <v>419</v>
      </c>
      <c r="C167" s="222" t="str" cm="1">
        <f t="array" ref="C167">_xlfn._xlws.FILTER($A$2:$A$410,ISNUMBER(SEARCH('NUMBER PLEASE! (Chem)'!$B$1,$A$2:$A$410)),"Not Found")</f>
        <v>PCB-1254  (AROCLOR)</v>
      </c>
    </row>
    <row r="168" spans="1:3" x14ac:dyDescent="0.2">
      <c r="A168" s="47" t="s">
        <v>420</v>
      </c>
      <c r="B168" s="56" t="s">
        <v>421</v>
      </c>
      <c r="C168" s="222" t="str" cm="1">
        <f t="array" ref="C168">_xlfn._xlws.FILTER($A$2:$A$410,ISNUMBER(SEARCH('NUMBER PLEASE! (Chem)'!$B$1,$A$2:$A$410)),"Not Found")</f>
        <v>PCB-1254  (AROCLOR)</v>
      </c>
    </row>
    <row r="169" spans="1:3" x14ac:dyDescent="0.2">
      <c r="A169" s="47" t="s">
        <v>422</v>
      </c>
      <c r="B169" s="56" t="s">
        <v>423</v>
      </c>
      <c r="C169" s="222" t="str" cm="1">
        <f t="array" ref="C169">_xlfn._xlws.FILTER($A$2:$A$410,ISNUMBER(SEARCH('NUMBER PLEASE! (Chem)'!$B$1,$A$2:$A$410)),"Not Found")</f>
        <v>PCB-1254  (AROCLOR)</v>
      </c>
    </row>
    <row r="170" spans="1:3" x14ac:dyDescent="0.2">
      <c r="A170" s="47" t="s">
        <v>424</v>
      </c>
      <c r="B170" s="56" t="s">
        <v>425</v>
      </c>
      <c r="C170" s="222" t="str" cm="1">
        <f t="array" ref="C170">_xlfn._xlws.FILTER($A$2:$A$410,ISNUMBER(SEARCH('NUMBER PLEASE! (Chem)'!$B$1,$A$2:$A$410)),"Not Found")</f>
        <v>PCB-1254  (AROCLOR)</v>
      </c>
    </row>
    <row r="171" spans="1:3" x14ac:dyDescent="0.2">
      <c r="A171" s="47" t="s">
        <v>426</v>
      </c>
      <c r="B171" s="56" t="s">
        <v>427</v>
      </c>
      <c r="C171" s="222" t="str" cm="1">
        <f t="array" ref="C171">_xlfn._xlws.FILTER($A$2:$A$410,ISNUMBER(SEARCH('NUMBER PLEASE! (Chem)'!$B$1,$A$2:$A$410)),"Not Found")</f>
        <v>PCB-1254  (AROCLOR)</v>
      </c>
    </row>
    <row r="172" spans="1:3" x14ac:dyDescent="0.2">
      <c r="A172" s="47" t="s">
        <v>428</v>
      </c>
      <c r="B172" s="56" t="s">
        <v>429</v>
      </c>
      <c r="C172" s="222" t="str" cm="1">
        <f t="array" ref="C172">_xlfn._xlws.FILTER($A$2:$A$410,ISNUMBER(SEARCH('NUMBER PLEASE! (Chem)'!$B$1,$A$2:$A$410)),"Not Found")</f>
        <v>PCB-1254  (AROCLOR)</v>
      </c>
    </row>
    <row r="173" spans="1:3" x14ac:dyDescent="0.2">
      <c r="A173" s="47" t="s">
        <v>430</v>
      </c>
      <c r="B173" s="56" t="s">
        <v>431</v>
      </c>
      <c r="C173" s="222" t="str" cm="1">
        <f t="array" ref="C173">_xlfn._xlws.FILTER($A$2:$A$410,ISNUMBER(SEARCH('NUMBER PLEASE! (Chem)'!$B$1,$A$2:$A$410)),"Not Found")</f>
        <v>PCB-1254  (AROCLOR)</v>
      </c>
    </row>
    <row r="174" spans="1:3" x14ac:dyDescent="0.2">
      <c r="A174" s="47" t="s">
        <v>432</v>
      </c>
      <c r="B174" s="56" t="s">
        <v>433</v>
      </c>
      <c r="C174" s="222" t="str" cm="1">
        <f t="array" ref="C174">_xlfn._xlws.FILTER($A$2:$A$410,ISNUMBER(SEARCH('NUMBER PLEASE! (Chem)'!$B$1,$A$2:$A$410)),"Not Found")</f>
        <v>PCB-1254  (AROCLOR)</v>
      </c>
    </row>
    <row r="175" spans="1:3" x14ac:dyDescent="0.2">
      <c r="A175" s="47" t="s">
        <v>434</v>
      </c>
      <c r="B175" s="56" t="s">
        <v>435</v>
      </c>
      <c r="C175" s="222" t="str" cm="1">
        <f t="array" ref="C175">_xlfn._xlws.FILTER($A$2:$A$410,ISNUMBER(SEARCH('NUMBER PLEASE! (Chem)'!$B$1,$A$2:$A$410)),"Not Found")</f>
        <v>PCB-1254  (AROCLOR)</v>
      </c>
    </row>
    <row r="176" spans="1:3" x14ac:dyDescent="0.2">
      <c r="A176" s="47" t="s">
        <v>436</v>
      </c>
      <c r="B176" s="56" t="s">
        <v>437</v>
      </c>
      <c r="C176" s="222" t="str" cm="1">
        <f t="array" ref="C176">_xlfn._xlws.FILTER($A$2:$A$410,ISNUMBER(SEARCH('NUMBER PLEASE! (Chem)'!$B$1,$A$2:$A$410)),"Not Found")</f>
        <v>PCB-1254  (AROCLOR)</v>
      </c>
    </row>
    <row r="177" spans="1:3" x14ac:dyDescent="0.2">
      <c r="A177" s="47" t="s">
        <v>438</v>
      </c>
      <c r="B177" s="56" t="s">
        <v>439</v>
      </c>
      <c r="C177" s="222" t="str" cm="1">
        <f t="array" ref="C177">_xlfn._xlws.FILTER($A$2:$A$410,ISNUMBER(SEARCH('NUMBER PLEASE! (Chem)'!$B$1,$A$2:$A$410)),"Not Found")</f>
        <v>PCB-1254  (AROCLOR)</v>
      </c>
    </row>
    <row r="178" spans="1:3" x14ac:dyDescent="0.2">
      <c r="A178" s="47" t="s">
        <v>440</v>
      </c>
      <c r="B178" s="56" t="s">
        <v>441</v>
      </c>
      <c r="C178" s="222" t="str" cm="1">
        <f t="array" ref="C178">_xlfn._xlws.FILTER($A$2:$A$410,ISNUMBER(SEARCH('NUMBER PLEASE! (Chem)'!$B$1,$A$2:$A$410)),"Not Found")</f>
        <v>PCB-1254  (AROCLOR)</v>
      </c>
    </row>
    <row r="179" spans="1:3" x14ac:dyDescent="0.2">
      <c r="A179" s="47" t="s">
        <v>442</v>
      </c>
      <c r="B179" s="56" t="s">
        <v>443</v>
      </c>
      <c r="C179" s="222" t="str" cm="1">
        <f t="array" ref="C179">_xlfn._xlws.FILTER($A$2:$A$410,ISNUMBER(SEARCH('NUMBER PLEASE! (Chem)'!$B$1,$A$2:$A$410)),"Not Found")</f>
        <v>PCB-1254  (AROCLOR)</v>
      </c>
    </row>
    <row r="180" spans="1:3" x14ac:dyDescent="0.2">
      <c r="A180" s="47" t="s">
        <v>444</v>
      </c>
      <c r="B180" s="56" t="s">
        <v>445</v>
      </c>
      <c r="C180" s="222" t="str" cm="1">
        <f t="array" ref="C180">_xlfn._xlws.FILTER($A$2:$A$410,ISNUMBER(SEARCH('NUMBER PLEASE! (Chem)'!$B$1,$A$2:$A$410)),"Not Found")</f>
        <v>PCB-1254  (AROCLOR)</v>
      </c>
    </row>
    <row r="181" spans="1:3" x14ac:dyDescent="0.2">
      <c r="A181" s="47" t="s">
        <v>446</v>
      </c>
      <c r="B181" s="56" t="s">
        <v>447</v>
      </c>
      <c r="C181" s="222" t="str" cm="1">
        <f t="array" ref="C181">_xlfn._xlws.FILTER($A$2:$A$410,ISNUMBER(SEARCH('NUMBER PLEASE! (Chem)'!$B$1,$A$2:$A$410)),"Not Found")</f>
        <v>PCB-1254  (AROCLOR)</v>
      </c>
    </row>
    <row r="182" spans="1:3" x14ac:dyDescent="0.2">
      <c r="A182" s="47" t="s">
        <v>448</v>
      </c>
      <c r="B182" s="56" t="s">
        <v>449</v>
      </c>
      <c r="C182" s="222" t="str" cm="1">
        <f t="array" ref="C182">_xlfn._xlws.FILTER($A$2:$A$410,ISNUMBER(SEARCH('NUMBER PLEASE! (Chem)'!$B$1,$A$2:$A$410)),"Not Found")</f>
        <v>PCB-1254  (AROCLOR)</v>
      </c>
    </row>
    <row r="183" spans="1:3" x14ac:dyDescent="0.2">
      <c r="A183" s="47" t="s">
        <v>450</v>
      </c>
      <c r="B183" s="56" t="s">
        <v>451</v>
      </c>
      <c r="C183" s="222" t="str" cm="1">
        <f t="array" ref="C183">_xlfn._xlws.FILTER($A$2:$A$410,ISNUMBER(SEARCH('NUMBER PLEASE! (Chem)'!$B$1,$A$2:$A$410)),"Not Found")</f>
        <v>PCB-1254  (AROCLOR)</v>
      </c>
    </row>
    <row r="184" spans="1:3" x14ac:dyDescent="0.2">
      <c r="A184" s="47" t="s">
        <v>452</v>
      </c>
      <c r="B184" s="56" t="s">
        <v>453</v>
      </c>
      <c r="C184" s="222" t="str" cm="1">
        <f t="array" ref="C184">_xlfn._xlws.FILTER($A$2:$A$410,ISNUMBER(SEARCH('NUMBER PLEASE! (Chem)'!$B$1,$A$2:$A$410)),"Not Found")</f>
        <v>PCB-1254  (AROCLOR)</v>
      </c>
    </row>
    <row r="185" spans="1:3" x14ac:dyDescent="0.2">
      <c r="A185" s="47" t="s">
        <v>454</v>
      </c>
      <c r="B185" s="56" t="s">
        <v>455</v>
      </c>
      <c r="C185" s="222" t="str" cm="1">
        <f t="array" ref="C185">_xlfn._xlws.FILTER($A$2:$A$410,ISNUMBER(SEARCH('NUMBER PLEASE! (Chem)'!$B$1,$A$2:$A$410)),"Not Found")</f>
        <v>PCB-1254  (AROCLOR)</v>
      </c>
    </row>
    <row r="186" spans="1:3" x14ac:dyDescent="0.2">
      <c r="A186" s="47" t="s">
        <v>456</v>
      </c>
      <c r="B186" s="56" t="s">
        <v>457</v>
      </c>
      <c r="C186" s="222" t="str" cm="1">
        <f t="array" ref="C186">_xlfn._xlws.FILTER($A$2:$A$410,ISNUMBER(SEARCH('NUMBER PLEASE! (Chem)'!$B$1,$A$2:$A$410)),"Not Found")</f>
        <v>PCB-1254  (AROCLOR)</v>
      </c>
    </row>
    <row r="187" spans="1:3" x14ac:dyDescent="0.2">
      <c r="A187" s="47" t="s">
        <v>458</v>
      </c>
      <c r="B187" s="56" t="s">
        <v>459</v>
      </c>
      <c r="C187" s="222" t="str" cm="1">
        <f t="array" ref="C187">_xlfn._xlws.FILTER($A$2:$A$410,ISNUMBER(SEARCH('NUMBER PLEASE! (Chem)'!$B$1,$A$2:$A$410)),"Not Found")</f>
        <v>PCB-1254  (AROCLOR)</v>
      </c>
    </row>
    <row r="188" spans="1:3" x14ac:dyDescent="0.2">
      <c r="A188" s="47" t="s">
        <v>460</v>
      </c>
      <c r="B188" s="56" t="s">
        <v>461</v>
      </c>
      <c r="C188" s="222" t="str" cm="1">
        <f t="array" ref="C188">_xlfn._xlws.FILTER($A$2:$A$410,ISNUMBER(SEARCH('NUMBER PLEASE! (Chem)'!$B$1,$A$2:$A$410)),"Not Found")</f>
        <v>PCB-1254  (AROCLOR)</v>
      </c>
    </row>
    <row r="189" spans="1:3" x14ac:dyDescent="0.2">
      <c r="A189" s="47" t="s">
        <v>462</v>
      </c>
      <c r="B189" s="56" t="s">
        <v>463</v>
      </c>
      <c r="C189" s="222" t="str" cm="1">
        <f t="array" ref="C189">_xlfn._xlws.FILTER($A$2:$A$410,ISNUMBER(SEARCH('NUMBER PLEASE! (Chem)'!$B$1,$A$2:$A$410)),"Not Found")</f>
        <v>PCB-1254  (AROCLOR)</v>
      </c>
    </row>
    <row r="190" spans="1:3" x14ac:dyDescent="0.2">
      <c r="A190" s="47" t="s">
        <v>464</v>
      </c>
      <c r="B190" s="56" t="s">
        <v>465</v>
      </c>
      <c r="C190" s="222" t="str" cm="1">
        <f t="array" ref="C190">_xlfn._xlws.FILTER($A$2:$A$410,ISNUMBER(SEARCH('NUMBER PLEASE! (Chem)'!$B$1,$A$2:$A$410)),"Not Found")</f>
        <v>PCB-1254  (AROCLOR)</v>
      </c>
    </row>
    <row r="191" spans="1:3" x14ac:dyDescent="0.2">
      <c r="A191" s="47" t="s">
        <v>466</v>
      </c>
      <c r="B191" s="56" t="s">
        <v>467</v>
      </c>
      <c r="C191" s="222" t="str" cm="1">
        <f t="array" ref="C191">_xlfn._xlws.FILTER($A$2:$A$410,ISNUMBER(SEARCH('NUMBER PLEASE! (Chem)'!$B$1,$A$2:$A$410)),"Not Found")</f>
        <v>PCB-1254  (AROCLOR)</v>
      </c>
    </row>
    <row r="192" spans="1:3" x14ac:dyDescent="0.2">
      <c r="A192" s="47" t="s">
        <v>468</v>
      </c>
      <c r="B192" s="56" t="s">
        <v>469</v>
      </c>
      <c r="C192" s="222" t="str" cm="1">
        <f t="array" ref="C192">_xlfn._xlws.FILTER($A$2:$A$410,ISNUMBER(SEARCH('NUMBER PLEASE! (Chem)'!$B$1,$A$2:$A$410)),"Not Found")</f>
        <v>PCB-1254  (AROCLOR)</v>
      </c>
    </row>
    <row r="193" spans="1:3" x14ac:dyDescent="0.2">
      <c r="A193" s="47" t="s">
        <v>470</v>
      </c>
      <c r="B193" s="56" t="s">
        <v>471</v>
      </c>
      <c r="C193" s="222" t="str" cm="1">
        <f t="array" ref="C193">_xlfn._xlws.FILTER($A$2:$A$410,ISNUMBER(SEARCH('NUMBER PLEASE! (Chem)'!$B$1,$A$2:$A$410)),"Not Found")</f>
        <v>PCB-1254  (AROCLOR)</v>
      </c>
    </row>
    <row r="194" spans="1:3" x14ac:dyDescent="0.2">
      <c r="A194" s="47" t="s">
        <v>472</v>
      </c>
      <c r="B194" s="56" t="s">
        <v>473</v>
      </c>
      <c r="C194" s="222" t="str" cm="1">
        <f t="array" ref="C194">_xlfn._xlws.FILTER($A$2:$A$410,ISNUMBER(SEARCH('NUMBER PLEASE! (Chem)'!$B$1,$A$2:$A$410)),"Not Found")</f>
        <v>PCB-1254  (AROCLOR)</v>
      </c>
    </row>
    <row r="195" spans="1:3" x14ac:dyDescent="0.2">
      <c r="A195" s="47" t="s">
        <v>474</v>
      </c>
      <c r="B195" s="56" t="s">
        <v>475</v>
      </c>
      <c r="C195" s="222" t="str" cm="1">
        <f t="array" ref="C195">_xlfn._xlws.FILTER($A$2:$A$410,ISNUMBER(SEARCH('NUMBER PLEASE! (Chem)'!$B$1,$A$2:$A$410)),"Not Found")</f>
        <v>PCB-1254  (AROCLOR)</v>
      </c>
    </row>
    <row r="196" spans="1:3" x14ac:dyDescent="0.2">
      <c r="A196" s="47" t="s">
        <v>476</v>
      </c>
      <c r="B196" s="56" t="s">
        <v>477</v>
      </c>
      <c r="C196" s="222" t="str" cm="1">
        <f t="array" ref="C196">_xlfn._xlws.FILTER($A$2:$A$410,ISNUMBER(SEARCH('NUMBER PLEASE! (Chem)'!$B$1,$A$2:$A$410)),"Not Found")</f>
        <v>PCB-1254  (AROCLOR)</v>
      </c>
    </row>
    <row r="197" spans="1:3" x14ac:dyDescent="0.2">
      <c r="A197" s="47" t="s">
        <v>478</v>
      </c>
      <c r="B197" s="56" t="s">
        <v>479</v>
      </c>
      <c r="C197" s="222" t="str" cm="1">
        <f t="array" ref="C197">_xlfn._xlws.FILTER($A$2:$A$410,ISNUMBER(SEARCH('NUMBER PLEASE! (Chem)'!$B$1,$A$2:$A$410)),"Not Found")</f>
        <v>PCB-1254  (AROCLOR)</v>
      </c>
    </row>
    <row r="198" spans="1:3" x14ac:dyDescent="0.2">
      <c r="A198" s="47" t="s">
        <v>480</v>
      </c>
      <c r="B198" s="56" t="s">
        <v>481</v>
      </c>
      <c r="C198" s="222" t="str" cm="1">
        <f t="array" ref="C198">_xlfn._xlws.FILTER($A$2:$A$410,ISNUMBER(SEARCH('NUMBER PLEASE! (Chem)'!$B$1,$A$2:$A$410)),"Not Found")</f>
        <v>PCB-1254  (AROCLOR)</v>
      </c>
    </row>
    <row r="199" spans="1:3" x14ac:dyDescent="0.2">
      <c r="A199" s="47" t="s">
        <v>482</v>
      </c>
      <c r="B199" s="56" t="s">
        <v>483</v>
      </c>
      <c r="C199" s="222" t="str" cm="1">
        <f t="array" ref="C199">_xlfn._xlws.FILTER($A$2:$A$410,ISNUMBER(SEARCH('NUMBER PLEASE! (Chem)'!$B$1,$A$2:$A$410)),"Not Found")</f>
        <v>PCB-1254  (AROCLOR)</v>
      </c>
    </row>
    <row r="200" spans="1:3" x14ac:dyDescent="0.2">
      <c r="A200" s="47" t="s">
        <v>484</v>
      </c>
      <c r="B200" s="56" t="s">
        <v>485</v>
      </c>
      <c r="C200" s="222" t="str" cm="1">
        <f t="array" ref="C200">_xlfn._xlws.FILTER($A$2:$A$410,ISNUMBER(SEARCH('NUMBER PLEASE! (Chem)'!$B$1,$A$2:$A$410)),"Not Found")</f>
        <v>PCB-1254  (AROCLOR)</v>
      </c>
    </row>
    <row r="201" spans="1:3" x14ac:dyDescent="0.2">
      <c r="A201" s="47" t="s">
        <v>486</v>
      </c>
      <c r="B201" s="56" t="s">
        <v>487</v>
      </c>
      <c r="C201" s="222" t="str" cm="1">
        <f t="array" ref="C201">_xlfn._xlws.FILTER($A$2:$A$410,ISNUMBER(SEARCH('NUMBER PLEASE! (Chem)'!$B$1,$A$2:$A$410)),"Not Found")</f>
        <v>PCB-1254  (AROCLOR)</v>
      </c>
    </row>
    <row r="202" spans="1:3" x14ac:dyDescent="0.2">
      <c r="A202" s="47" t="s">
        <v>488</v>
      </c>
      <c r="B202" s="56" t="s">
        <v>489</v>
      </c>
      <c r="C202" s="222" t="str" cm="1">
        <f t="array" ref="C202">_xlfn._xlws.FILTER($A$2:$A$410,ISNUMBER(SEARCH('NUMBER PLEASE! (Chem)'!$B$1,$A$2:$A$410)),"Not Found")</f>
        <v>PCB-1254  (AROCLOR)</v>
      </c>
    </row>
    <row r="203" spans="1:3" x14ac:dyDescent="0.2">
      <c r="A203" s="47" t="s">
        <v>490</v>
      </c>
      <c r="B203" s="56" t="s">
        <v>491</v>
      </c>
      <c r="C203" s="222" t="str" cm="1">
        <f t="array" ref="C203">_xlfn._xlws.FILTER($A$2:$A$410,ISNUMBER(SEARCH('NUMBER PLEASE! (Chem)'!$B$1,$A$2:$A$410)),"Not Found")</f>
        <v>PCB-1254  (AROCLOR)</v>
      </c>
    </row>
    <row r="204" spans="1:3" x14ac:dyDescent="0.2">
      <c r="A204" s="47" t="s">
        <v>492</v>
      </c>
      <c r="B204" s="56" t="s">
        <v>493</v>
      </c>
      <c r="C204" s="222" t="str" cm="1">
        <f t="array" ref="C204">_xlfn._xlws.FILTER($A$2:$A$410,ISNUMBER(SEARCH('NUMBER PLEASE! (Chem)'!$B$1,$A$2:$A$410)),"Not Found")</f>
        <v>PCB-1254  (AROCLOR)</v>
      </c>
    </row>
    <row r="205" spans="1:3" x14ac:dyDescent="0.2">
      <c r="A205" s="47" t="s">
        <v>494</v>
      </c>
      <c r="B205" s="56" t="s">
        <v>495</v>
      </c>
      <c r="C205" s="222" t="str" cm="1">
        <f t="array" ref="C205">_xlfn._xlws.FILTER($A$2:$A$410,ISNUMBER(SEARCH('NUMBER PLEASE! (Chem)'!$B$1,$A$2:$A$410)),"Not Found")</f>
        <v>PCB-1254  (AROCLOR)</v>
      </c>
    </row>
    <row r="206" spans="1:3" x14ac:dyDescent="0.2">
      <c r="A206" s="47" t="s">
        <v>496</v>
      </c>
      <c r="B206" s="56" t="s">
        <v>497</v>
      </c>
      <c r="C206" s="222" t="str" cm="1">
        <f t="array" ref="C206">_xlfn._xlws.FILTER($A$2:$A$410,ISNUMBER(SEARCH('NUMBER PLEASE! (Chem)'!$B$1,$A$2:$A$410)),"Not Found")</f>
        <v>PCB-1254  (AROCLOR)</v>
      </c>
    </row>
    <row r="207" spans="1:3" x14ac:dyDescent="0.2">
      <c r="A207" s="47" t="s">
        <v>498</v>
      </c>
      <c r="B207" s="56" t="s">
        <v>499</v>
      </c>
      <c r="C207" s="222" t="str" cm="1">
        <f t="array" ref="C207">_xlfn._xlws.FILTER($A$2:$A$410,ISNUMBER(SEARCH('NUMBER PLEASE! (Chem)'!$B$1,$A$2:$A$410)),"Not Found")</f>
        <v>PCB-1254  (AROCLOR)</v>
      </c>
    </row>
    <row r="208" spans="1:3" x14ac:dyDescent="0.2">
      <c r="A208" s="47" t="s">
        <v>500</v>
      </c>
      <c r="B208" s="56" t="s">
        <v>501</v>
      </c>
      <c r="C208" s="222" t="str" cm="1">
        <f t="array" ref="C208">_xlfn._xlws.FILTER($A$2:$A$410,ISNUMBER(SEARCH('NUMBER PLEASE! (Chem)'!$B$1,$A$2:$A$410)),"Not Found")</f>
        <v>PCB-1254  (AROCLOR)</v>
      </c>
    </row>
    <row r="209" spans="1:3" x14ac:dyDescent="0.2">
      <c r="A209" s="47" t="s">
        <v>502</v>
      </c>
      <c r="B209" s="56" t="s">
        <v>503</v>
      </c>
      <c r="C209" s="222" t="str" cm="1">
        <f t="array" ref="C209">_xlfn._xlws.FILTER($A$2:$A$410,ISNUMBER(SEARCH('NUMBER PLEASE! (Chem)'!$B$1,$A$2:$A$410)),"Not Found")</f>
        <v>PCB-1254  (AROCLOR)</v>
      </c>
    </row>
    <row r="210" spans="1:3" x14ac:dyDescent="0.2">
      <c r="A210" s="47" t="s">
        <v>504</v>
      </c>
      <c r="B210" s="56" t="s">
        <v>505</v>
      </c>
      <c r="C210" s="222" t="str" cm="1">
        <f t="array" ref="C210">_xlfn._xlws.FILTER($A$2:$A$410,ISNUMBER(SEARCH('NUMBER PLEASE! (Chem)'!$B$1,$A$2:$A$410)),"Not Found")</f>
        <v>PCB-1254  (AROCLOR)</v>
      </c>
    </row>
    <row r="211" spans="1:3" x14ac:dyDescent="0.2">
      <c r="A211" s="47" t="s">
        <v>506</v>
      </c>
      <c r="B211" s="56" t="s">
        <v>507</v>
      </c>
      <c r="C211" s="222" t="str" cm="1">
        <f t="array" ref="C211">_xlfn._xlws.FILTER($A$2:$A$410,ISNUMBER(SEARCH('NUMBER PLEASE! (Chem)'!$B$1,$A$2:$A$410)),"Not Found")</f>
        <v>PCB-1254  (AROCLOR)</v>
      </c>
    </row>
    <row r="212" spans="1:3" x14ac:dyDescent="0.2">
      <c r="A212" s="47" t="s">
        <v>508</v>
      </c>
      <c r="B212" s="56" t="s">
        <v>509</v>
      </c>
      <c r="C212" s="222" t="str" cm="1">
        <f t="array" ref="C212">_xlfn._xlws.FILTER($A$2:$A$410,ISNUMBER(SEARCH('NUMBER PLEASE! (Chem)'!$B$1,$A$2:$A$410)),"Not Found")</f>
        <v>PCB-1254  (AROCLOR)</v>
      </c>
    </row>
    <row r="213" spans="1:3" x14ac:dyDescent="0.2">
      <c r="A213" s="47" t="s">
        <v>510</v>
      </c>
      <c r="B213" s="56" t="s">
        <v>511</v>
      </c>
      <c r="C213" s="222" t="str" cm="1">
        <f t="array" ref="C213">_xlfn._xlws.FILTER($A$2:$A$410,ISNUMBER(SEARCH('NUMBER PLEASE! (Chem)'!$B$1,$A$2:$A$410)),"Not Found")</f>
        <v>PCB-1254  (AROCLOR)</v>
      </c>
    </row>
    <row r="214" spans="1:3" x14ac:dyDescent="0.2">
      <c r="A214" s="47" t="s">
        <v>512</v>
      </c>
      <c r="B214" s="56" t="s">
        <v>513</v>
      </c>
      <c r="C214" s="222" t="str" cm="1">
        <f t="array" ref="C214">_xlfn._xlws.FILTER($A$2:$A$410,ISNUMBER(SEARCH('NUMBER PLEASE! (Chem)'!$B$1,$A$2:$A$410)),"Not Found")</f>
        <v>PCB-1254  (AROCLOR)</v>
      </c>
    </row>
    <row r="215" spans="1:3" x14ac:dyDescent="0.2">
      <c r="A215" s="47" t="s">
        <v>514</v>
      </c>
      <c r="B215" s="56" t="s">
        <v>515</v>
      </c>
      <c r="C215" s="222" t="str" cm="1">
        <f t="array" ref="C215">_xlfn._xlws.FILTER($A$2:$A$410,ISNUMBER(SEARCH('NUMBER PLEASE! (Chem)'!$B$1,$A$2:$A$410)),"Not Found")</f>
        <v>PCB-1254  (AROCLOR)</v>
      </c>
    </row>
    <row r="216" spans="1:3" x14ac:dyDescent="0.2">
      <c r="A216" s="47" t="s">
        <v>516</v>
      </c>
      <c r="B216" s="56" t="s">
        <v>517</v>
      </c>
      <c r="C216" s="222" t="str" cm="1">
        <f t="array" ref="C216">_xlfn._xlws.FILTER($A$2:$A$410,ISNUMBER(SEARCH('NUMBER PLEASE! (Chem)'!$B$1,$A$2:$A$410)),"Not Found")</f>
        <v>PCB-1254  (AROCLOR)</v>
      </c>
    </row>
    <row r="217" spans="1:3" x14ac:dyDescent="0.2">
      <c r="A217" s="47" t="s">
        <v>518</v>
      </c>
      <c r="B217" s="56" t="s">
        <v>519</v>
      </c>
      <c r="C217" s="222" t="str" cm="1">
        <f t="array" ref="C217">_xlfn._xlws.FILTER($A$2:$A$410,ISNUMBER(SEARCH('NUMBER PLEASE! (Chem)'!$B$1,$A$2:$A$410)),"Not Found")</f>
        <v>PCB-1254  (AROCLOR)</v>
      </c>
    </row>
    <row r="218" spans="1:3" x14ac:dyDescent="0.2">
      <c r="A218" s="47" t="s">
        <v>520</v>
      </c>
      <c r="B218" s="56" t="s">
        <v>521</v>
      </c>
      <c r="C218" s="222" t="str" cm="1">
        <f t="array" ref="C218">_xlfn._xlws.FILTER($A$2:$A$410,ISNUMBER(SEARCH('NUMBER PLEASE! (Chem)'!$B$1,$A$2:$A$410)),"Not Found")</f>
        <v>PCB-1254  (AROCLOR)</v>
      </c>
    </row>
    <row r="219" spans="1:3" x14ac:dyDescent="0.2">
      <c r="A219" s="47" t="s">
        <v>522</v>
      </c>
      <c r="B219" s="56" t="s">
        <v>523</v>
      </c>
      <c r="C219" s="222" t="str" cm="1">
        <f t="array" ref="C219">_xlfn._xlws.FILTER($A$2:$A$410,ISNUMBER(SEARCH('NUMBER PLEASE! (Chem)'!$B$1,$A$2:$A$410)),"Not Found")</f>
        <v>PCB-1254  (AROCLOR)</v>
      </c>
    </row>
    <row r="220" spans="1:3" x14ac:dyDescent="0.2">
      <c r="A220" s="47" t="s">
        <v>524</v>
      </c>
      <c r="B220" s="56" t="s">
        <v>525</v>
      </c>
      <c r="C220" s="222" t="str" cm="1">
        <f t="array" ref="C220">_xlfn._xlws.FILTER($A$2:$A$410,ISNUMBER(SEARCH('NUMBER PLEASE! (Chem)'!$B$1,$A$2:$A$410)),"Not Found")</f>
        <v>PCB-1254  (AROCLOR)</v>
      </c>
    </row>
    <row r="221" spans="1:3" x14ac:dyDescent="0.2">
      <c r="A221" s="47" t="s">
        <v>526</v>
      </c>
      <c r="B221" s="56" t="s">
        <v>527</v>
      </c>
      <c r="C221" s="222" t="str" cm="1">
        <f t="array" ref="C221">_xlfn._xlws.FILTER($A$2:$A$410,ISNUMBER(SEARCH('NUMBER PLEASE! (Chem)'!$B$1,$A$2:$A$410)),"Not Found")</f>
        <v>PCB-1254  (AROCLOR)</v>
      </c>
    </row>
    <row r="222" spans="1:3" x14ac:dyDescent="0.2">
      <c r="A222" s="47" t="s">
        <v>528</v>
      </c>
      <c r="B222" s="56" t="s">
        <v>529</v>
      </c>
      <c r="C222" s="222" t="str" cm="1">
        <f t="array" ref="C222">_xlfn._xlws.FILTER($A$2:$A$410,ISNUMBER(SEARCH('NUMBER PLEASE! (Chem)'!$B$1,$A$2:$A$410)),"Not Found")</f>
        <v>PCB-1254  (AROCLOR)</v>
      </c>
    </row>
    <row r="223" spans="1:3" x14ac:dyDescent="0.2">
      <c r="A223" s="47" t="s">
        <v>530</v>
      </c>
      <c r="B223" s="56" t="s">
        <v>531</v>
      </c>
      <c r="C223" s="222" t="str" cm="1">
        <f t="array" ref="C223">_xlfn._xlws.FILTER($A$2:$A$410,ISNUMBER(SEARCH('NUMBER PLEASE! (Chem)'!$B$1,$A$2:$A$410)),"Not Found")</f>
        <v>PCB-1254  (AROCLOR)</v>
      </c>
    </row>
    <row r="224" spans="1:3" x14ac:dyDescent="0.2">
      <c r="A224" s="47" t="s">
        <v>532</v>
      </c>
      <c r="B224" s="56" t="s">
        <v>533</v>
      </c>
      <c r="C224" s="222" t="str" cm="1">
        <f t="array" ref="C224">_xlfn._xlws.FILTER($A$2:$A$410,ISNUMBER(SEARCH('NUMBER PLEASE! (Chem)'!$B$1,$A$2:$A$410)),"Not Found")</f>
        <v>PCB-1254  (AROCLOR)</v>
      </c>
    </row>
    <row r="225" spans="1:3" x14ac:dyDescent="0.2">
      <c r="A225" s="47" t="s">
        <v>534</v>
      </c>
      <c r="B225" s="56" t="s">
        <v>535</v>
      </c>
      <c r="C225" s="222" t="str" cm="1">
        <f t="array" ref="C225">_xlfn._xlws.FILTER($A$2:$A$410,ISNUMBER(SEARCH('NUMBER PLEASE! (Chem)'!$B$1,$A$2:$A$410)),"Not Found")</f>
        <v>PCB-1254  (AROCLOR)</v>
      </c>
    </row>
    <row r="226" spans="1:3" x14ac:dyDescent="0.2">
      <c r="A226" s="47" t="s">
        <v>536</v>
      </c>
      <c r="B226" s="56" t="s">
        <v>537</v>
      </c>
      <c r="C226" s="222" t="str" cm="1">
        <f t="array" ref="C226">_xlfn._xlws.FILTER($A$2:$A$410,ISNUMBER(SEARCH('NUMBER PLEASE! (Chem)'!$B$1,$A$2:$A$410)),"Not Found")</f>
        <v>PCB-1254  (AROCLOR)</v>
      </c>
    </row>
    <row r="227" spans="1:3" x14ac:dyDescent="0.2">
      <c r="A227" s="47" t="s">
        <v>538</v>
      </c>
      <c r="B227" s="56" t="s">
        <v>539</v>
      </c>
      <c r="C227" s="222" t="str" cm="1">
        <f t="array" ref="C227">_xlfn._xlws.FILTER($A$2:$A$410,ISNUMBER(SEARCH('NUMBER PLEASE! (Chem)'!$B$1,$A$2:$A$410)),"Not Found")</f>
        <v>PCB-1254  (AROCLOR)</v>
      </c>
    </row>
    <row r="228" spans="1:3" x14ac:dyDescent="0.2">
      <c r="A228" s="47" t="s">
        <v>540</v>
      </c>
      <c r="B228" s="56" t="s">
        <v>541</v>
      </c>
      <c r="C228" s="222" t="str" cm="1">
        <f t="array" ref="C228">_xlfn._xlws.FILTER($A$2:$A$410,ISNUMBER(SEARCH('NUMBER PLEASE! (Chem)'!$B$1,$A$2:$A$410)),"Not Found")</f>
        <v>PCB-1254  (AROCLOR)</v>
      </c>
    </row>
    <row r="229" spans="1:3" x14ac:dyDescent="0.2">
      <c r="A229" s="47" t="s">
        <v>542</v>
      </c>
      <c r="B229" s="56" t="s">
        <v>543</v>
      </c>
      <c r="C229" s="222" t="str" cm="1">
        <f t="array" ref="C229">_xlfn._xlws.FILTER($A$2:$A$410,ISNUMBER(SEARCH('NUMBER PLEASE! (Chem)'!$B$1,$A$2:$A$410)),"Not Found")</f>
        <v>PCB-1254  (AROCLOR)</v>
      </c>
    </row>
    <row r="230" spans="1:3" x14ac:dyDescent="0.2">
      <c r="A230" s="47" t="s">
        <v>544</v>
      </c>
      <c r="B230" s="56" t="s">
        <v>545</v>
      </c>
      <c r="C230" s="222" t="str" cm="1">
        <f t="array" ref="C230">_xlfn._xlws.FILTER($A$2:$A$410,ISNUMBER(SEARCH('NUMBER PLEASE! (Chem)'!$B$1,$A$2:$A$410)),"Not Found")</f>
        <v>PCB-1254  (AROCLOR)</v>
      </c>
    </row>
    <row r="231" spans="1:3" x14ac:dyDescent="0.2">
      <c r="A231" s="50" t="s">
        <v>546</v>
      </c>
      <c r="B231" s="56" t="s">
        <v>547</v>
      </c>
      <c r="C231" s="222" t="str" cm="1">
        <f t="array" ref="C231">_xlfn._xlws.FILTER($A$2:$A$410,ISNUMBER(SEARCH('NUMBER PLEASE! (Chem)'!$B$1,$A$2:$A$410)),"Not Found")</f>
        <v>PCB-1254  (AROCLOR)</v>
      </c>
    </row>
    <row r="232" spans="1:3" x14ac:dyDescent="0.2">
      <c r="A232" s="47" t="s">
        <v>548</v>
      </c>
      <c r="B232" s="56" t="s">
        <v>549</v>
      </c>
      <c r="C232" s="222" t="str" cm="1">
        <f t="array" ref="C232">_xlfn._xlws.FILTER($A$2:$A$410,ISNUMBER(SEARCH('NUMBER PLEASE! (Chem)'!$B$1,$A$2:$A$410)),"Not Found")</f>
        <v>PCB-1254  (AROCLOR)</v>
      </c>
    </row>
    <row r="233" spans="1:3" x14ac:dyDescent="0.2">
      <c r="A233" s="47" t="s">
        <v>550</v>
      </c>
      <c r="B233" s="56" t="s">
        <v>551</v>
      </c>
      <c r="C233" s="222" t="str" cm="1">
        <f t="array" ref="C233">_xlfn._xlws.FILTER($A$2:$A$410,ISNUMBER(SEARCH('NUMBER PLEASE! (Chem)'!$B$1,$A$2:$A$410)),"Not Found")</f>
        <v>PCB-1254  (AROCLOR)</v>
      </c>
    </row>
    <row r="234" spans="1:3" x14ac:dyDescent="0.2">
      <c r="A234" s="47" t="s">
        <v>552</v>
      </c>
      <c r="B234" s="56" t="s">
        <v>553</v>
      </c>
      <c r="C234" s="222" t="str" cm="1">
        <f t="array" ref="C234">_xlfn._xlws.FILTER($A$2:$A$410,ISNUMBER(SEARCH('NUMBER PLEASE! (Chem)'!$B$1,$A$2:$A$410)),"Not Found")</f>
        <v>PCB-1254  (AROCLOR)</v>
      </c>
    </row>
    <row r="235" spans="1:3" x14ac:dyDescent="0.2">
      <c r="A235" s="47" t="s">
        <v>554</v>
      </c>
      <c r="B235" s="56" t="s">
        <v>555</v>
      </c>
      <c r="C235" s="222" t="str" cm="1">
        <f t="array" ref="C235">_xlfn._xlws.FILTER($A$2:$A$410,ISNUMBER(SEARCH('NUMBER PLEASE! (Chem)'!$B$1,$A$2:$A$410)),"Not Found")</f>
        <v>PCB-1254  (AROCLOR)</v>
      </c>
    </row>
    <row r="236" spans="1:3" x14ac:dyDescent="0.2">
      <c r="A236" s="47" t="s">
        <v>556</v>
      </c>
      <c r="B236" s="56" t="s">
        <v>557</v>
      </c>
      <c r="C236" s="222" t="str" cm="1">
        <f t="array" ref="C236">_xlfn._xlws.FILTER($A$2:$A$410,ISNUMBER(SEARCH('NUMBER PLEASE! (Chem)'!$B$1,$A$2:$A$410)),"Not Found")</f>
        <v>PCB-1254  (AROCLOR)</v>
      </c>
    </row>
    <row r="237" spans="1:3" x14ac:dyDescent="0.2">
      <c r="A237" s="47" t="s">
        <v>558</v>
      </c>
      <c r="B237" s="56" t="s">
        <v>559</v>
      </c>
      <c r="C237" s="222" t="str" cm="1">
        <f t="array" ref="C237">_xlfn._xlws.FILTER($A$2:$A$410,ISNUMBER(SEARCH('NUMBER PLEASE! (Chem)'!$B$1,$A$2:$A$410)),"Not Found")</f>
        <v>PCB-1254  (AROCLOR)</v>
      </c>
    </row>
    <row r="238" spans="1:3" x14ac:dyDescent="0.2">
      <c r="A238" s="47" t="s">
        <v>560</v>
      </c>
      <c r="B238" s="56" t="s">
        <v>561</v>
      </c>
      <c r="C238" s="222" t="str" cm="1">
        <f t="array" ref="C238">_xlfn._xlws.FILTER($A$2:$A$410,ISNUMBER(SEARCH('NUMBER PLEASE! (Chem)'!$B$1,$A$2:$A$410)),"Not Found")</f>
        <v>PCB-1254  (AROCLOR)</v>
      </c>
    </row>
    <row r="239" spans="1:3" x14ac:dyDescent="0.2">
      <c r="A239" s="47" t="s">
        <v>562</v>
      </c>
      <c r="B239" s="56" t="s">
        <v>563</v>
      </c>
      <c r="C239" s="222" t="str" cm="1">
        <f t="array" ref="C239">_xlfn._xlws.FILTER($A$2:$A$410,ISNUMBER(SEARCH('NUMBER PLEASE! (Chem)'!$B$1,$A$2:$A$410)),"Not Found")</f>
        <v>PCB-1254  (AROCLOR)</v>
      </c>
    </row>
    <row r="240" spans="1:3" x14ac:dyDescent="0.2">
      <c r="A240" s="47" t="s">
        <v>564</v>
      </c>
      <c r="B240" s="56" t="s">
        <v>565</v>
      </c>
      <c r="C240" s="222" t="str" cm="1">
        <f t="array" ref="C240">_xlfn._xlws.FILTER($A$2:$A$410,ISNUMBER(SEARCH('NUMBER PLEASE! (Chem)'!$B$1,$A$2:$A$410)),"Not Found")</f>
        <v>PCB-1254  (AROCLOR)</v>
      </c>
    </row>
    <row r="241" spans="1:3" x14ac:dyDescent="0.2">
      <c r="A241" s="47" t="s">
        <v>566</v>
      </c>
      <c r="B241" s="56" t="s">
        <v>567</v>
      </c>
      <c r="C241" s="222" t="str" cm="1">
        <f t="array" ref="C241">_xlfn._xlws.FILTER($A$2:$A$410,ISNUMBER(SEARCH('NUMBER PLEASE! (Chem)'!$B$1,$A$2:$A$410)),"Not Found")</f>
        <v>PCB-1254  (AROCLOR)</v>
      </c>
    </row>
    <row r="242" spans="1:3" x14ac:dyDescent="0.2">
      <c r="A242" s="47" t="s">
        <v>568</v>
      </c>
      <c r="B242" s="56" t="s">
        <v>83</v>
      </c>
      <c r="C242" s="222" t="str" cm="1">
        <f t="array" ref="C242">_xlfn._xlws.FILTER($A$2:$A$410,ISNUMBER(SEARCH('NUMBER PLEASE! (Chem)'!$B$1,$A$2:$A$410)),"Not Found")</f>
        <v>PCB-1254  (AROCLOR)</v>
      </c>
    </row>
    <row r="243" spans="1:3" x14ac:dyDescent="0.2">
      <c r="A243" s="47" t="s">
        <v>569</v>
      </c>
      <c r="B243" s="56" t="s">
        <v>570</v>
      </c>
      <c r="C243" s="222" t="str" cm="1">
        <f t="array" ref="C243">_xlfn._xlws.FILTER($A$2:$A$410,ISNUMBER(SEARCH('NUMBER PLEASE! (Chem)'!$B$1,$A$2:$A$410)),"Not Found")</f>
        <v>PCB-1254  (AROCLOR)</v>
      </c>
    </row>
    <row r="244" spans="1:3" x14ac:dyDescent="0.2">
      <c r="A244" s="47" t="s">
        <v>571</v>
      </c>
      <c r="B244" s="56" t="s">
        <v>572</v>
      </c>
      <c r="C244" s="222" t="str" cm="1">
        <f t="array" ref="C244">_xlfn._xlws.FILTER($A$2:$A$410,ISNUMBER(SEARCH('NUMBER PLEASE! (Chem)'!$B$1,$A$2:$A$410)),"Not Found")</f>
        <v>PCB-1254  (AROCLOR)</v>
      </c>
    </row>
    <row r="245" spans="1:3" x14ac:dyDescent="0.2">
      <c r="A245" s="47" t="s">
        <v>573</v>
      </c>
      <c r="B245" s="56" t="s">
        <v>574</v>
      </c>
      <c r="C245" s="222" t="str" cm="1">
        <f t="array" ref="C245">_xlfn._xlws.FILTER($A$2:$A$410,ISNUMBER(SEARCH('NUMBER PLEASE! (Chem)'!$B$1,$A$2:$A$410)),"Not Found")</f>
        <v>PCB-1254  (AROCLOR)</v>
      </c>
    </row>
    <row r="246" spans="1:3" x14ac:dyDescent="0.2">
      <c r="A246" s="47" t="s">
        <v>575</v>
      </c>
      <c r="B246" s="56" t="s">
        <v>576</v>
      </c>
      <c r="C246" s="222" t="str" cm="1">
        <f t="array" ref="C246">_xlfn._xlws.FILTER($A$2:$A$410,ISNUMBER(SEARCH('NUMBER PLEASE! (Chem)'!$B$1,$A$2:$A$410)),"Not Found")</f>
        <v>PCB-1254  (AROCLOR)</v>
      </c>
    </row>
    <row r="247" spans="1:3" x14ac:dyDescent="0.2">
      <c r="A247" s="47" t="s">
        <v>577</v>
      </c>
      <c r="B247" s="56" t="s">
        <v>578</v>
      </c>
      <c r="C247" s="222" t="str" cm="1">
        <f t="array" ref="C247">_xlfn._xlws.FILTER($A$2:$A$410,ISNUMBER(SEARCH('NUMBER PLEASE! (Chem)'!$B$1,$A$2:$A$410)),"Not Found")</f>
        <v>PCB-1254  (AROCLOR)</v>
      </c>
    </row>
    <row r="248" spans="1:3" x14ac:dyDescent="0.2">
      <c r="A248" s="47" t="s">
        <v>579</v>
      </c>
      <c r="B248" s="56" t="s">
        <v>580</v>
      </c>
      <c r="C248" s="222" t="str" cm="1">
        <f t="array" ref="C248">_xlfn._xlws.FILTER($A$2:$A$410,ISNUMBER(SEARCH('NUMBER PLEASE! (Chem)'!$B$1,$A$2:$A$410)),"Not Found")</f>
        <v>PCB-1254  (AROCLOR)</v>
      </c>
    </row>
    <row r="249" spans="1:3" x14ac:dyDescent="0.2">
      <c r="A249" s="47" t="s">
        <v>581</v>
      </c>
      <c r="B249" s="56" t="s">
        <v>582</v>
      </c>
      <c r="C249" s="222" t="str" cm="1">
        <f t="array" ref="C249">_xlfn._xlws.FILTER($A$2:$A$410,ISNUMBER(SEARCH('NUMBER PLEASE! (Chem)'!$B$1,$A$2:$A$410)),"Not Found")</f>
        <v>PCB-1254  (AROCLOR)</v>
      </c>
    </row>
    <row r="250" spans="1:3" x14ac:dyDescent="0.2">
      <c r="A250" s="47" t="s">
        <v>583</v>
      </c>
      <c r="B250" s="56" t="s">
        <v>584</v>
      </c>
      <c r="C250" s="222" t="str" cm="1">
        <f t="array" ref="C250">_xlfn._xlws.FILTER($A$2:$A$410,ISNUMBER(SEARCH('NUMBER PLEASE! (Chem)'!$B$1,$A$2:$A$410)),"Not Found")</f>
        <v>PCB-1254  (AROCLOR)</v>
      </c>
    </row>
    <row r="251" spans="1:3" x14ac:dyDescent="0.2">
      <c r="A251" s="47" t="s">
        <v>585</v>
      </c>
      <c r="B251" s="56" t="s">
        <v>586</v>
      </c>
      <c r="C251" s="222" t="str" cm="1">
        <f t="array" ref="C251">_xlfn._xlws.FILTER($A$2:$A$410,ISNUMBER(SEARCH('NUMBER PLEASE! (Chem)'!$B$1,$A$2:$A$410)),"Not Found")</f>
        <v>PCB-1254  (AROCLOR)</v>
      </c>
    </row>
    <row r="252" spans="1:3" x14ac:dyDescent="0.2">
      <c r="A252" s="47" t="s">
        <v>587</v>
      </c>
      <c r="B252" s="56" t="s">
        <v>588</v>
      </c>
      <c r="C252" s="222" t="str" cm="1">
        <f t="array" ref="C252">_xlfn._xlws.FILTER($A$2:$A$410,ISNUMBER(SEARCH('NUMBER PLEASE! (Chem)'!$B$1,$A$2:$A$410)),"Not Found")</f>
        <v>PCB-1254  (AROCLOR)</v>
      </c>
    </row>
    <row r="253" spans="1:3" x14ac:dyDescent="0.2">
      <c r="A253" s="47" t="s">
        <v>589</v>
      </c>
      <c r="B253" s="56" t="s">
        <v>590</v>
      </c>
      <c r="C253" s="222" t="str" cm="1">
        <f t="array" ref="C253">_xlfn._xlws.FILTER($A$2:$A$410,ISNUMBER(SEARCH('NUMBER PLEASE! (Chem)'!$B$1,$A$2:$A$410)),"Not Found")</f>
        <v>PCB-1254  (AROCLOR)</v>
      </c>
    </row>
    <row r="254" spans="1:3" x14ac:dyDescent="0.2">
      <c r="A254" s="47" t="s">
        <v>591</v>
      </c>
      <c r="B254" s="56" t="s">
        <v>592</v>
      </c>
      <c r="C254" s="222" t="str" cm="1">
        <f t="array" ref="C254">_xlfn._xlws.FILTER($A$2:$A$410,ISNUMBER(SEARCH('NUMBER PLEASE! (Chem)'!$B$1,$A$2:$A$410)),"Not Found")</f>
        <v>PCB-1254  (AROCLOR)</v>
      </c>
    </row>
    <row r="255" spans="1:3" x14ac:dyDescent="0.2">
      <c r="A255" s="47" t="s">
        <v>593</v>
      </c>
      <c r="B255" s="56" t="s">
        <v>594</v>
      </c>
      <c r="C255" s="222" t="str" cm="1">
        <f t="array" ref="C255">_xlfn._xlws.FILTER($A$2:$A$410,ISNUMBER(SEARCH('NUMBER PLEASE! (Chem)'!$B$1,$A$2:$A$410)),"Not Found")</f>
        <v>PCB-1254  (AROCLOR)</v>
      </c>
    </row>
    <row r="256" spans="1:3" x14ac:dyDescent="0.2">
      <c r="A256" s="47" t="s">
        <v>595</v>
      </c>
      <c r="B256" s="56" t="s">
        <v>596</v>
      </c>
      <c r="C256" s="222" t="str" cm="1">
        <f t="array" ref="C256">_xlfn._xlws.FILTER($A$2:$A$410,ISNUMBER(SEARCH('NUMBER PLEASE! (Chem)'!$B$1,$A$2:$A$410)),"Not Found")</f>
        <v>PCB-1254  (AROCLOR)</v>
      </c>
    </row>
    <row r="257" spans="1:3" x14ac:dyDescent="0.2">
      <c r="A257" s="47" t="s">
        <v>597</v>
      </c>
      <c r="B257" s="56" t="s">
        <v>598</v>
      </c>
      <c r="C257" s="222" t="str" cm="1">
        <f t="array" ref="C257">_xlfn._xlws.FILTER($A$2:$A$410,ISNUMBER(SEARCH('NUMBER PLEASE! (Chem)'!$B$1,$A$2:$A$410)),"Not Found")</f>
        <v>PCB-1254  (AROCLOR)</v>
      </c>
    </row>
    <row r="258" spans="1:3" x14ac:dyDescent="0.2">
      <c r="A258" s="47" t="s">
        <v>599</v>
      </c>
      <c r="B258" s="56" t="s">
        <v>600</v>
      </c>
      <c r="C258" s="222" t="str" cm="1">
        <f t="array" ref="C258">_xlfn._xlws.FILTER($A$2:$A$410,ISNUMBER(SEARCH('NUMBER PLEASE! (Chem)'!$B$1,$A$2:$A$410)),"Not Found")</f>
        <v>PCB-1254  (AROCLOR)</v>
      </c>
    </row>
    <row r="259" spans="1:3" x14ac:dyDescent="0.2">
      <c r="A259" s="47" t="s">
        <v>601</v>
      </c>
      <c r="B259" s="56" t="s">
        <v>602</v>
      </c>
      <c r="C259" s="222" t="str" cm="1">
        <f t="array" ref="C259">_xlfn._xlws.FILTER($A$2:$A$410,ISNUMBER(SEARCH('NUMBER PLEASE! (Chem)'!$B$1,$A$2:$A$410)),"Not Found")</f>
        <v>PCB-1254  (AROCLOR)</v>
      </c>
    </row>
    <row r="260" spans="1:3" x14ac:dyDescent="0.2">
      <c r="A260" s="47" t="s">
        <v>603</v>
      </c>
      <c r="B260" s="56" t="s">
        <v>604</v>
      </c>
      <c r="C260" s="222" t="str" cm="1">
        <f t="array" ref="C260">_xlfn._xlws.FILTER($A$2:$A$410,ISNUMBER(SEARCH('NUMBER PLEASE! (Chem)'!$B$1,$A$2:$A$410)),"Not Found")</f>
        <v>PCB-1254  (AROCLOR)</v>
      </c>
    </row>
    <row r="261" spans="1:3" x14ac:dyDescent="0.2">
      <c r="A261" s="47" t="s">
        <v>605</v>
      </c>
      <c r="B261" s="56" t="s">
        <v>606</v>
      </c>
      <c r="C261" s="222" t="str" cm="1">
        <f t="array" ref="C261">_xlfn._xlws.FILTER($A$2:$A$410,ISNUMBER(SEARCH('NUMBER PLEASE! (Chem)'!$B$1,$A$2:$A$410)),"Not Found")</f>
        <v>PCB-1254  (AROCLOR)</v>
      </c>
    </row>
    <row r="262" spans="1:3" x14ac:dyDescent="0.2">
      <c r="A262" s="47" t="s">
        <v>607</v>
      </c>
      <c r="B262" s="56" t="s">
        <v>608</v>
      </c>
      <c r="C262" s="222" t="str" cm="1">
        <f t="array" ref="C262">_xlfn._xlws.FILTER($A$2:$A$410,ISNUMBER(SEARCH('NUMBER PLEASE! (Chem)'!$B$1,$A$2:$A$410)),"Not Found")</f>
        <v>PCB-1254  (AROCLOR)</v>
      </c>
    </row>
    <row r="263" spans="1:3" x14ac:dyDescent="0.2">
      <c r="A263" s="47" t="s">
        <v>609</v>
      </c>
      <c r="B263" s="56" t="s">
        <v>610</v>
      </c>
      <c r="C263" s="222" t="str" cm="1">
        <f t="array" ref="C263">_xlfn._xlws.FILTER($A$2:$A$410,ISNUMBER(SEARCH('NUMBER PLEASE! (Chem)'!$B$1,$A$2:$A$410)),"Not Found")</f>
        <v>PCB-1254  (AROCLOR)</v>
      </c>
    </row>
    <row r="264" spans="1:3" x14ac:dyDescent="0.2">
      <c r="A264" s="47" t="s">
        <v>611</v>
      </c>
      <c r="B264" s="56" t="s">
        <v>612</v>
      </c>
      <c r="C264" s="222" t="str" cm="1">
        <f t="array" ref="C264">_xlfn._xlws.FILTER($A$2:$A$410,ISNUMBER(SEARCH('NUMBER PLEASE! (Chem)'!$B$1,$A$2:$A$410)),"Not Found")</f>
        <v>PCB-1254  (AROCLOR)</v>
      </c>
    </row>
    <row r="265" spans="1:3" x14ac:dyDescent="0.2">
      <c r="A265" s="47" t="s">
        <v>613</v>
      </c>
      <c r="B265" s="56" t="s">
        <v>614</v>
      </c>
      <c r="C265" s="222" t="str" cm="1">
        <f t="array" ref="C265">_xlfn._xlws.FILTER($A$2:$A$410,ISNUMBER(SEARCH('NUMBER PLEASE! (Chem)'!$B$1,$A$2:$A$410)),"Not Found")</f>
        <v>PCB-1254  (AROCLOR)</v>
      </c>
    </row>
    <row r="266" spans="1:3" x14ac:dyDescent="0.2">
      <c r="A266" s="47" t="s">
        <v>615</v>
      </c>
      <c r="B266" s="56" t="s">
        <v>616</v>
      </c>
      <c r="C266" s="222" t="str" cm="1">
        <f t="array" ref="C266">_xlfn._xlws.FILTER($A$2:$A$410,ISNUMBER(SEARCH('NUMBER PLEASE! (Chem)'!$B$1,$A$2:$A$410)),"Not Found")</f>
        <v>PCB-1254  (AROCLOR)</v>
      </c>
    </row>
    <row r="267" spans="1:3" x14ac:dyDescent="0.2">
      <c r="A267" s="47" t="s">
        <v>617</v>
      </c>
      <c r="B267" s="56" t="s">
        <v>618</v>
      </c>
      <c r="C267" s="222" t="str" cm="1">
        <f t="array" ref="C267">_xlfn._xlws.FILTER($A$2:$A$410,ISNUMBER(SEARCH('NUMBER PLEASE! (Chem)'!$B$1,$A$2:$A$410)),"Not Found")</f>
        <v>PCB-1254  (AROCLOR)</v>
      </c>
    </row>
    <row r="268" spans="1:3" x14ac:dyDescent="0.2">
      <c r="A268" s="47" t="s">
        <v>619</v>
      </c>
      <c r="B268" s="56" t="s">
        <v>620</v>
      </c>
      <c r="C268" s="222" t="str" cm="1">
        <f t="array" ref="C268">_xlfn._xlws.FILTER($A$2:$A$410,ISNUMBER(SEARCH('NUMBER PLEASE! (Chem)'!$B$1,$A$2:$A$410)),"Not Found")</f>
        <v>PCB-1254  (AROCLOR)</v>
      </c>
    </row>
    <row r="269" spans="1:3" x14ac:dyDescent="0.2">
      <c r="A269" s="47" t="s">
        <v>621</v>
      </c>
      <c r="B269" s="56" t="s">
        <v>622</v>
      </c>
      <c r="C269" s="222" t="str" cm="1">
        <f t="array" ref="C269">_xlfn._xlws.FILTER($A$2:$A$410,ISNUMBER(SEARCH('NUMBER PLEASE! (Chem)'!$B$1,$A$2:$A$410)),"Not Found")</f>
        <v>PCB-1254  (AROCLOR)</v>
      </c>
    </row>
    <row r="270" spans="1:3" x14ac:dyDescent="0.2">
      <c r="A270" s="47" t="s">
        <v>623</v>
      </c>
      <c r="B270" s="56" t="s">
        <v>624</v>
      </c>
      <c r="C270" s="222" t="str" cm="1">
        <f t="array" ref="C270">_xlfn._xlws.FILTER($A$2:$A$410,ISNUMBER(SEARCH('NUMBER PLEASE! (Chem)'!$B$1,$A$2:$A$410)),"Not Found")</f>
        <v>PCB-1254  (AROCLOR)</v>
      </c>
    </row>
    <row r="271" spans="1:3" x14ac:dyDescent="0.2">
      <c r="A271" s="47" t="s">
        <v>625</v>
      </c>
      <c r="B271" s="56" t="s">
        <v>626</v>
      </c>
      <c r="C271" s="222" t="str" cm="1">
        <f t="array" ref="C271">_xlfn._xlws.FILTER($A$2:$A$410,ISNUMBER(SEARCH('NUMBER PLEASE! (Chem)'!$B$1,$A$2:$A$410)),"Not Found")</f>
        <v>PCB-1254  (AROCLOR)</v>
      </c>
    </row>
    <row r="272" spans="1:3" x14ac:dyDescent="0.2">
      <c r="A272" s="47" t="s">
        <v>627</v>
      </c>
      <c r="B272" s="56" t="s">
        <v>628</v>
      </c>
      <c r="C272" s="222" t="str" cm="1">
        <f t="array" ref="C272">_xlfn._xlws.FILTER($A$2:$A$410,ISNUMBER(SEARCH('NUMBER PLEASE! (Chem)'!$B$1,$A$2:$A$410)),"Not Found")</f>
        <v>PCB-1254  (AROCLOR)</v>
      </c>
    </row>
    <row r="273" spans="1:3" x14ac:dyDescent="0.2">
      <c r="A273" s="47" t="s">
        <v>629</v>
      </c>
      <c r="B273" s="56" t="s">
        <v>630</v>
      </c>
      <c r="C273" s="222" t="str" cm="1">
        <f t="array" ref="C273">_xlfn._xlws.FILTER($A$2:$A$410,ISNUMBER(SEARCH('NUMBER PLEASE! (Chem)'!$B$1,$A$2:$A$410)),"Not Found")</f>
        <v>PCB-1254  (AROCLOR)</v>
      </c>
    </row>
    <row r="274" spans="1:3" x14ac:dyDescent="0.2">
      <c r="A274" s="47" t="s">
        <v>631</v>
      </c>
      <c r="B274" s="56" t="s">
        <v>632</v>
      </c>
      <c r="C274" s="222" t="str" cm="1">
        <f t="array" ref="C274">_xlfn._xlws.FILTER($A$2:$A$410,ISNUMBER(SEARCH('NUMBER PLEASE! (Chem)'!$B$1,$A$2:$A$410)),"Not Found")</f>
        <v>PCB-1254  (AROCLOR)</v>
      </c>
    </row>
    <row r="275" spans="1:3" x14ac:dyDescent="0.2">
      <c r="A275" s="47" t="s">
        <v>633</v>
      </c>
      <c r="B275" s="56" t="s">
        <v>634</v>
      </c>
      <c r="C275" s="222" t="str" cm="1">
        <f t="array" ref="C275">_xlfn._xlws.FILTER($A$2:$A$410,ISNUMBER(SEARCH('NUMBER PLEASE! (Chem)'!$B$1,$A$2:$A$410)),"Not Found")</f>
        <v>PCB-1254  (AROCLOR)</v>
      </c>
    </row>
    <row r="276" spans="1:3" x14ac:dyDescent="0.2">
      <c r="A276" s="47" t="s">
        <v>635</v>
      </c>
      <c r="B276" s="56" t="s">
        <v>636</v>
      </c>
      <c r="C276" s="222" t="str" cm="1">
        <f t="array" ref="C276">_xlfn._xlws.FILTER($A$2:$A$410,ISNUMBER(SEARCH('NUMBER PLEASE! (Chem)'!$B$1,$A$2:$A$410)),"Not Found")</f>
        <v>PCB-1254  (AROCLOR)</v>
      </c>
    </row>
    <row r="277" spans="1:3" x14ac:dyDescent="0.2">
      <c r="A277" s="47" t="s">
        <v>637</v>
      </c>
      <c r="B277" s="56" t="s">
        <v>638</v>
      </c>
      <c r="C277" s="222" t="str" cm="1">
        <f t="array" ref="C277">_xlfn._xlws.FILTER($A$2:$A$410,ISNUMBER(SEARCH('NUMBER PLEASE! (Chem)'!$B$1,$A$2:$A$410)),"Not Found")</f>
        <v>PCB-1254  (AROCLOR)</v>
      </c>
    </row>
    <row r="278" spans="1:3" x14ac:dyDescent="0.2">
      <c r="A278" s="47" t="s">
        <v>639</v>
      </c>
      <c r="B278" s="56" t="s">
        <v>640</v>
      </c>
      <c r="C278" s="222" t="str" cm="1">
        <f t="array" ref="C278">_xlfn._xlws.FILTER($A$2:$A$410,ISNUMBER(SEARCH('NUMBER PLEASE! (Chem)'!$B$1,$A$2:$A$410)),"Not Found")</f>
        <v>PCB-1254  (AROCLOR)</v>
      </c>
    </row>
    <row r="279" spans="1:3" x14ac:dyDescent="0.2">
      <c r="A279" s="47" t="s">
        <v>641</v>
      </c>
      <c r="B279" s="56" t="s">
        <v>642</v>
      </c>
      <c r="C279" s="222" t="str" cm="1">
        <f t="array" ref="C279">_xlfn._xlws.FILTER($A$2:$A$410,ISNUMBER(SEARCH('NUMBER PLEASE! (Chem)'!$B$1,$A$2:$A$410)),"Not Found")</f>
        <v>PCB-1254  (AROCLOR)</v>
      </c>
    </row>
    <row r="280" spans="1:3" x14ac:dyDescent="0.2">
      <c r="A280" s="47" t="s">
        <v>643</v>
      </c>
      <c r="B280" s="56" t="s">
        <v>644</v>
      </c>
      <c r="C280" s="222" t="str" cm="1">
        <f t="array" ref="C280">_xlfn._xlws.FILTER($A$2:$A$410,ISNUMBER(SEARCH('NUMBER PLEASE! (Chem)'!$B$1,$A$2:$A$410)),"Not Found")</f>
        <v>PCB-1254  (AROCLOR)</v>
      </c>
    </row>
    <row r="281" spans="1:3" x14ac:dyDescent="0.2">
      <c r="A281" s="47" t="s">
        <v>645</v>
      </c>
      <c r="B281" s="56" t="s">
        <v>646</v>
      </c>
      <c r="C281" s="222" t="str" cm="1">
        <f t="array" ref="C281">_xlfn._xlws.FILTER($A$2:$A$410,ISNUMBER(SEARCH('NUMBER PLEASE! (Chem)'!$B$1,$A$2:$A$410)),"Not Found")</f>
        <v>PCB-1254  (AROCLOR)</v>
      </c>
    </row>
    <row r="282" spans="1:3" x14ac:dyDescent="0.2">
      <c r="A282" s="47" t="s">
        <v>647</v>
      </c>
      <c r="B282" s="56" t="s">
        <v>648</v>
      </c>
      <c r="C282" s="222" t="str" cm="1">
        <f t="array" ref="C282">_xlfn._xlws.FILTER($A$2:$A$410,ISNUMBER(SEARCH('NUMBER PLEASE! (Chem)'!$B$1,$A$2:$A$410)),"Not Found")</f>
        <v>PCB-1254  (AROCLOR)</v>
      </c>
    </row>
    <row r="283" spans="1:3" x14ac:dyDescent="0.2">
      <c r="A283" s="47" t="s">
        <v>649</v>
      </c>
      <c r="B283" s="56" t="s">
        <v>650</v>
      </c>
      <c r="C283" s="222" t="str" cm="1">
        <f t="array" ref="C283">_xlfn._xlws.FILTER($A$2:$A$410,ISNUMBER(SEARCH('NUMBER PLEASE! (Chem)'!$B$1,$A$2:$A$410)),"Not Found")</f>
        <v>PCB-1254  (AROCLOR)</v>
      </c>
    </row>
    <row r="284" spans="1:3" x14ac:dyDescent="0.2">
      <c r="A284" s="47" t="s">
        <v>651</v>
      </c>
      <c r="B284" s="56" t="s">
        <v>652</v>
      </c>
      <c r="C284" s="222" t="str" cm="1">
        <f t="array" ref="C284">_xlfn._xlws.FILTER($A$2:$A$410,ISNUMBER(SEARCH('NUMBER PLEASE! (Chem)'!$B$1,$A$2:$A$410)),"Not Found")</f>
        <v>PCB-1254  (AROCLOR)</v>
      </c>
    </row>
    <row r="285" spans="1:3" x14ac:dyDescent="0.2">
      <c r="A285" s="47" t="s">
        <v>653</v>
      </c>
      <c r="B285" s="56" t="s">
        <v>654</v>
      </c>
      <c r="C285" s="222" t="str" cm="1">
        <f t="array" ref="C285">_xlfn._xlws.FILTER($A$2:$A$410,ISNUMBER(SEARCH('NUMBER PLEASE! (Chem)'!$B$1,$A$2:$A$410)),"Not Found")</f>
        <v>PCB-1254  (AROCLOR)</v>
      </c>
    </row>
    <row r="286" spans="1:3" x14ac:dyDescent="0.2">
      <c r="A286" s="47" t="s">
        <v>655</v>
      </c>
      <c r="B286" s="56" t="s">
        <v>656</v>
      </c>
      <c r="C286" s="222" t="str" cm="1">
        <f t="array" ref="C286">_xlfn._xlws.FILTER($A$2:$A$410,ISNUMBER(SEARCH('NUMBER PLEASE! (Chem)'!$B$1,$A$2:$A$410)),"Not Found")</f>
        <v>PCB-1254  (AROCLOR)</v>
      </c>
    </row>
    <row r="287" spans="1:3" x14ac:dyDescent="0.2">
      <c r="A287" s="47" t="s">
        <v>657</v>
      </c>
      <c r="B287" s="56" t="s">
        <v>658</v>
      </c>
      <c r="C287" s="222" t="str" cm="1">
        <f t="array" ref="C287">_xlfn._xlws.FILTER($A$2:$A$410,ISNUMBER(SEARCH('NUMBER PLEASE! (Chem)'!$B$1,$A$2:$A$410)),"Not Found")</f>
        <v>PCB-1254  (AROCLOR)</v>
      </c>
    </row>
    <row r="288" spans="1:3" x14ac:dyDescent="0.2">
      <c r="A288" s="47" t="s">
        <v>659</v>
      </c>
      <c r="B288" s="56" t="s">
        <v>660</v>
      </c>
      <c r="C288" s="222" t="str" cm="1">
        <f t="array" ref="C288">_xlfn._xlws.FILTER($A$2:$A$410,ISNUMBER(SEARCH('NUMBER PLEASE! (Chem)'!$B$1,$A$2:$A$410)),"Not Found")</f>
        <v>PCB-1254  (AROCLOR)</v>
      </c>
    </row>
    <row r="289" spans="1:3" x14ac:dyDescent="0.2">
      <c r="A289" s="47" t="s">
        <v>661</v>
      </c>
      <c r="B289" s="56" t="s">
        <v>662</v>
      </c>
      <c r="C289" s="222" t="str" cm="1">
        <f t="array" ref="C289">_xlfn._xlws.FILTER($A$2:$A$410,ISNUMBER(SEARCH('NUMBER PLEASE! (Chem)'!$B$1,$A$2:$A$410)),"Not Found")</f>
        <v>PCB-1254  (AROCLOR)</v>
      </c>
    </row>
    <row r="290" spans="1:3" x14ac:dyDescent="0.2">
      <c r="A290" s="47" t="s">
        <v>663</v>
      </c>
      <c r="B290" s="56" t="s">
        <v>664</v>
      </c>
      <c r="C290" s="222" t="str" cm="1">
        <f t="array" ref="C290">_xlfn._xlws.FILTER($A$2:$A$410,ISNUMBER(SEARCH('NUMBER PLEASE! (Chem)'!$B$1,$A$2:$A$410)),"Not Found")</f>
        <v>PCB-1254  (AROCLOR)</v>
      </c>
    </row>
    <row r="291" spans="1:3" x14ac:dyDescent="0.2">
      <c r="A291" s="47" t="s">
        <v>665</v>
      </c>
      <c r="B291" s="56" t="s">
        <v>666</v>
      </c>
      <c r="C291" s="222" t="str" cm="1">
        <f t="array" ref="C291">_xlfn._xlws.FILTER($A$2:$A$410,ISNUMBER(SEARCH('NUMBER PLEASE! (Chem)'!$B$1,$A$2:$A$410)),"Not Found")</f>
        <v>PCB-1254  (AROCLOR)</v>
      </c>
    </row>
    <row r="292" spans="1:3" x14ac:dyDescent="0.2">
      <c r="A292" s="47" t="s">
        <v>667</v>
      </c>
      <c r="B292" s="56" t="s">
        <v>668</v>
      </c>
      <c r="C292" s="222" t="str" cm="1">
        <f t="array" ref="C292">_xlfn._xlws.FILTER($A$2:$A$410,ISNUMBER(SEARCH('NUMBER PLEASE! (Chem)'!$B$1,$A$2:$A$410)),"Not Found")</f>
        <v>PCB-1254  (AROCLOR)</v>
      </c>
    </row>
    <row r="293" spans="1:3" x14ac:dyDescent="0.2">
      <c r="A293" s="47" t="s">
        <v>669</v>
      </c>
      <c r="B293" s="56" t="s">
        <v>670</v>
      </c>
      <c r="C293" s="222" t="str" cm="1">
        <f t="array" ref="C293">_xlfn._xlws.FILTER($A$2:$A$410,ISNUMBER(SEARCH('NUMBER PLEASE! (Chem)'!$B$1,$A$2:$A$410)),"Not Found")</f>
        <v>PCB-1254  (AROCLOR)</v>
      </c>
    </row>
    <row r="294" spans="1:3" x14ac:dyDescent="0.2">
      <c r="A294" s="47" t="s">
        <v>671</v>
      </c>
      <c r="B294" s="56" t="s">
        <v>672</v>
      </c>
      <c r="C294" s="222" t="str" cm="1">
        <f t="array" ref="C294">_xlfn._xlws.FILTER($A$2:$A$410,ISNUMBER(SEARCH('NUMBER PLEASE! (Chem)'!$B$1,$A$2:$A$410)),"Not Found")</f>
        <v>PCB-1254  (AROCLOR)</v>
      </c>
    </row>
    <row r="295" spans="1:3" x14ac:dyDescent="0.2">
      <c r="A295" s="47" t="s">
        <v>673</v>
      </c>
      <c r="B295" s="56" t="s">
        <v>674</v>
      </c>
      <c r="C295" s="222" t="str" cm="1">
        <f t="array" ref="C295">_xlfn._xlws.FILTER($A$2:$A$410,ISNUMBER(SEARCH('NUMBER PLEASE! (Chem)'!$B$1,$A$2:$A$410)),"Not Found")</f>
        <v>PCB-1254  (AROCLOR)</v>
      </c>
    </row>
    <row r="296" spans="1:3" x14ac:dyDescent="0.2">
      <c r="A296" s="47" t="s">
        <v>675</v>
      </c>
      <c r="B296" s="56" t="s">
        <v>676</v>
      </c>
      <c r="C296" s="222" t="str" cm="1">
        <f t="array" ref="C296">_xlfn._xlws.FILTER($A$2:$A$410,ISNUMBER(SEARCH('NUMBER PLEASE! (Chem)'!$B$1,$A$2:$A$410)),"Not Found")</f>
        <v>PCB-1254  (AROCLOR)</v>
      </c>
    </row>
    <row r="297" spans="1:3" x14ac:dyDescent="0.2">
      <c r="A297" s="47" t="s">
        <v>677</v>
      </c>
      <c r="B297" s="56" t="s">
        <v>678</v>
      </c>
      <c r="C297" s="222" t="str" cm="1">
        <f t="array" ref="C297">_xlfn._xlws.FILTER($A$2:$A$410,ISNUMBER(SEARCH('NUMBER PLEASE! (Chem)'!$B$1,$A$2:$A$410)),"Not Found")</f>
        <v>PCB-1254  (AROCLOR)</v>
      </c>
    </row>
    <row r="298" spans="1:3" x14ac:dyDescent="0.2">
      <c r="A298" s="47" t="s">
        <v>679</v>
      </c>
      <c r="B298" s="56" t="s">
        <v>680</v>
      </c>
      <c r="C298" s="222" t="str" cm="1">
        <f t="array" ref="C298">_xlfn._xlws.FILTER($A$2:$A$410,ISNUMBER(SEARCH('NUMBER PLEASE! (Chem)'!$B$1,$A$2:$A$410)),"Not Found")</f>
        <v>PCB-1254  (AROCLOR)</v>
      </c>
    </row>
    <row r="299" spans="1:3" x14ac:dyDescent="0.2">
      <c r="A299" s="47" t="s">
        <v>681</v>
      </c>
      <c r="B299" s="56" t="s">
        <v>682</v>
      </c>
      <c r="C299" s="222" t="str" cm="1">
        <f t="array" ref="C299">_xlfn._xlws.FILTER($A$2:$A$410,ISNUMBER(SEARCH('NUMBER PLEASE! (Chem)'!$B$1,$A$2:$A$410)),"Not Found")</f>
        <v>PCB-1254  (AROCLOR)</v>
      </c>
    </row>
    <row r="300" spans="1:3" x14ac:dyDescent="0.2">
      <c r="A300" s="47" t="s">
        <v>683</v>
      </c>
      <c r="B300" s="56" t="s">
        <v>684</v>
      </c>
      <c r="C300" s="222" t="str" cm="1">
        <f t="array" ref="C300">_xlfn._xlws.FILTER($A$2:$A$410,ISNUMBER(SEARCH('NUMBER PLEASE! (Chem)'!$B$1,$A$2:$A$410)),"Not Found")</f>
        <v>PCB-1254  (AROCLOR)</v>
      </c>
    </row>
    <row r="301" spans="1:3" x14ac:dyDescent="0.2">
      <c r="A301" s="47" t="s">
        <v>685</v>
      </c>
      <c r="B301" s="56" t="s">
        <v>686</v>
      </c>
      <c r="C301" s="222" t="str" cm="1">
        <f t="array" ref="C301">_xlfn._xlws.FILTER($A$2:$A$410,ISNUMBER(SEARCH('NUMBER PLEASE! (Chem)'!$B$1,$A$2:$A$410)),"Not Found")</f>
        <v>PCB-1254  (AROCLOR)</v>
      </c>
    </row>
    <row r="302" spans="1:3" x14ac:dyDescent="0.2">
      <c r="A302" s="47" t="s">
        <v>687</v>
      </c>
      <c r="B302" s="56" t="s">
        <v>688</v>
      </c>
      <c r="C302" s="222" t="str" cm="1">
        <f t="array" ref="C302">_xlfn._xlws.FILTER($A$2:$A$410,ISNUMBER(SEARCH('NUMBER PLEASE! (Chem)'!$B$1,$A$2:$A$410)),"Not Found")</f>
        <v>PCB-1254  (AROCLOR)</v>
      </c>
    </row>
    <row r="303" spans="1:3" x14ac:dyDescent="0.2">
      <c r="A303" s="47" t="s">
        <v>689</v>
      </c>
      <c r="B303" s="56" t="s">
        <v>690</v>
      </c>
      <c r="C303" s="222" t="str" cm="1">
        <f t="array" ref="C303">_xlfn._xlws.FILTER($A$2:$A$410,ISNUMBER(SEARCH('NUMBER PLEASE! (Chem)'!$B$1,$A$2:$A$410)),"Not Found")</f>
        <v>PCB-1254  (AROCLOR)</v>
      </c>
    </row>
    <row r="304" spans="1:3" x14ac:dyDescent="0.2">
      <c r="A304" s="47" t="s">
        <v>691</v>
      </c>
      <c r="B304" s="56" t="s">
        <v>692</v>
      </c>
      <c r="C304" s="222" t="str" cm="1">
        <f t="array" ref="C304">_xlfn._xlws.FILTER($A$2:$A$410,ISNUMBER(SEARCH('NUMBER PLEASE! (Chem)'!$B$1,$A$2:$A$410)),"Not Found")</f>
        <v>PCB-1254  (AROCLOR)</v>
      </c>
    </row>
    <row r="305" spans="1:3" x14ac:dyDescent="0.2">
      <c r="A305" s="47" t="s">
        <v>693</v>
      </c>
      <c r="B305" s="56" t="s">
        <v>694</v>
      </c>
      <c r="C305" s="222" t="str" cm="1">
        <f t="array" ref="C305">_xlfn._xlws.FILTER($A$2:$A$410,ISNUMBER(SEARCH('NUMBER PLEASE! (Chem)'!$B$1,$A$2:$A$410)),"Not Found")</f>
        <v>PCB-1254  (AROCLOR)</v>
      </c>
    </row>
    <row r="306" spans="1:3" x14ac:dyDescent="0.2">
      <c r="A306" s="47" t="s">
        <v>695</v>
      </c>
      <c r="B306" s="56" t="s">
        <v>696</v>
      </c>
      <c r="C306" s="222" t="str" cm="1">
        <f t="array" ref="C306">_xlfn._xlws.FILTER($A$2:$A$410,ISNUMBER(SEARCH('NUMBER PLEASE! (Chem)'!$B$1,$A$2:$A$410)),"Not Found")</f>
        <v>PCB-1254  (AROCLOR)</v>
      </c>
    </row>
    <row r="307" spans="1:3" x14ac:dyDescent="0.2">
      <c r="A307" s="47" t="s">
        <v>697</v>
      </c>
      <c r="B307" s="56" t="s">
        <v>698</v>
      </c>
      <c r="C307" s="222" t="str" cm="1">
        <f t="array" ref="C307">_xlfn._xlws.FILTER($A$2:$A$410,ISNUMBER(SEARCH('NUMBER PLEASE! (Chem)'!$B$1,$A$2:$A$410)),"Not Found")</f>
        <v>PCB-1254  (AROCLOR)</v>
      </c>
    </row>
    <row r="308" spans="1:3" x14ac:dyDescent="0.2">
      <c r="A308" s="47" t="s">
        <v>699</v>
      </c>
      <c r="B308" s="56" t="s">
        <v>700</v>
      </c>
      <c r="C308" s="222" t="str" cm="1">
        <f t="array" ref="C308">_xlfn._xlws.FILTER($A$2:$A$410,ISNUMBER(SEARCH('NUMBER PLEASE! (Chem)'!$B$1,$A$2:$A$410)),"Not Found")</f>
        <v>PCB-1254  (AROCLOR)</v>
      </c>
    </row>
    <row r="309" spans="1:3" x14ac:dyDescent="0.2">
      <c r="A309" s="47" t="s">
        <v>701</v>
      </c>
      <c r="B309" s="56" t="s">
        <v>702</v>
      </c>
      <c r="C309" s="222" t="str" cm="1">
        <f t="array" ref="C309">_xlfn._xlws.FILTER($A$2:$A$410,ISNUMBER(SEARCH('NUMBER PLEASE! (Chem)'!$B$1,$A$2:$A$410)),"Not Found")</f>
        <v>PCB-1254  (AROCLOR)</v>
      </c>
    </row>
    <row r="310" spans="1:3" x14ac:dyDescent="0.2">
      <c r="A310" s="50" t="s">
        <v>703</v>
      </c>
      <c r="B310" s="56" t="s">
        <v>704</v>
      </c>
      <c r="C310" s="222" t="str" cm="1">
        <f t="array" ref="C310">_xlfn._xlws.FILTER($A$2:$A$410,ISNUMBER(SEARCH('NUMBER PLEASE! (Chem)'!$B$1,$A$2:$A$410)),"Not Found")</f>
        <v>PCB-1254  (AROCLOR)</v>
      </c>
    </row>
    <row r="311" spans="1:3" x14ac:dyDescent="0.2">
      <c r="A311" s="47" t="s">
        <v>2</v>
      </c>
      <c r="B311" s="56" t="s">
        <v>705</v>
      </c>
      <c r="C311" s="222" t="str" cm="1">
        <f t="array" ref="C311">_xlfn._xlws.FILTER($A$2:$A$410,ISNUMBER(SEARCH('NUMBER PLEASE! (Chem)'!$B$1,$A$2:$A$410)),"Not Found")</f>
        <v>PCB-1254  (AROCLOR)</v>
      </c>
    </row>
    <row r="312" spans="1:3" x14ac:dyDescent="0.2">
      <c r="A312" s="47" t="s">
        <v>706</v>
      </c>
      <c r="B312" s="56" t="s">
        <v>707</v>
      </c>
      <c r="C312" s="222" t="str" cm="1">
        <f t="array" ref="C312">_xlfn._xlws.FILTER($A$2:$A$410,ISNUMBER(SEARCH('NUMBER PLEASE! (Chem)'!$B$1,$A$2:$A$410)),"Not Found")</f>
        <v>PCB-1254  (AROCLOR)</v>
      </c>
    </row>
    <row r="313" spans="1:3" x14ac:dyDescent="0.2">
      <c r="A313" s="47" t="s">
        <v>708</v>
      </c>
      <c r="B313" s="56" t="s">
        <v>709</v>
      </c>
      <c r="C313" s="222" t="str" cm="1">
        <f t="array" ref="C313">_xlfn._xlws.FILTER($A$2:$A$410,ISNUMBER(SEARCH('NUMBER PLEASE! (Chem)'!$B$1,$A$2:$A$410)),"Not Found")</f>
        <v>PCB-1254  (AROCLOR)</v>
      </c>
    </row>
    <row r="314" spans="1:3" x14ac:dyDescent="0.2">
      <c r="A314" s="47" t="s">
        <v>710</v>
      </c>
      <c r="B314" s="56" t="s">
        <v>711</v>
      </c>
      <c r="C314" s="222" t="str" cm="1">
        <f t="array" ref="C314">_xlfn._xlws.FILTER($A$2:$A$410,ISNUMBER(SEARCH('NUMBER PLEASE! (Chem)'!$B$1,$A$2:$A$410)),"Not Found")</f>
        <v>PCB-1254  (AROCLOR)</v>
      </c>
    </row>
    <row r="315" spans="1:3" x14ac:dyDescent="0.2">
      <c r="A315" s="47" t="s">
        <v>712</v>
      </c>
      <c r="B315" s="56" t="s">
        <v>713</v>
      </c>
      <c r="C315" s="222" t="str" cm="1">
        <f t="array" ref="C315">_xlfn._xlws.FILTER($A$2:$A$410,ISNUMBER(SEARCH('NUMBER PLEASE! (Chem)'!$B$1,$A$2:$A$410)),"Not Found")</f>
        <v>PCB-1254  (AROCLOR)</v>
      </c>
    </row>
    <row r="316" spans="1:3" x14ac:dyDescent="0.2">
      <c r="A316" s="47" t="s">
        <v>714</v>
      </c>
      <c r="B316" s="56" t="s">
        <v>715</v>
      </c>
      <c r="C316" s="222" t="str" cm="1">
        <f t="array" ref="C316">_xlfn._xlws.FILTER($A$2:$A$410,ISNUMBER(SEARCH('NUMBER PLEASE! (Chem)'!$B$1,$A$2:$A$410)),"Not Found")</f>
        <v>PCB-1254  (AROCLOR)</v>
      </c>
    </row>
    <row r="317" spans="1:3" x14ac:dyDescent="0.2">
      <c r="A317" s="47" t="s">
        <v>716</v>
      </c>
      <c r="B317" s="56" t="s">
        <v>717</v>
      </c>
      <c r="C317" s="222" t="str" cm="1">
        <f t="array" ref="C317">_xlfn._xlws.FILTER($A$2:$A$410,ISNUMBER(SEARCH('NUMBER PLEASE! (Chem)'!$B$1,$A$2:$A$410)),"Not Found")</f>
        <v>PCB-1254  (AROCLOR)</v>
      </c>
    </row>
    <row r="318" spans="1:3" x14ac:dyDescent="0.2">
      <c r="A318" s="47" t="s">
        <v>718</v>
      </c>
      <c r="B318" s="56" t="s">
        <v>719</v>
      </c>
      <c r="C318" s="222" t="str" cm="1">
        <f t="array" ref="C318">_xlfn._xlws.FILTER($A$2:$A$410,ISNUMBER(SEARCH('NUMBER PLEASE! (Chem)'!$B$1,$A$2:$A$410)),"Not Found")</f>
        <v>PCB-1254  (AROCLOR)</v>
      </c>
    </row>
    <row r="319" spans="1:3" x14ac:dyDescent="0.2">
      <c r="A319" s="47" t="s">
        <v>720</v>
      </c>
      <c r="B319" s="56" t="s">
        <v>721</v>
      </c>
      <c r="C319" s="222" t="str" cm="1">
        <f t="array" ref="C319">_xlfn._xlws.FILTER($A$2:$A$410,ISNUMBER(SEARCH('NUMBER PLEASE! (Chem)'!$B$1,$A$2:$A$410)),"Not Found")</f>
        <v>PCB-1254  (AROCLOR)</v>
      </c>
    </row>
    <row r="320" spans="1:3" s="222" customFormat="1" x14ac:dyDescent="0.2">
      <c r="A320" s="311" t="s">
        <v>722</v>
      </c>
      <c r="B320" s="311" t="s">
        <v>723</v>
      </c>
    </row>
    <row r="321" spans="1:3" s="222" customFormat="1" x14ac:dyDescent="0.2">
      <c r="A321" s="312" t="s">
        <v>724</v>
      </c>
      <c r="B321" s="313" t="s">
        <v>725</v>
      </c>
    </row>
    <row r="322" spans="1:3" x14ac:dyDescent="0.2">
      <c r="A322" s="47" t="s">
        <v>726</v>
      </c>
      <c r="B322" s="56" t="s">
        <v>727</v>
      </c>
      <c r="C322" s="222" t="str" cm="1">
        <f t="array" ref="C322">_xlfn._xlws.FILTER($A$2:$A$410,ISNUMBER(SEARCH('NUMBER PLEASE! (Chem)'!$B$1,$A$2:$A$410)),"Not Found")</f>
        <v>PCB-1254  (AROCLOR)</v>
      </c>
    </row>
    <row r="323" spans="1:3" x14ac:dyDescent="0.2">
      <c r="A323" s="47" t="s">
        <v>728</v>
      </c>
      <c r="B323" s="56" t="s">
        <v>729</v>
      </c>
      <c r="C323" s="222" t="str" cm="1">
        <f t="array" ref="C323">_xlfn._xlws.FILTER($A$2:$A$410,ISNUMBER(SEARCH('NUMBER PLEASE! (Chem)'!$B$1,$A$2:$A$410)),"Not Found")</f>
        <v>PCB-1254  (AROCLOR)</v>
      </c>
    </row>
    <row r="324" spans="1:3" x14ac:dyDescent="0.2">
      <c r="A324" s="47" t="s">
        <v>730</v>
      </c>
      <c r="B324" s="56" t="s">
        <v>731</v>
      </c>
      <c r="C324" s="222" t="str" cm="1">
        <f t="array" ref="C324">_xlfn._xlws.FILTER($A$2:$A$410,ISNUMBER(SEARCH('NUMBER PLEASE! (Chem)'!$B$1,$A$2:$A$410)),"Not Found")</f>
        <v>PCB-1254  (AROCLOR)</v>
      </c>
    </row>
    <row r="325" spans="1:3" x14ac:dyDescent="0.2">
      <c r="A325" s="47" t="s">
        <v>732</v>
      </c>
      <c r="B325" s="56" t="s">
        <v>733</v>
      </c>
      <c r="C325" s="222" t="str" cm="1">
        <f t="array" ref="C325">_xlfn._xlws.FILTER($A$2:$A$410,ISNUMBER(SEARCH('NUMBER PLEASE! (Chem)'!$B$1,$A$2:$A$410)),"Not Found")</f>
        <v>PCB-1254  (AROCLOR)</v>
      </c>
    </row>
    <row r="326" spans="1:3" x14ac:dyDescent="0.2">
      <c r="A326" s="47" t="s">
        <v>734</v>
      </c>
      <c r="B326" s="56" t="s">
        <v>735</v>
      </c>
      <c r="C326" s="222" t="str" cm="1">
        <f t="array" ref="C326">_xlfn._xlws.FILTER($A$2:$A$410,ISNUMBER(SEARCH('NUMBER PLEASE! (Chem)'!$B$1,$A$2:$A$410)),"Not Found")</f>
        <v>PCB-1254  (AROCLOR)</v>
      </c>
    </row>
    <row r="327" spans="1:3" x14ac:dyDescent="0.2">
      <c r="A327" s="47" t="s">
        <v>736</v>
      </c>
      <c r="B327" s="56" t="s">
        <v>737</v>
      </c>
      <c r="C327" s="222" t="str" cm="1">
        <f t="array" ref="C327">_xlfn._xlws.FILTER($A$2:$A$410,ISNUMBER(SEARCH('NUMBER PLEASE! (Chem)'!$B$1,$A$2:$A$410)),"Not Found")</f>
        <v>PCB-1254  (AROCLOR)</v>
      </c>
    </row>
    <row r="328" spans="1:3" x14ac:dyDescent="0.2">
      <c r="A328" s="47" t="s">
        <v>738</v>
      </c>
      <c r="B328" s="56" t="s">
        <v>739</v>
      </c>
      <c r="C328" s="222" t="str" cm="1">
        <f t="array" ref="C328">_xlfn._xlws.FILTER($A$2:$A$410,ISNUMBER(SEARCH('NUMBER PLEASE! (Chem)'!$B$1,$A$2:$A$410)),"Not Found")</f>
        <v>PCB-1254  (AROCLOR)</v>
      </c>
    </row>
    <row r="329" spans="1:3" x14ac:dyDescent="0.2">
      <c r="A329" s="47" t="s">
        <v>740</v>
      </c>
      <c r="B329" s="56" t="s">
        <v>741</v>
      </c>
      <c r="C329" s="222" t="str" cm="1">
        <f t="array" ref="C329">_xlfn._xlws.FILTER($A$2:$A$410,ISNUMBER(SEARCH('NUMBER PLEASE! (Chem)'!$B$1,$A$2:$A$410)),"Not Found")</f>
        <v>PCB-1254  (AROCLOR)</v>
      </c>
    </row>
    <row r="330" spans="1:3" x14ac:dyDescent="0.2">
      <c r="A330" s="47" t="s">
        <v>742</v>
      </c>
      <c r="B330" s="56" t="s">
        <v>743</v>
      </c>
      <c r="C330" s="222" t="str" cm="1">
        <f t="array" ref="C330">_xlfn._xlws.FILTER($A$2:$A$410,ISNUMBER(SEARCH('NUMBER PLEASE! (Chem)'!$B$1,$A$2:$A$410)),"Not Found")</f>
        <v>PCB-1254  (AROCLOR)</v>
      </c>
    </row>
    <row r="331" spans="1:3" x14ac:dyDescent="0.2">
      <c r="A331" s="47" t="s">
        <v>744</v>
      </c>
      <c r="B331" s="56" t="s">
        <v>745</v>
      </c>
      <c r="C331" s="222" t="str" cm="1">
        <f t="array" ref="C331">_xlfn._xlws.FILTER($A$2:$A$410,ISNUMBER(SEARCH('NUMBER PLEASE! (Chem)'!$B$1,$A$2:$A$410)),"Not Found")</f>
        <v>PCB-1254  (AROCLOR)</v>
      </c>
    </row>
    <row r="332" spans="1:3" x14ac:dyDescent="0.2">
      <c r="A332" s="47" t="s">
        <v>746</v>
      </c>
      <c r="B332" s="56" t="s">
        <v>747</v>
      </c>
      <c r="C332" s="222" t="str" cm="1">
        <f t="array" ref="C332">_xlfn._xlws.FILTER($A$2:$A$410,ISNUMBER(SEARCH('NUMBER PLEASE! (Chem)'!$B$1,$A$2:$A$410)),"Not Found")</f>
        <v>PCB-1254  (AROCLOR)</v>
      </c>
    </row>
    <row r="333" spans="1:3" x14ac:dyDescent="0.2">
      <c r="A333" s="47" t="s">
        <v>748</v>
      </c>
      <c r="B333" s="56" t="s">
        <v>749</v>
      </c>
      <c r="C333" s="222" t="str" cm="1">
        <f t="array" ref="C333">_xlfn._xlws.FILTER($A$2:$A$410,ISNUMBER(SEARCH('NUMBER PLEASE! (Chem)'!$B$1,$A$2:$A$410)),"Not Found")</f>
        <v>PCB-1254  (AROCLOR)</v>
      </c>
    </row>
    <row r="334" spans="1:3" x14ac:dyDescent="0.2">
      <c r="A334" s="47" t="s">
        <v>750</v>
      </c>
      <c r="B334" s="56" t="s">
        <v>751</v>
      </c>
      <c r="C334" s="222" t="str" cm="1">
        <f t="array" ref="C334">_xlfn._xlws.FILTER($A$2:$A$410,ISNUMBER(SEARCH('NUMBER PLEASE! (Chem)'!$B$1,$A$2:$A$410)),"Not Found")</f>
        <v>PCB-1254  (AROCLOR)</v>
      </c>
    </row>
    <row r="335" spans="1:3" x14ac:dyDescent="0.2">
      <c r="A335" s="47" t="s">
        <v>752</v>
      </c>
      <c r="B335" s="56" t="s">
        <v>753</v>
      </c>
      <c r="C335" s="222" t="str" cm="1">
        <f t="array" ref="C335">_xlfn._xlws.FILTER($A$2:$A$410,ISNUMBER(SEARCH('NUMBER PLEASE! (Chem)'!$B$1,$A$2:$A$410)),"Not Found")</f>
        <v>PCB-1254  (AROCLOR)</v>
      </c>
    </row>
    <row r="336" spans="1:3" x14ac:dyDescent="0.2">
      <c r="A336" s="47" t="s">
        <v>754</v>
      </c>
      <c r="B336" s="56" t="s">
        <v>755</v>
      </c>
      <c r="C336" s="222" t="str" cm="1">
        <f t="array" ref="C336">_xlfn._xlws.FILTER($A$2:$A$410,ISNUMBER(SEARCH('NUMBER PLEASE! (Chem)'!$B$1,$A$2:$A$410)),"Not Found")</f>
        <v>PCB-1254  (AROCLOR)</v>
      </c>
    </row>
    <row r="337" spans="1:3" x14ac:dyDescent="0.2">
      <c r="A337" s="47" t="s">
        <v>756</v>
      </c>
      <c r="B337" s="56" t="s">
        <v>757</v>
      </c>
      <c r="C337" s="222" t="str" cm="1">
        <f t="array" ref="C337">_xlfn._xlws.FILTER($A$2:$A$410,ISNUMBER(SEARCH('NUMBER PLEASE! (Chem)'!$B$1,$A$2:$A$410)),"Not Found")</f>
        <v>PCB-1254  (AROCLOR)</v>
      </c>
    </row>
    <row r="338" spans="1:3" x14ac:dyDescent="0.2">
      <c r="A338" s="47" t="s">
        <v>758</v>
      </c>
      <c r="B338" s="56" t="s">
        <v>759</v>
      </c>
      <c r="C338" s="222" t="str" cm="1">
        <f t="array" ref="C338">_xlfn._xlws.FILTER($A$2:$A$410,ISNUMBER(SEARCH('NUMBER PLEASE! (Chem)'!$B$1,$A$2:$A$410)),"Not Found")</f>
        <v>PCB-1254  (AROCLOR)</v>
      </c>
    </row>
    <row r="339" spans="1:3" x14ac:dyDescent="0.2">
      <c r="A339" s="47" t="s">
        <v>760</v>
      </c>
      <c r="B339" s="56" t="s">
        <v>761</v>
      </c>
      <c r="C339" s="222" t="str" cm="1">
        <f t="array" ref="C339">_xlfn._xlws.FILTER($A$2:$A$410,ISNUMBER(SEARCH('NUMBER PLEASE! (Chem)'!$B$1,$A$2:$A$410)),"Not Found")</f>
        <v>PCB-1254  (AROCLOR)</v>
      </c>
    </row>
    <row r="340" spans="1:3" x14ac:dyDescent="0.2">
      <c r="A340" s="47" t="s">
        <v>762</v>
      </c>
      <c r="B340" s="56" t="s">
        <v>763</v>
      </c>
      <c r="C340" s="222" t="str" cm="1">
        <f t="array" ref="C340">_xlfn._xlws.FILTER($A$2:$A$410,ISNUMBER(SEARCH('NUMBER PLEASE! (Chem)'!$B$1,$A$2:$A$410)),"Not Found")</f>
        <v>PCB-1254  (AROCLOR)</v>
      </c>
    </row>
    <row r="341" spans="1:3" x14ac:dyDescent="0.2">
      <c r="A341" s="47" t="s">
        <v>764</v>
      </c>
      <c r="B341" s="56" t="s">
        <v>765</v>
      </c>
      <c r="C341" s="222" t="str" cm="1">
        <f t="array" ref="C341">_xlfn._xlws.FILTER($A$2:$A$410,ISNUMBER(SEARCH('NUMBER PLEASE! (Chem)'!$B$1,$A$2:$A$410)),"Not Found")</f>
        <v>PCB-1254  (AROCLOR)</v>
      </c>
    </row>
    <row r="342" spans="1:3" x14ac:dyDescent="0.2">
      <c r="A342" s="47" t="s">
        <v>766</v>
      </c>
      <c r="B342" s="56" t="s">
        <v>767</v>
      </c>
      <c r="C342" s="222" t="str" cm="1">
        <f t="array" ref="C342">_xlfn._xlws.FILTER($A$2:$A$410,ISNUMBER(SEARCH('NUMBER PLEASE! (Chem)'!$B$1,$A$2:$A$410)),"Not Found")</f>
        <v>PCB-1254  (AROCLOR)</v>
      </c>
    </row>
    <row r="343" spans="1:3" x14ac:dyDescent="0.2">
      <c r="A343" s="47" t="s">
        <v>768</v>
      </c>
      <c r="B343" s="56" t="s">
        <v>769</v>
      </c>
      <c r="C343" s="222" t="str" cm="1">
        <f t="array" ref="C343">_xlfn._xlws.FILTER($A$2:$A$410,ISNUMBER(SEARCH('NUMBER PLEASE! (Chem)'!$B$1,$A$2:$A$410)),"Not Found")</f>
        <v>PCB-1254  (AROCLOR)</v>
      </c>
    </row>
    <row r="344" spans="1:3" x14ac:dyDescent="0.2">
      <c r="A344" s="47" t="s">
        <v>770</v>
      </c>
      <c r="B344" s="56" t="s">
        <v>771</v>
      </c>
      <c r="C344" s="222" t="str" cm="1">
        <f t="array" ref="C344">_xlfn._xlws.FILTER($A$2:$A$410,ISNUMBER(SEARCH('NUMBER PLEASE! (Chem)'!$B$1,$A$2:$A$410)),"Not Found")</f>
        <v>PCB-1254  (AROCLOR)</v>
      </c>
    </row>
    <row r="345" spans="1:3" x14ac:dyDescent="0.2">
      <c r="A345" s="47" t="s">
        <v>772</v>
      </c>
      <c r="B345" s="56" t="s">
        <v>773</v>
      </c>
      <c r="C345" s="222" t="str" cm="1">
        <f t="array" ref="C345">_xlfn._xlws.FILTER($A$2:$A$410,ISNUMBER(SEARCH('NUMBER PLEASE! (Chem)'!$B$1,$A$2:$A$410)),"Not Found")</f>
        <v>PCB-1254  (AROCLOR)</v>
      </c>
    </row>
    <row r="346" spans="1:3" x14ac:dyDescent="0.2">
      <c r="A346" s="47" t="s">
        <v>774</v>
      </c>
      <c r="B346" s="56" t="s">
        <v>775</v>
      </c>
      <c r="C346" s="222" t="str" cm="1">
        <f t="array" ref="C346">_xlfn._xlws.FILTER($A$2:$A$410,ISNUMBER(SEARCH('NUMBER PLEASE! (Chem)'!$B$1,$A$2:$A$410)),"Not Found")</f>
        <v>PCB-1254  (AROCLOR)</v>
      </c>
    </row>
    <row r="347" spans="1:3" x14ac:dyDescent="0.2">
      <c r="A347" s="47" t="s">
        <v>776</v>
      </c>
      <c r="B347" s="56" t="s">
        <v>777</v>
      </c>
      <c r="C347" s="222" t="str" cm="1">
        <f t="array" ref="C347">_xlfn._xlws.FILTER($A$2:$A$410,ISNUMBER(SEARCH('NUMBER PLEASE! (Chem)'!$B$1,$A$2:$A$410)),"Not Found")</f>
        <v>PCB-1254  (AROCLOR)</v>
      </c>
    </row>
    <row r="348" spans="1:3" x14ac:dyDescent="0.2">
      <c r="A348" s="47" t="s">
        <v>778</v>
      </c>
      <c r="B348" s="56" t="s">
        <v>779</v>
      </c>
      <c r="C348" s="222" t="str" cm="1">
        <f t="array" ref="C348">_xlfn._xlws.FILTER($A$2:$A$410,ISNUMBER(SEARCH('NUMBER PLEASE! (Chem)'!$B$1,$A$2:$A$410)),"Not Found")</f>
        <v>PCB-1254  (AROCLOR)</v>
      </c>
    </row>
    <row r="349" spans="1:3" x14ac:dyDescent="0.2">
      <c r="A349" s="47" t="s">
        <v>780</v>
      </c>
      <c r="B349" s="56" t="s">
        <v>781</v>
      </c>
      <c r="C349" s="222" t="str" cm="1">
        <f t="array" ref="C349">_xlfn._xlws.FILTER($A$2:$A$410,ISNUMBER(SEARCH('NUMBER PLEASE! (Chem)'!$B$1,$A$2:$A$410)),"Not Found")</f>
        <v>PCB-1254  (AROCLOR)</v>
      </c>
    </row>
    <row r="350" spans="1:3" x14ac:dyDescent="0.2">
      <c r="A350" s="47" t="s">
        <v>782</v>
      </c>
      <c r="B350" s="56" t="s">
        <v>783</v>
      </c>
      <c r="C350" s="222" t="str" cm="1">
        <f t="array" ref="C350">_xlfn._xlws.FILTER($A$2:$A$410,ISNUMBER(SEARCH('NUMBER PLEASE! (Chem)'!$B$1,$A$2:$A$410)),"Not Found")</f>
        <v>PCB-1254  (AROCLOR)</v>
      </c>
    </row>
    <row r="351" spans="1:3" x14ac:dyDescent="0.2">
      <c r="A351" s="47" t="s">
        <v>784</v>
      </c>
      <c r="B351" s="56" t="s">
        <v>785</v>
      </c>
      <c r="C351" s="222" t="str" cm="1">
        <f t="array" ref="C351">_xlfn._xlws.FILTER($A$2:$A$410,ISNUMBER(SEARCH('NUMBER PLEASE! (Chem)'!$B$1,$A$2:$A$410)),"Not Found")</f>
        <v>PCB-1254  (AROCLOR)</v>
      </c>
    </row>
    <row r="352" spans="1:3" x14ac:dyDescent="0.2">
      <c r="A352" s="47" t="s">
        <v>786</v>
      </c>
      <c r="B352" s="56" t="s">
        <v>787</v>
      </c>
      <c r="C352" s="222" t="str" cm="1">
        <f t="array" ref="C352">_xlfn._xlws.FILTER($A$2:$A$410,ISNUMBER(SEARCH('NUMBER PLEASE! (Chem)'!$B$1,$A$2:$A$410)),"Not Found")</f>
        <v>PCB-1254  (AROCLOR)</v>
      </c>
    </row>
    <row r="353" spans="1:3" x14ac:dyDescent="0.2">
      <c r="A353" s="47" t="s">
        <v>788</v>
      </c>
      <c r="B353" s="56" t="s">
        <v>789</v>
      </c>
      <c r="C353" s="222" t="str" cm="1">
        <f t="array" ref="C353">_xlfn._xlws.FILTER($A$2:$A$410,ISNUMBER(SEARCH('NUMBER PLEASE! (Chem)'!$B$1,$A$2:$A$410)),"Not Found")</f>
        <v>PCB-1254  (AROCLOR)</v>
      </c>
    </row>
    <row r="354" spans="1:3" x14ac:dyDescent="0.2">
      <c r="A354" s="47" t="s">
        <v>790</v>
      </c>
      <c r="B354" s="56" t="s">
        <v>791</v>
      </c>
      <c r="C354" s="222" t="str" cm="1">
        <f t="array" ref="C354">_xlfn._xlws.FILTER($A$2:$A$410,ISNUMBER(SEARCH('NUMBER PLEASE! (Chem)'!$B$1,$A$2:$A$410)),"Not Found")</f>
        <v>PCB-1254  (AROCLOR)</v>
      </c>
    </row>
    <row r="355" spans="1:3" x14ac:dyDescent="0.2">
      <c r="A355" s="47" t="s">
        <v>792</v>
      </c>
      <c r="B355" s="56" t="s">
        <v>793</v>
      </c>
      <c r="C355" s="222" t="str" cm="1">
        <f t="array" ref="C355">_xlfn._xlws.FILTER($A$2:$A$410,ISNUMBER(SEARCH('NUMBER PLEASE! (Chem)'!$B$1,$A$2:$A$410)),"Not Found")</f>
        <v>PCB-1254  (AROCLOR)</v>
      </c>
    </row>
    <row r="356" spans="1:3" x14ac:dyDescent="0.2">
      <c r="A356" s="47" t="s">
        <v>794</v>
      </c>
      <c r="B356" s="56" t="s">
        <v>795</v>
      </c>
      <c r="C356" s="222" t="str" cm="1">
        <f t="array" ref="C356">_xlfn._xlws.FILTER($A$2:$A$410,ISNUMBER(SEARCH('NUMBER PLEASE! (Chem)'!$B$1,$A$2:$A$410)),"Not Found")</f>
        <v>PCB-1254  (AROCLOR)</v>
      </c>
    </row>
    <row r="357" spans="1:3" x14ac:dyDescent="0.2">
      <c r="A357" s="47" t="s">
        <v>796</v>
      </c>
      <c r="B357" s="56" t="s">
        <v>797</v>
      </c>
      <c r="C357" s="222" t="str" cm="1">
        <f t="array" ref="C357">_xlfn._xlws.FILTER($A$2:$A$410,ISNUMBER(SEARCH('NUMBER PLEASE! (Chem)'!$B$1,$A$2:$A$410)),"Not Found")</f>
        <v>PCB-1254  (AROCLOR)</v>
      </c>
    </row>
    <row r="358" spans="1:3" x14ac:dyDescent="0.2">
      <c r="A358" s="47" t="s">
        <v>798</v>
      </c>
      <c r="B358" s="56" t="s">
        <v>799</v>
      </c>
      <c r="C358" s="222" t="str" cm="1">
        <f t="array" ref="C358">_xlfn._xlws.FILTER($A$2:$A$410,ISNUMBER(SEARCH('NUMBER PLEASE! (Chem)'!$B$1,$A$2:$A$410)),"Not Found")</f>
        <v>PCB-1254  (AROCLOR)</v>
      </c>
    </row>
    <row r="359" spans="1:3" x14ac:dyDescent="0.2">
      <c r="A359" s="47" t="s">
        <v>800</v>
      </c>
      <c r="B359" s="56" t="s">
        <v>801</v>
      </c>
      <c r="C359" s="222" t="str" cm="1">
        <f t="array" ref="C359">_xlfn._xlws.FILTER($A$2:$A$410,ISNUMBER(SEARCH('NUMBER PLEASE! (Chem)'!$B$1,$A$2:$A$410)),"Not Found")</f>
        <v>PCB-1254  (AROCLOR)</v>
      </c>
    </row>
    <row r="360" spans="1:3" x14ac:dyDescent="0.2">
      <c r="A360" s="47" t="s">
        <v>802</v>
      </c>
      <c r="B360" s="56" t="s">
        <v>803</v>
      </c>
      <c r="C360" s="222" t="str" cm="1">
        <f t="array" ref="C360">_xlfn._xlws.FILTER($A$2:$A$410,ISNUMBER(SEARCH('NUMBER PLEASE! (Chem)'!$B$1,$A$2:$A$410)),"Not Found")</f>
        <v>PCB-1254  (AROCLOR)</v>
      </c>
    </row>
    <row r="361" spans="1:3" x14ac:dyDescent="0.2">
      <c r="A361" s="47" t="s">
        <v>804</v>
      </c>
      <c r="B361" s="56" t="s">
        <v>805</v>
      </c>
      <c r="C361" s="222" t="str" cm="1">
        <f t="array" ref="C361">_xlfn._xlws.FILTER($A$2:$A$410,ISNUMBER(SEARCH('NUMBER PLEASE! (Chem)'!$B$1,$A$2:$A$410)),"Not Found")</f>
        <v>PCB-1254  (AROCLOR)</v>
      </c>
    </row>
    <row r="362" spans="1:3" x14ac:dyDescent="0.2">
      <c r="A362" s="47" t="s">
        <v>806</v>
      </c>
      <c r="B362" s="56" t="s">
        <v>807</v>
      </c>
      <c r="C362" s="222" t="str" cm="1">
        <f t="array" ref="C362">_xlfn._xlws.FILTER($A$2:$A$410,ISNUMBER(SEARCH('NUMBER PLEASE! (Chem)'!$B$1,$A$2:$A$410)),"Not Found")</f>
        <v>PCB-1254  (AROCLOR)</v>
      </c>
    </row>
    <row r="363" spans="1:3" x14ac:dyDescent="0.2">
      <c r="A363" s="47" t="s">
        <v>808</v>
      </c>
      <c r="B363" s="56" t="s">
        <v>809</v>
      </c>
      <c r="C363" s="222" t="str" cm="1">
        <f t="array" ref="C363">_xlfn._xlws.FILTER($A$2:$A$410,ISNUMBER(SEARCH('NUMBER PLEASE! (Chem)'!$B$1,$A$2:$A$410)),"Not Found")</f>
        <v>PCB-1254  (AROCLOR)</v>
      </c>
    </row>
    <row r="364" spans="1:3" x14ac:dyDescent="0.2">
      <c r="A364" s="47" t="s">
        <v>810</v>
      </c>
      <c r="B364" s="56" t="s">
        <v>811</v>
      </c>
      <c r="C364" s="222" t="str" cm="1">
        <f t="array" ref="C364">_xlfn._xlws.FILTER($A$2:$A$410,ISNUMBER(SEARCH('NUMBER PLEASE! (Chem)'!$B$1,$A$2:$A$410)),"Not Found")</f>
        <v>PCB-1254  (AROCLOR)</v>
      </c>
    </row>
    <row r="365" spans="1:3" x14ac:dyDescent="0.2">
      <c r="A365" s="47" t="s">
        <v>812</v>
      </c>
      <c r="B365" s="56" t="s">
        <v>813</v>
      </c>
      <c r="C365" s="222" t="str" cm="1">
        <f t="array" ref="C365">_xlfn._xlws.FILTER($A$2:$A$410,ISNUMBER(SEARCH('NUMBER PLEASE! (Chem)'!$B$1,$A$2:$A$410)),"Not Found")</f>
        <v>PCB-1254  (AROCLOR)</v>
      </c>
    </row>
    <row r="366" spans="1:3" x14ac:dyDescent="0.2">
      <c r="A366" s="47" t="s">
        <v>814</v>
      </c>
      <c r="B366" s="56" t="s">
        <v>815</v>
      </c>
      <c r="C366" s="222" t="str" cm="1">
        <f t="array" ref="C366">_xlfn._xlws.FILTER($A$2:$A$410,ISNUMBER(SEARCH('NUMBER PLEASE! (Chem)'!$B$1,$A$2:$A$410)),"Not Found")</f>
        <v>PCB-1254  (AROCLOR)</v>
      </c>
    </row>
    <row r="367" spans="1:3" x14ac:dyDescent="0.2">
      <c r="A367" s="47" t="s">
        <v>816</v>
      </c>
      <c r="B367" s="56" t="s">
        <v>817</v>
      </c>
      <c r="C367" s="222" t="str" cm="1">
        <f t="array" ref="C367">_xlfn._xlws.FILTER($A$2:$A$410,ISNUMBER(SEARCH('NUMBER PLEASE! (Chem)'!$B$1,$A$2:$A$410)),"Not Found")</f>
        <v>PCB-1254  (AROCLOR)</v>
      </c>
    </row>
    <row r="368" spans="1:3" x14ac:dyDescent="0.2">
      <c r="A368" s="47" t="s">
        <v>818</v>
      </c>
      <c r="B368" s="56" t="s">
        <v>819</v>
      </c>
      <c r="C368" s="222" t="str" cm="1">
        <f t="array" ref="C368">_xlfn._xlws.FILTER($A$2:$A$410,ISNUMBER(SEARCH('NUMBER PLEASE! (Chem)'!$B$1,$A$2:$A$410)),"Not Found")</f>
        <v>PCB-1254  (AROCLOR)</v>
      </c>
    </row>
    <row r="369" spans="1:3" x14ac:dyDescent="0.2">
      <c r="A369" s="47" t="s">
        <v>820</v>
      </c>
      <c r="B369" s="56" t="s">
        <v>821</v>
      </c>
      <c r="C369" s="222" t="str" cm="1">
        <f t="array" ref="C369">_xlfn._xlws.FILTER($A$2:$A$410,ISNUMBER(SEARCH('NUMBER PLEASE! (Chem)'!$B$1,$A$2:$A$410)),"Not Found")</f>
        <v>PCB-1254  (AROCLOR)</v>
      </c>
    </row>
    <row r="370" spans="1:3" x14ac:dyDescent="0.2">
      <c r="A370" s="47" t="s">
        <v>822</v>
      </c>
      <c r="B370" s="56" t="s">
        <v>823</v>
      </c>
      <c r="C370" s="222" t="str" cm="1">
        <f t="array" ref="C370">_xlfn._xlws.FILTER($A$2:$A$410,ISNUMBER(SEARCH('NUMBER PLEASE! (Chem)'!$B$1,$A$2:$A$410)),"Not Found")</f>
        <v>PCB-1254  (AROCLOR)</v>
      </c>
    </row>
    <row r="371" spans="1:3" x14ac:dyDescent="0.2">
      <c r="A371" s="47" t="s">
        <v>824</v>
      </c>
      <c r="B371" s="56" t="s">
        <v>825</v>
      </c>
      <c r="C371" s="222" t="str" cm="1">
        <f t="array" ref="C371">_xlfn._xlws.FILTER($A$2:$A$410,ISNUMBER(SEARCH('NUMBER PLEASE! (Chem)'!$B$1,$A$2:$A$410)),"Not Found")</f>
        <v>PCB-1254  (AROCLOR)</v>
      </c>
    </row>
    <row r="372" spans="1:3" x14ac:dyDescent="0.2">
      <c r="A372" s="47" t="s">
        <v>826</v>
      </c>
      <c r="B372" s="56" t="s">
        <v>827</v>
      </c>
      <c r="C372" s="222" t="str" cm="1">
        <f t="array" ref="C372">_xlfn._xlws.FILTER($A$2:$A$410,ISNUMBER(SEARCH('NUMBER PLEASE! (Chem)'!$B$1,$A$2:$A$410)),"Not Found")</f>
        <v>PCB-1254  (AROCLOR)</v>
      </c>
    </row>
    <row r="373" spans="1:3" x14ac:dyDescent="0.2">
      <c r="A373" s="47" t="s">
        <v>828</v>
      </c>
      <c r="B373" s="56" t="s">
        <v>829</v>
      </c>
      <c r="C373" s="222" t="str" cm="1">
        <f t="array" ref="C373">_xlfn._xlws.FILTER($A$2:$A$410,ISNUMBER(SEARCH('NUMBER PLEASE! (Chem)'!$B$1,$A$2:$A$410)),"Not Found")</f>
        <v>PCB-1254  (AROCLOR)</v>
      </c>
    </row>
    <row r="374" spans="1:3" x14ac:dyDescent="0.2">
      <c r="A374" s="47" t="s">
        <v>830</v>
      </c>
      <c r="B374" s="56" t="s">
        <v>831</v>
      </c>
      <c r="C374" s="222" t="str" cm="1">
        <f t="array" ref="C374">_xlfn._xlws.FILTER($A$2:$A$410,ISNUMBER(SEARCH('NUMBER PLEASE! (Chem)'!$B$1,$A$2:$A$410)),"Not Found")</f>
        <v>PCB-1254  (AROCLOR)</v>
      </c>
    </row>
    <row r="375" spans="1:3" x14ac:dyDescent="0.2">
      <c r="A375" s="47" t="s">
        <v>832</v>
      </c>
      <c r="B375" s="56" t="s">
        <v>833</v>
      </c>
      <c r="C375" s="222" t="str" cm="1">
        <f t="array" ref="C375">_xlfn._xlws.FILTER($A$2:$A$410,ISNUMBER(SEARCH('NUMBER PLEASE! (Chem)'!$B$1,$A$2:$A$410)),"Not Found")</f>
        <v>PCB-1254  (AROCLOR)</v>
      </c>
    </row>
    <row r="376" spans="1:3" x14ac:dyDescent="0.2">
      <c r="A376" s="47" t="s">
        <v>834</v>
      </c>
      <c r="B376" s="56" t="s">
        <v>835</v>
      </c>
      <c r="C376" s="222" t="str" cm="1">
        <f t="array" ref="C376">_xlfn._xlws.FILTER($A$2:$A$410,ISNUMBER(SEARCH('NUMBER PLEASE! (Chem)'!$B$1,$A$2:$A$410)),"Not Found")</f>
        <v>PCB-1254  (AROCLOR)</v>
      </c>
    </row>
    <row r="377" spans="1:3" x14ac:dyDescent="0.2">
      <c r="A377" s="47" t="s">
        <v>836</v>
      </c>
      <c r="B377" s="56" t="s">
        <v>837</v>
      </c>
      <c r="C377" s="222" t="str" cm="1">
        <f t="array" ref="C377">_xlfn._xlws.FILTER($A$2:$A$410,ISNUMBER(SEARCH('NUMBER PLEASE! (Chem)'!$B$1,$A$2:$A$410)),"Not Found")</f>
        <v>PCB-1254  (AROCLOR)</v>
      </c>
    </row>
    <row r="378" spans="1:3" x14ac:dyDescent="0.2">
      <c r="A378" s="47" t="s">
        <v>838</v>
      </c>
      <c r="B378" s="56" t="s">
        <v>839</v>
      </c>
      <c r="C378" s="222" t="str" cm="1">
        <f t="array" ref="C378">_xlfn._xlws.FILTER($A$2:$A$410,ISNUMBER(SEARCH('NUMBER PLEASE! (Chem)'!$B$1,$A$2:$A$410)),"Not Found")</f>
        <v>PCB-1254  (AROCLOR)</v>
      </c>
    </row>
    <row r="379" spans="1:3" x14ac:dyDescent="0.2">
      <c r="A379" s="47" t="s">
        <v>840</v>
      </c>
      <c r="B379" s="56" t="s">
        <v>841</v>
      </c>
      <c r="C379" s="222" t="str" cm="1">
        <f t="array" ref="C379">_xlfn._xlws.FILTER($A$2:$A$410,ISNUMBER(SEARCH('NUMBER PLEASE! (Chem)'!$B$1,$A$2:$A$410)),"Not Found")</f>
        <v>PCB-1254  (AROCLOR)</v>
      </c>
    </row>
    <row r="380" spans="1:3" x14ac:dyDescent="0.2">
      <c r="A380" s="47" t="s">
        <v>842</v>
      </c>
      <c r="B380" s="56" t="s">
        <v>843</v>
      </c>
      <c r="C380" s="222" t="str" cm="1">
        <f t="array" ref="C380">_xlfn._xlws.FILTER($A$2:$A$410,ISNUMBER(SEARCH('NUMBER PLEASE! (Chem)'!$B$1,$A$2:$A$410)),"Not Found")</f>
        <v>PCB-1254  (AROCLOR)</v>
      </c>
    </row>
    <row r="381" spans="1:3" x14ac:dyDescent="0.2">
      <c r="A381" s="47" t="s">
        <v>844</v>
      </c>
      <c r="B381" s="56" t="s">
        <v>845</v>
      </c>
      <c r="C381" s="222" t="str" cm="1">
        <f t="array" ref="C381">_xlfn._xlws.FILTER($A$2:$A$410,ISNUMBER(SEARCH('NUMBER PLEASE! (Chem)'!$B$1,$A$2:$A$410)),"Not Found")</f>
        <v>PCB-1254  (AROCLOR)</v>
      </c>
    </row>
    <row r="382" spans="1:3" x14ac:dyDescent="0.2">
      <c r="A382" s="47" t="s">
        <v>846</v>
      </c>
      <c r="B382" s="56" t="s">
        <v>847</v>
      </c>
      <c r="C382" s="222" t="str" cm="1">
        <f t="array" ref="C382">_xlfn._xlws.FILTER($A$2:$A$410,ISNUMBER(SEARCH('NUMBER PLEASE! (Chem)'!$B$1,$A$2:$A$410)),"Not Found")</f>
        <v>PCB-1254  (AROCLOR)</v>
      </c>
    </row>
    <row r="383" spans="1:3" x14ac:dyDescent="0.2">
      <c r="A383" s="47" t="s">
        <v>848</v>
      </c>
      <c r="B383" s="56" t="s">
        <v>849</v>
      </c>
      <c r="C383" s="222" t="str" cm="1">
        <f t="array" ref="C383">_xlfn._xlws.FILTER($A$2:$A$410,ISNUMBER(SEARCH('NUMBER PLEASE! (Chem)'!$B$1,$A$2:$A$410)),"Not Found")</f>
        <v>PCB-1254  (AROCLOR)</v>
      </c>
    </row>
    <row r="384" spans="1:3" x14ac:dyDescent="0.2">
      <c r="A384" s="47" t="s">
        <v>850</v>
      </c>
      <c r="B384" s="56" t="s">
        <v>851</v>
      </c>
      <c r="C384" s="222" t="str" cm="1">
        <f t="array" ref="C384">_xlfn._xlws.FILTER($A$2:$A$410,ISNUMBER(SEARCH('NUMBER PLEASE! (Chem)'!$B$1,$A$2:$A$410)),"Not Found")</f>
        <v>PCB-1254  (AROCLOR)</v>
      </c>
    </row>
    <row r="385" spans="1:3" x14ac:dyDescent="0.2">
      <c r="A385" s="47" t="s">
        <v>852</v>
      </c>
      <c r="B385" s="56" t="s">
        <v>853</v>
      </c>
      <c r="C385" s="222" t="str" cm="1">
        <f t="array" ref="C385">_xlfn._xlws.FILTER($A$2:$A$410,ISNUMBER(SEARCH('NUMBER PLEASE! (Chem)'!$B$1,$A$2:$A$410)),"Not Found")</f>
        <v>PCB-1254  (AROCLOR)</v>
      </c>
    </row>
    <row r="386" spans="1:3" x14ac:dyDescent="0.2">
      <c r="A386" s="47" t="s">
        <v>854</v>
      </c>
      <c r="B386" s="56" t="s">
        <v>855</v>
      </c>
      <c r="C386" s="222" t="str" cm="1">
        <f t="array" ref="C386">_xlfn._xlws.FILTER($A$2:$A$410,ISNUMBER(SEARCH('NUMBER PLEASE! (Chem)'!$B$1,$A$2:$A$410)),"Not Found")</f>
        <v>PCB-1254  (AROCLOR)</v>
      </c>
    </row>
    <row r="387" spans="1:3" x14ac:dyDescent="0.2">
      <c r="A387" s="47" t="s">
        <v>856</v>
      </c>
      <c r="B387" s="56" t="s">
        <v>857</v>
      </c>
      <c r="C387" s="222" t="str" cm="1">
        <f t="array" ref="C387">_xlfn._xlws.FILTER($A$2:$A$410,ISNUMBER(SEARCH('NUMBER PLEASE! (Chem)'!$B$1,$A$2:$A$410)),"Not Found")</f>
        <v>PCB-1254  (AROCLOR)</v>
      </c>
    </row>
    <row r="388" spans="1:3" x14ac:dyDescent="0.2">
      <c r="A388" s="47" t="s">
        <v>858</v>
      </c>
      <c r="B388" s="56" t="s">
        <v>859</v>
      </c>
      <c r="C388" s="222" t="str" cm="1">
        <f t="array" ref="C388">_xlfn._xlws.FILTER($A$2:$A$410,ISNUMBER(SEARCH('NUMBER PLEASE! (Chem)'!$B$1,$A$2:$A$410)),"Not Found")</f>
        <v>PCB-1254  (AROCLOR)</v>
      </c>
    </row>
    <row r="389" spans="1:3" x14ac:dyDescent="0.2">
      <c r="A389" s="47" t="s">
        <v>860</v>
      </c>
      <c r="B389" s="56" t="s">
        <v>861</v>
      </c>
      <c r="C389" s="222" t="str" cm="1">
        <f t="array" ref="C389">_xlfn._xlws.FILTER($A$2:$A$410,ISNUMBER(SEARCH('NUMBER PLEASE! (Chem)'!$B$1,$A$2:$A$410)),"Not Found")</f>
        <v>PCB-1254  (AROCLOR)</v>
      </c>
    </row>
    <row r="390" spans="1:3" x14ac:dyDescent="0.2">
      <c r="A390" s="47" t="s">
        <v>862</v>
      </c>
      <c r="B390" s="56" t="s">
        <v>863</v>
      </c>
      <c r="C390" s="222" t="str" cm="1">
        <f t="array" ref="C390">_xlfn._xlws.FILTER($A$2:$A$410,ISNUMBER(SEARCH('NUMBER PLEASE! (Chem)'!$B$1,$A$2:$A$410)),"Not Found")</f>
        <v>PCB-1254  (AROCLOR)</v>
      </c>
    </row>
    <row r="391" spans="1:3" x14ac:dyDescent="0.2">
      <c r="A391" s="47" t="s">
        <v>864</v>
      </c>
      <c r="B391" s="56" t="s">
        <v>865</v>
      </c>
      <c r="C391" s="222" t="str" cm="1">
        <f t="array" ref="C391">_xlfn._xlws.FILTER($A$2:$A$410,ISNUMBER(SEARCH('NUMBER PLEASE! (Chem)'!$B$1,$A$2:$A$410)),"Not Found")</f>
        <v>PCB-1254  (AROCLOR)</v>
      </c>
    </row>
    <row r="392" spans="1:3" x14ac:dyDescent="0.2">
      <c r="A392" s="47" t="s">
        <v>866</v>
      </c>
      <c r="B392" s="56" t="s">
        <v>867</v>
      </c>
      <c r="C392" s="222" t="str" cm="1">
        <f t="array" ref="C392">_xlfn._xlws.FILTER($A$2:$A$410,ISNUMBER(SEARCH('NUMBER PLEASE! (Chem)'!$B$1,$A$2:$A$410)),"Not Found")</f>
        <v>PCB-1254  (AROCLOR)</v>
      </c>
    </row>
    <row r="393" spans="1:3" x14ac:dyDescent="0.2">
      <c r="A393" s="47" t="s">
        <v>868</v>
      </c>
      <c r="B393" s="56" t="s">
        <v>869</v>
      </c>
      <c r="C393" s="222" t="str" cm="1">
        <f t="array" ref="C393">_xlfn._xlws.FILTER($A$2:$A$410,ISNUMBER(SEARCH('NUMBER PLEASE! (Chem)'!$B$1,$A$2:$A$410)),"Not Found")</f>
        <v>PCB-1254  (AROCLOR)</v>
      </c>
    </row>
    <row r="394" spans="1:3" x14ac:dyDescent="0.2">
      <c r="A394" s="47" t="s">
        <v>870</v>
      </c>
      <c r="B394" s="56" t="s">
        <v>871</v>
      </c>
      <c r="C394" s="222" t="str" cm="1">
        <f t="array" ref="C394">_xlfn._xlws.FILTER($A$2:$A$410,ISNUMBER(SEARCH('NUMBER PLEASE! (Chem)'!$B$1,$A$2:$A$410)),"Not Found")</f>
        <v>PCB-1254  (AROCLOR)</v>
      </c>
    </row>
    <row r="395" spans="1:3" x14ac:dyDescent="0.2">
      <c r="A395" s="47" t="s">
        <v>872</v>
      </c>
      <c r="B395" s="56" t="s">
        <v>873</v>
      </c>
      <c r="C395" s="222" t="str" cm="1">
        <f t="array" ref="C395">_xlfn._xlws.FILTER($A$2:$A$410,ISNUMBER(SEARCH('NUMBER PLEASE! (Chem)'!$B$1,$A$2:$A$410)),"Not Found")</f>
        <v>PCB-1254  (AROCLOR)</v>
      </c>
    </row>
    <row r="396" spans="1:3" x14ac:dyDescent="0.2">
      <c r="A396" s="47" t="s">
        <v>874</v>
      </c>
      <c r="B396" s="56" t="s">
        <v>875</v>
      </c>
      <c r="C396" s="222" t="str" cm="1">
        <f t="array" ref="C396">_xlfn._xlws.FILTER($A$2:$A$410,ISNUMBER(SEARCH('NUMBER PLEASE! (Chem)'!$B$1,$A$2:$A$410)),"Not Found")</f>
        <v>PCB-1254  (AROCLOR)</v>
      </c>
    </row>
    <row r="397" spans="1:3" x14ac:dyDescent="0.2">
      <c r="A397" s="47" t="s">
        <v>876</v>
      </c>
      <c r="B397" s="56" t="s">
        <v>877</v>
      </c>
      <c r="C397" s="222" t="str" cm="1">
        <f t="array" ref="C397">_xlfn._xlws.FILTER($A$2:$A$410,ISNUMBER(SEARCH('NUMBER PLEASE! (Chem)'!$B$1,$A$2:$A$410)),"Not Found")</f>
        <v>PCB-1254  (AROCLOR)</v>
      </c>
    </row>
    <row r="398" spans="1:3" x14ac:dyDescent="0.2">
      <c r="A398" s="47" t="s">
        <v>878</v>
      </c>
      <c r="B398" s="56" t="s">
        <v>879</v>
      </c>
      <c r="C398" s="222" t="str" cm="1">
        <f t="array" ref="C398">_xlfn._xlws.FILTER($A$2:$A$410,ISNUMBER(SEARCH('NUMBER PLEASE! (Chem)'!$B$1,$A$2:$A$410)),"Not Found")</f>
        <v>PCB-1254  (AROCLOR)</v>
      </c>
    </row>
    <row r="399" spans="1:3" x14ac:dyDescent="0.2">
      <c r="A399" s="47" t="s">
        <v>880</v>
      </c>
      <c r="B399" s="56" t="s">
        <v>881</v>
      </c>
      <c r="C399" s="222" t="str" cm="1">
        <f t="array" ref="C399">_xlfn._xlws.FILTER($A$2:$A$410,ISNUMBER(SEARCH('NUMBER PLEASE! (Chem)'!$B$1,$A$2:$A$410)),"Not Found")</f>
        <v>PCB-1254  (AROCLOR)</v>
      </c>
    </row>
    <row r="400" spans="1:3" x14ac:dyDescent="0.2">
      <c r="A400" s="47" t="s">
        <v>882</v>
      </c>
      <c r="B400" s="56" t="s">
        <v>883</v>
      </c>
      <c r="C400" s="222" t="str" cm="1">
        <f t="array" ref="C400">_xlfn._xlws.FILTER($A$2:$A$410,ISNUMBER(SEARCH('NUMBER PLEASE! (Chem)'!$B$1,$A$2:$A$410)),"Not Found")</f>
        <v>PCB-1254  (AROCLOR)</v>
      </c>
    </row>
    <row r="401" spans="1:3" x14ac:dyDescent="0.2">
      <c r="A401" s="47" t="s">
        <v>884</v>
      </c>
      <c r="B401" s="56" t="s">
        <v>885</v>
      </c>
      <c r="C401" s="222" t="str" cm="1">
        <f t="array" ref="C401">_xlfn._xlws.FILTER($A$2:$A$410,ISNUMBER(SEARCH('NUMBER PLEASE! (Chem)'!$B$1,$A$2:$A$410)),"Not Found")</f>
        <v>PCB-1254  (AROCLOR)</v>
      </c>
    </row>
    <row r="402" spans="1:3" x14ac:dyDescent="0.2">
      <c r="A402" s="47" t="s">
        <v>886</v>
      </c>
      <c r="B402" s="56" t="s">
        <v>887</v>
      </c>
      <c r="C402" s="222" t="str" cm="1">
        <f t="array" ref="C402">_xlfn._xlws.FILTER($A$2:$A$410,ISNUMBER(SEARCH('NUMBER PLEASE! (Chem)'!$B$1,$A$2:$A$410)),"Not Found")</f>
        <v>PCB-1254  (AROCLOR)</v>
      </c>
    </row>
    <row r="403" spans="1:3" x14ac:dyDescent="0.2">
      <c r="A403" s="47" t="s">
        <v>888</v>
      </c>
      <c r="B403" s="56" t="s">
        <v>889</v>
      </c>
      <c r="C403" s="222" t="str" cm="1">
        <f t="array" ref="C403">_xlfn._xlws.FILTER($A$2:$A$410,ISNUMBER(SEARCH('NUMBER PLEASE! (Chem)'!$B$1,$A$2:$A$410)),"Not Found")</f>
        <v>PCB-1254  (AROCLOR)</v>
      </c>
    </row>
    <row r="404" spans="1:3" x14ac:dyDescent="0.2">
      <c r="A404" s="47" t="s">
        <v>890</v>
      </c>
      <c r="B404" s="56" t="s">
        <v>891</v>
      </c>
      <c r="C404" s="222" t="str" cm="1">
        <f t="array" ref="C404">_xlfn._xlws.FILTER($A$2:$A$410,ISNUMBER(SEARCH('NUMBER PLEASE! (Chem)'!$B$1,$A$2:$A$410)),"Not Found")</f>
        <v>PCB-1254  (AROCLOR)</v>
      </c>
    </row>
    <row r="405" spans="1:3" x14ac:dyDescent="0.2">
      <c r="A405" s="47" t="s">
        <v>892</v>
      </c>
      <c r="B405" s="56" t="s">
        <v>893</v>
      </c>
      <c r="C405" s="222" t="str" cm="1">
        <f t="array" ref="C405">_xlfn._xlws.FILTER($A$2:$A$410,ISNUMBER(SEARCH('NUMBER PLEASE! (Chem)'!$B$1,$A$2:$A$410)),"Not Found")</f>
        <v>PCB-1254  (AROCLOR)</v>
      </c>
    </row>
    <row r="406" spans="1:3" x14ac:dyDescent="0.2">
      <c r="A406" s="47" t="s">
        <v>894</v>
      </c>
      <c r="B406" s="56" t="s">
        <v>895</v>
      </c>
      <c r="C406" s="222" t="str" cm="1">
        <f t="array" ref="C406">_xlfn._xlws.FILTER($A$2:$A$410,ISNUMBER(SEARCH('NUMBER PLEASE! (Chem)'!$B$1,$A$2:$A$410)),"Not Found")</f>
        <v>PCB-1254  (AROCLOR)</v>
      </c>
    </row>
    <row r="407" spans="1:3" x14ac:dyDescent="0.2">
      <c r="A407" s="47" t="s">
        <v>896</v>
      </c>
      <c r="B407" s="56" t="s">
        <v>897</v>
      </c>
      <c r="C407" s="222" t="str" cm="1">
        <f t="array" ref="C407">_xlfn._xlws.FILTER($A$2:$A$410,ISNUMBER(SEARCH('NUMBER PLEASE! (Chem)'!$B$1,$A$2:$A$410)),"Not Found")</f>
        <v>PCB-1254  (AROCLOR)</v>
      </c>
    </row>
    <row r="408" spans="1:3" x14ac:dyDescent="0.2">
      <c r="A408" s="47" t="s">
        <v>898</v>
      </c>
      <c r="B408" s="56" t="s">
        <v>899</v>
      </c>
      <c r="C408" s="222" t="str" cm="1">
        <f t="array" ref="C408">_xlfn._xlws.FILTER($A$2:$A$410,ISNUMBER(SEARCH('NUMBER PLEASE! (Chem)'!$B$1,$A$2:$A$410)),"Not Found")</f>
        <v>PCB-1254  (AROCLOR)</v>
      </c>
    </row>
    <row r="409" spans="1:3" x14ac:dyDescent="0.2">
      <c r="A409" s="47" t="s">
        <v>900</v>
      </c>
      <c r="B409" s="56" t="s">
        <v>901</v>
      </c>
      <c r="C409" s="222" t="str" cm="1">
        <f t="array" ref="C409">_xlfn._xlws.FILTER($A$2:$A$410,ISNUMBER(SEARCH('NUMBER PLEASE! (Chem)'!$B$1,$A$2:$A$410)),"Not Found")</f>
        <v>PCB-1254  (AROCLOR)</v>
      </c>
    </row>
    <row r="410" spans="1:3" x14ac:dyDescent="0.2">
      <c r="A410" s="47" t="s">
        <v>902</v>
      </c>
      <c r="B410" s="56" t="s">
        <v>903</v>
      </c>
      <c r="C410" s="222" t="str" cm="1">
        <f t="array" ref="C410">_xlfn._xlws.FILTER($A$2:$A$410,ISNUMBER(SEARCH('NUMBER PLEASE! (Chem)'!$B$1,$A$2:$A$410)),"Not Found")</f>
        <v>PCB-1254  (AROCLOR)</v>
      </c>
    </row>
    <row r="411" spans="1:3" x14ac:dyDescent="0.2">
      <c r="A411" s="222"/>
      <c r="B411" s="222"/>
      <c r="C411" s="222"/>
    </row>
    <row r="412" spans="1:3" x14ac:dyDescent="0.2">
      <c r="A412" s="222"/>
      <c r="B412" s="222"/>
      <c r="C412" s="222"/>
    </row>
  </sheetData>
  <sortState xmlns:xlrd2="http://schemas.microsoft.com/office/spreadsheetml/2017/richdata2" ref="A3:C410">
    <sortCondition ref="A3:A410"/>
  </sortState>
  <pageMargins left="0.7" right="0.7" top="0.75" bottom="0.75" header="0.3" footer="0.3"/>
  <pageSetup orientation="portrait" horizontalDpi="1200" verticalDpi="1200"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00404-71D7-4270-B0E7-41A870BBDA47}">
  <sheetPr codeName="Sheet3">
    <pageSetUpPr fitToPage="1"/>
  </sheetPr>
  <dimension ref="A1:N378"/>
  <sheetViews>
    <sheetView showGridLines="0" zoomScaleNormal="100" workbookViewId="0">
      <pane xSplit="2" ySplit="4" topLeftCell="C375" activePane="bottomRight" state="frozen"/>
      <selection pane="topRight" activeCell="C1" sqref="C1"/>
      <selection pane="bottomLeft" activeCell="A4" sqref="A4"/>
      <selection pane="bottomRight" activeCell="C375" sqref="C375"/>
    </sheetView>
  </sheetViews>
  <sheetFormatPr defaultColWidth="9.140625" defaultRowHeight="12" x14ac:dyDescent="0.2"/>
  <cols>
    <col min="1" max="1" width="49.42578125" style="52" bestFit="1" customWidth="1"/>
    <col min="2" max="2" width="11" style="53" customWidth="1"/>
    <col min="3" max="3" width="10.85546875" style="51" customWidth="1"/>
    <col min="4" max="4" width="2.28515625" style="54" customWidth="1"/>
    <col min="5" max="5" width="10.85546875" style="51" customWidth="1"/>
    <col min="6" max="6" width="2.28515625" style="54" customWidth="1"/>
    <col min="7" max="7" width="10.85546875" style="51" customWidth="1"/>
    <col min="8" max="8" width="2.28515625" style="54" customWidth="1"/>
    <col min="9" max="9" width="10.85546875" style="51" customWidth="1"/>
    <col min="10" max="10" width="2.28515625" style="54" customWidth="1"/>
    <col min="11" max="11" width="10.85546875" style="51" customWidth="1"/>
    <col min="12" max="12" width="2.28515625" style="54" customWidth="1"/>
    <col min="13" max="13" width="10.85546875" style="51" customWidth="1"/>
    <col min="14" max="14" width="2.28515625" style="54" customWidth="1"/>
    <col min="15" max="16384" width="9.140625" style="51"/>
  </cols>
  <sheetData>
    <row r="1" spans="1:14" ht="12.75" thickBot="1" x14ac:dyDescent="0.25">
      <c r="A1" s="81" t="s">
        <v>904</v>
      </c>
      <c r="B1" s="71">
        <v>1</v>
      </c>
      <c r="C1" s="72">
        <f>B1+1</f>
        <v>2</v>
      </c>
      <c r="D1" s="72">
        <f>C1+1</f>
        <v>3</v>
      </c>
      <c r="E1" s="72">
        <f t="shared" ref="E1:N1" si="0">D1+1</f>
        <v>4</v>
      </c>
      <c r="F1" s="72">
        <f t="shared" si="0"/>
        <v>5</v>
      </c>
      <c r="G1" s="72">
        <f t="shared" si="0"/>
        <v>6</v>
      </c>
      <c r="H1" s="72">
        <f t="shared" si="0"/>
        <v>7</v>
      </c>
      <c r="I1" s="72">
        <f t="shared" si="0"/>
        <v>8</v>
      </c>
      <c r="J1" s="72">
        <f t="shared" si="0"/>
        <v>9</v>
      </c>
      <c r="K1" s="72">
        <f t="shared" si="0"/>
        <v>10</v>
      </c>
      <c r="L1" s="72">
        <f t="shared" si="0"/>
        <v>11</v>
      </c>
      <c r="M1" s="72">
        <f t="shared" si="0"/>
        <v>12</v>
      </c>
      <c r="N1" s="72">
        <f t="shared" si="0"/>
        <v>13</v>
      </c>
    </row>
    <row r="2" spans="1:14" ht="13.5" thickBot="1" x14ac:dyDescent="0.25">
      <c r="A2" s="360" t="s">
        <v>905</v>
      </c>
      <c r="B2" s="360" t="s">
        <v>906</v>
      </c>
      <c r="C2" s="358" t="s">
        <v>907</v>
      </c>
      <c r="D2" s="363"/>
      <c r="E2" s="363"/>
      <c r="F2" s="363"/>
      <c r="G2" s="363"/>
      <c r="H2" s="363"/>
      <c r="I2" s="363"/>
      <c r="J2" s="359"/>
      <c r="K2" s="364" t="s">
        <v>908</v>
      </c>
      <c r="L2" s="365"/>
      <c r="M2" s="365"/>
      <c r="N2" s="366"/>
    </row>
    <row r="3" spans="1:14" ht="13.5" thickBot="1" x14ac:dyDescent="0.2">
      <c r="A3" s="361"/>
      <c r="B3" s="361"/>
      <c r="C3" s="370" t="s">
        <v>909</v>
      </c>
      <c r="D3" s="371"/>
      <c r="E3" s="371"/>
      <c r="F3" s="372"/>
      <c r="G3" s="370" t="s">
        <v>910</v>
      </c>
      <c r="H3" s="371"/>
      <c r="I3" s="371"/>
      <c r="J3" s="372"/>
      <c r="K3" s="367"/>
      <c r="L3" s="368"/>
      <c r="M3" s="368"/>
      <c r="N3" s="369"/>
    </row>
    <row r="4" spans="1:14" ht="13.5" thickBot="1" x14ac:dyDescent="0.25">
      <c r="A4" s="362"/>
      <c r="B4" s="362"/>
      <c r="C4" s="373" t="s">
        <v>911</v>
      </c>
      <c r="D4" s="374"/>
      <c r="E4" s="373" t="s">
        <v>912</v>
      </c>
      <c r="F4" s="374"/>
      <c r="G4" s="358" t="s">
        <v>911</v>
      </c>
      <c r="H4" s="359"/>
      <c r="I4" s="358" t="s">
        <v>912</v>
      </c>
      <c r="J4" s="359"/>
      <c r="K4" s="358" t="s">
        <v>911</v>
      </c>
      <c r="L4" s="359"/>
      <c r="M4" s="358" t="s">
        <v>912</v>
      </c>
      <c r="N4" s="359"/>
    </row>
    <row r="5" spans="1:14" customFormat="1" ht="12.75" x14ac:dyDescent="0.2">
      <c r="A5" s="224" t="s">
        <v>90</v>
      </c>
      <c r="B5" s="225" t="s">
        <v>91</v>
      </c>
      <c r="C5" s="226">
        <v>2100</v>
      </c>
      <c r="D5" s="227" t="s">
        <v>913</v>
      </c>
      <c r="E5" s="226">
        <v>3800</v>
      </c>
      <c r="F5" s="227" t="s">
        <v>914</v>
      </c>
      <c r="G5" s="228">
        <v>3800</v>
      </c>
      <c r="H5" s="227" t="s">
        <v>914</v>
      </c>
      <c r="I5" s="226">
        <v>3800</v>
      </c>
      <c r="J5" s="227" t="s">
        <v>914</v>
      </c>
      <c r="K5" s="228">
        <v>3800</v>
      </c>
      <c r="L5" s="227" t="s">
        <v>914</v>
      </c>
      <c r="M5" s="226">
        <v>3800</v>
      </c>
      <c r="N5" s="227" t="s">
        <v>914</v>
      </c>
    </row>
    <row r="6" spans="1:14" customFormat="1" ht="12.75" x14ac:dyDescent="0.2">
      <c r="A6" s="229" t="s">
        <v>92</v>
      </c>
      <c r="B6" s="230" t="s">
        <v>93</v>
      </c>
      <c r="C6" s="231">
        <v>2100</v>
      </c>
      <c r="D6" s="232" t="s">
        <v>913</v>
      </c>
      <c r="E6" s="231">
        <v>5800</v>
      </c>
      <c r="F6" s="232" t="s">
        <v>913</v>
      </c>
      <c r="G6" s="233">
        <v>16000</v>
      </c>
      <c r="H6" s="232" t="s">
        <v>914</v>
      </c>
      <c r="I6" s="231">
        <v>16000</v>
      </c>
      <c r="J6" s="232" t="s">
        <v>914</v>
      </c>
      <c r="K6" s="233">
        <v>16000</v>
      </c>
      <c r="L6" s="232" t="s">
        <v>914</v>
      </c>
      <c r="M6" s="231">
        <v>16000</v>
      </c>
      <c r="N6" s="232" t="s">
        <v>914</v>
      </c>
    </row>
    <row r="7" spans="1:14" customFormat="1" ht="12.75" x14ac:dyDescent="0.2">
      <c r="A7" s="234" t="s">
        <v>94</v>
      </c>
      <c r="B7" s="235" t="s">
        <v>95</v>
      </c>
      <c r="C7" s="231">
        <v>42</v>
      </c>
      <c r="D7" s="232" t="s">
        <v>913</v>
      </c>
      <c r="E7" s="231">
        <v>120</v>
      </c>
      <c r="F7" s="232" t="s">
        <v>913</v>
      </c>
      <c r="G7" s="233">
        <v>4200</v>
      </c>
      <c r="H7" s="232" t="s">
        <v>913</v>
      </c>
      <c r="I7" s="231">
        <v>12000</v>
      </c>
      <c r="J7" s="232" t="s">
        <v>913</v>
      </c>
      <c r="K7" s="233">
        <v>42</v>
      </c>
      <c r="L7" s="232" t="s">
        <v>913</v>
      </c>
      <c r="M7" s="231">
        <v>120</v>
      </c>
      <c r="N7" s="232" t="s">
        <v>913</v>
      </c>
    </row>
    <row r="8" spans="1:14" customFormat="1" ht="12.75" x14ac:dyDescent="0.2">
      <c r="A8" s="229" t="s">
        <v>96</v>
      </c>
      <c r="B8" s="230" t="s">
        <v>97</v>
      </c>
      <c r="C8" s="231">
        <v>19</v>
      </c>
      <c r="D8" s="232" t="s">
        <v>915</v>
      </c>
      <c r="E8" s="231">
        <v>79</v>
      </c>
      <c r="F8" s="232" t="s">
        <v>915</v>
      </c>
      <c r="G8" s="233">
        <v>1900</v>
      </c>
      <c r="H8" s="232" t="s">
        <v>915</v>
      </c>
      <c r="I8" s="231">
        <v>7900</v>
      </c>
      <c r="J8" s="232" t="s">
        <v>915</v>
      </c>
      <c r="K8" s="233">
        <v>19</v>
      </c>
      <c r="L8" s="232" t="s">
        <v>915</v>
      </c>
      <c r="M8" s="231">
        <v>79</v>
      </c>
      <c r="N8" s="232" t="s">
        <v>915</v>
      </c>
    </row>
    <row r="9" spans="1:14" customFormat="1" ht="12.75" x14ac:dyDescent="0.2">
      <c r="A9" s="229" t="s">
        <v>98</v>
      </c>
      <c r="B9" s="230" t="s">
        <v>99</v>
      </c>
      <c r="C9" s="231">
        <v>31000</v>
      </c>
      <c r="D9" s="232" t="s">
        <v>913</v>
      </c>
      <c r="E9" s="231">
        <v>88000</v>
      </c>
      <c r="F9" s="232" t="s">
        <v>913</v>
      </c>
      <c r="G9" s="233">
        <v>3100000</v>
      </c>
      <c r="H9" s="232" t="s">
        <v>913</v>
      </c>
      <c r="I9" s="231">
        <v>8800000</v>
      </c>
      <c r="J9" s="232" t="s">
        <v>913</v>
      </c>
      <c r="K9" s="233">
        <v>310000</v>
      </c>
      <c r="L9" s="232" t="s">
        <v>913</v>
      </c>
      <c r="M9" s="231">
        <v>880000.00000000012</v>
      </c>
      <c r="N9" s="232" t="s">
        <v>913</v>
      </c>
    </row>
    <row r="10" spans="1:14" customFormat="1" ht="12.75" x14ac:dyDescent="0.2">
      <c r="A10" s="229" t="s">
        <v>100</v>
      </c>
      <c r="B10" s="230" t="s">
        <v>101</v>
      </c>
      <c r="C10" s="231">
        <v>130</v>
      </c>
      <c r="D10" s="232" t="s">
        <v>915</v>
      </c>
      <c r="E10" s="231">
        <v>530</v>
      </c>
      <c r="F10" s="232" t="s">
        <v>915</v>
      </c>
      <c r="G10" s="233">
        <v>13000</v>
      </c>
      <c r="H10" s="232" t="s">
        <v>915</v>
      </c>
      <c r="I10" s="231">
        <v>53000</v>
      </c>
      <c r="J10" s="232" t="s">
        <v>915</v>
      </c>
      <c r="K10" s="233">
        <v>1300</v>
      </c>
      <c r="L10" s="232" t="s">
        <v>915</v>
      </c>
      <c r="M10" s="231">
        <v>5300</v>
      </c>
      <c r="N10" s="232" t="s">
        <v>915</v>
      </c>
    </row>
    <row r="11" spans="1:14" customFormat="1" ht="12.75" x14ac:dyDescent="0.2">
      <c r="A11" s="229" t="s">
        <v>102</v>
      </c>
      <c r="B11" s="230" t="s">
        <v>103</v>
      </c>
      <c r="C11" s="231">
        <v>3500</v>
      </c>
      <c r="D11" s="232" t="s">
        <v>913</v>
      </c>
      <c r="E11" s="231">
        <v>9700</v>
      </c>
      <c r="F11" s="232" t="s">
        <v>913</v>
      </c>
      <c r="G11" s="233">
        <v>350000</v>
      </c>
      <c r="H11" s="232" t="s">
        <v>913</v>
      </c>
      <c r="I11" s="231">
        <v>969999.99999999988</v>
      </c>
      <c r="J11" s="232" t="s">
        <v>913</v>
      </c>
      <c r="K11" s="233">
        <v>3500</v>
      </c>
      <c r="L11" s="232" t="s">
        <v>913</v>
      </c>
      <c r="M11" s="231">
        <v>9700</v>
      </c>
      <c r="N11" s="232" t="s">
        <v>913</v>
      </c>
    </row>
    <row r="12" spans="1:14" customFormat="1" ht="12.75" x14ac:dyDescent="0.2">
      <c r="A12" s="229" t="s">
        <v>104</v>
      </c>
      <c r="B12" s="230" t="s">
        <v>105</v>
      </c>
      <c r="C12" s="231">
        <v>0.17</v>
      </c>
      <c r="D12" s="232" t="s">
        <v>913</v>
      </c>
      <c r="E12" s="231">
        <v>0.72000000000000008</v>
      </c>
      <c r="F12" s="232" t="s">
        <v>913</v>
      </c>
      <c r="G12" s="233">
        <v>17</v>
      </c>
      <c r="H12" s="232" t="s">
        <v>913</v>
      </c>
      <c r="I12" s="231">
        <v>72</v>
      </c>
      <c r="J12" s="232" t="s">
        <v>913</v>
      </c>
      <c r="K12" s="233">
        <v>170</v>
      </c>
      <c r="L12" s="232" t="s">
        <v>913</v>
      </c>
      <c r="M12" s="231">
        <v>720</v>
      </c>
      <c r="N12" s="232" t="s">
        <v>913</v>
      </c>
    </row>
    <row r="13" spans="1:14" customFormat="1" ht="12.75" x14ac:dyDescent="0.2">
      <c r="A13" s="229" t="s">
        <v>106</v>
      </c>
      <c r="B13" s="230" t="s">
        <v>107</v>
      </c>
      <c r="C13" s="231">
        <v>4.2000000000000003E-2</v>
      </c>
      <c r="D13" s="232" t="s">
        <v>915</v>
      </c>
      <c r="E13" s="231">
        <v>0.18000000000000002</v>
      </c>
      <c r="F13" s="232" t="s">
        <v>915</v>
      </c>
      <c r="G13" s="233">
        <v>4.2</v>
      </c>
      <c r="H13" s="232" t="s">
        <v>915</v>
      </c>
      <c r="I13" s="231">
        <v>18</v>
      </c>
      <c r="J13" s="232" t="s">
        <v>915</v>
      </c>
      <c r="K13" s="233">
        <v>0.42000000000000004</v>
      </c>
      <c r="L13" s="232" t="s">
        <v>915</v>
      </c>
      <c r="M13" s="231">
        <v>1.8</v>
      </c>
      <c r="N13" s="232" t="s">
        <v>915</v>
      </c>
    </row>
    <row r="14" spans="1:14" customFormat="1" ht="12.75" x14ac:dyDescent="0.2">
      <c r="A14" s="229" t="s">
        <v>108</v>
      </c>
      <c r="B14" s="230" t="s">
        <v>109</v>
      </c>
      <c r="C14" s="231">
        <v>0.19</v>
      </c>
      <c r="D14" s="232" t="s">
        <v>915</v>
      </c>
      <c r="E14" s="231">
        <v>2.5</v>
      </c>
      <c r="F14" s="232" t="s">
        <v>915</v>
      </c>
      <c r="G14" s="233">
        <v>19</v>
      </c>
      <c r="H14" s="232" t="s">
        <v>915</v>
      </c>
      <c r="I14" s="231">
        <v>250</v>
      </c>
      <c r="J14" s="232" t="s">
        <v>915</v>
      </c>
      <c r="K14" s="233">
        <v>0.19</v>
      </c>
      <c r="L14" s="232" t="s">
        <v>915</v>
      </c>
      <c r="M14" s="231">
        <v>2.5</v>
      </c>
      <c r="N14" s="232" t="s">
        <v>915</v>
      </c>
    </row>
    <row r="15" spans="1:14" customFormat="1" ht="12.75" x14ac:dyDescent="0.2">
      <c r="A15" s="229" t="s">
        <v>110</v>
      </c>
      <c r="B15" s="230" t="s">
        <v>111</v>
      </c>
      <c r="C15" s="231">
        <v>2.1</v>
      </c>
      <c r="D15" s="232" t="s">
        <v>915</v>
      </c>
      <c r="E15" s="231">
        <v>8.8000000000000007</v>
      </c>
      <c r="F15" s="232" t="s">
        <v>915</v>
      </c>
      <c r="G15" s="233">
        <v>210</v>
      </c>
      <c r="H15" s="232" t="s">
        <v>915</v>
      </c>
      <c r="I15" s="231">
        <v>880</v>
      </c>
      <c r="J15" s="232" t="s">
        <v>915</v>
      </c>
      <c r="K15" s="233">
        <v>210</v>
      </c>
      <c r="L15" s="232" t="s">
        <v>915</v>
      </c>
      <c r="M15" s="231">
        <v>880</v>
      </c>
      <c r="N15" s="232" t="s">
        <v>915</v>
      </c>
    </row>
    <row r="16" spans="1:14" customFormat="1" ht="12.75" x14ac:dyDescent="0.2">
      <c r="A16" s="229" t="s">
        <v>112</v>
      </c>
      <c r="B16" s="230" t="s">
        <v>113</v>
      </c>
      <c r="C16" s="231">
        <v>0.72000000000000008</v>
      </c>
      <c r="D16" s="232" t="s">
        <v>915</v>
      </c>
      <c r="E16" s="231">
        <v>3.7</v>
      </c>
      <c r="F16" s="232" t="s">
        <v>915</v>
      </c>
      <c r="G16" s="233">
        <v>72</v>
      </c>
      <c r="H16" s="232" t="s">
        <v>915</v>
      </c>
      <c r="I16" s="231">
        <v>370</v>
      </c>
      <c r="J16" s="232" t="s">
        <v>915</v>
      </c>
      <c r="K16" s="233">
        <v>72</v>
      </c>
      <c r="L16" s="232" t="s">
        <v>915</v>
      </c>
      <c r="M16" s="231">
        <v>370</v>
      </c>
      <c r="N16" s="232" t="s">
        <v>915</v>
      </c>
    </row>
    <row r="17" spans="1:14" customFormat="1" ht="12.75" x14ac:dyDescent="0.2">
      <c r="A17" s="229" t="s">
        <v>114</v>
      </c>
      <c r="B17" s="230" t="s">
        <v>115</v>
      </c>
      <c r="C17" s="231">
        <v>2</v>
      </c>
      <c r="D17" s="232" t="s">
        <v>916</v>
      </c>
      <c r="E17" s="231">
        <v>2</v>
      </c>
      <c r="F17" s="232" t="s">
        <v>916</v>
      </c>
      <c r="G17" s="233">
        <v>200</v>
      </c>
      <c r="H17" s="232" t="s">
        <v>916</v>
      </c>
      <c r="I17" s="231">
        <v>200</v>
      </c>
      <c r="J17" s="232" t="s">
        <v>916</v>
      </c>
      <c r="K17" s="233">
        <v>2</v>
      </c>
      <c r="L17" s="232" t="s">
        <v>916</v>
      </c>
      <c r="M17" s="231">
        <v>2</v>
      </c>
      <c r="N17" s="232" t="s">
        <v>916</v>
      </c>
    </row>
    <row r="18" spans="1:14" customFormat="1" ht="12.75" x14ac:dyDescent="0.2">
      <c r="A18" s="229" t="s">
        <v>116</v>
      </c>
      <c r="B18" s="230" t="s">
        <v>117</v>
      </c>
      <c r="C18" s="231">
        <v>3</v>
      </c>
      <c r="D18" s="232" t="s">
        <v>916</v>
      </c>
      <c r="E18" s="231">
        <v>3</v>
      </c>
      <c r="F18" s="232" t="s">
        <v>916</v>
      </c>
      <c r="G18" s="233">
        <v>300</v>
      </c>
      <c r="H18" s="232" t="s">
        <v>916</v>
      </c>
      <c r="I18" s="231">
        <v>300</v>
      </c>
      <c r="J18" s="232" t="s">
        <v>916</v>
      </c>
      <c r="K18" s="233">
        <v>3000</v>
      </c>
      <c r="L18" s="232" t="s">
        <v>916</v>
      </c>
      <c r="M18" s="231">
        <v>3000</v>
      </c>
      <c r="N18" s="232" t="s">
        <v>916</v>
      </c>
    </row>
    <row r="19" spans="1:14" customFormat="1" ht="12.75" x14ac:dyDescent="0.2">
      <c r="A19" s="236" t="s">
        <v>118</v>
      </c>
      <c r="B19" s="230" t="s">
        <v>119</v>
      </c>
      <c r="C19" s="231">
        <v>2</v>
      </c>
      <c r="D19" s="232" t="s">
        <v>916</v>
      </c>
      <c r="E19" s="231">
        <v>2</v>
      </c>
      <c r="F19" s="232" t="s">
        <v>916</v>
      </c>
      <c r="G19" s="233">
        <v>200</v>
      </c>
      <c r="H19" s="232" t="s">
        <v>916</v>
      </c>
      <c r="I19" s="231">
        <v>200</v>
      </c>
      <c r="J19" s="232" t="s">
        <v>916</v>
      </c>
      <c r="K19" s="233">
        <v>2</v>
      </c>
      <c r="L19" s="232" t="s">
        <v>916</v>
      </c>
      <c r="M19" s="231">
        <v>2</v>
      </c>
      <c r="N19" s="232" t="s">
        <v>916</v>
      </c>
    </row>
    <row r="20" spans="1:14" customFormat="1" ht="12.75" x14ac:dyDescent="0.2">
      <c r="A20" s="236" t="s">
        <v>120</v>
      </c>
      <c r="B20" s="230" t="s">
        <v>121</v>
      </c>
      <c r="C20" s="231">
        <v>4</v>
      </c>
      <c r="D20" s="232" t="s">
        <v>916</v>
      </c>
      <c r="E20" s="231">
        <v>4</v>
      </c>
      <c r="F20" s="232" t="s">
        <v>916</v>
      </c>
      <c r="G20" s="233">
        <v>400</v>
      </c>
      <c r="H20" s="232" t="s">
        <v>916</v>
      </c>
      <c r="I20" s="231">
        <v>400</v>
      </c>
      <c r="J20" s="232" t="s">
        <v>916</v>
      </c>
      <c r="K20" s="233">
        <v>4</v>
      </c>
      <c r="L20" s="232" t="s">
        <v>916</v>
      </c>
      <c r="M20" s="231">
        <v>4</v>
      </c>
      <c r="N20" s="232" t="s">
        <v>916</v>
      </c>
    </row>
    <row r="21" spans="1:14" customFormat="1" ht="12.75" x14ac:dyDescent="0.2">
      <c r="A21" s="229" t="s">
        <v>122</v>
      </c>
      <c r="B21" s="230" t="s">
        <v>123</v>
      </c>
      <c r="C21" s="231">
        <v>3.7999999999999999E-2</v>
      </c>
      <c r="D21" s="232" t="s">
        <v>913</v>
      </c>
      <c r="E21" s="231">
        <v>0.16000000000000003</v>
      </c>
      <c r="F21" s="232" t="s">
        <v>913</v>
      </c>
      <c r="G21" s="233">
        <v>3.8</v>
      </c>
      <c r="H21" s="232" t="s">
        <v>913</v>
      </c>
      <c r="I21" s="231">
        <v>16</v>
      </c>
      <c r="J21" s="232" t="s">
        <v>913</v>
      </c>
      <c r="K21" s="233">
        <v>20</v>
      </c>
      <c r="L21" s="232" t="s">
        <v>914</v>
      </c>
      <c r="M21" s="231">
        <v>20</v>
      </c>
      <c r="N21" s="232" t="s">
        <v>914</v>
      </c>
    </row>
    <row r="22" spans="1:14" customFormat="1" ht="12.75" x14ac:dyDescent="0.2">
      <c r="A22" s="229" t="s">
        <v>124</v>
      </c>
      <c r="B22" s="230" t="s">
        <v>125</v>
      </c>
      <c r="C22" s="231">
        <v>0.21000000000000002</v>
      </c>
      <c r="D22" s="232" t="s">
        <v>915</v>
      </c>
      <c r="E22" s="231">
        <v>0.88000000000000012</v>
      </c>
      <c r="F22" s="232" t="s">
        <v>915</v>
      </c>
      <c r="G22" s="233">
        <v>21</v>
      </c>
      <c r="H22" s="232" t="s">
        <v>915</v>
      </c>
      <c r="I22" s="231">
        <v>88</v>
      </c>
      <c r="J22" s="232" t="s">
        <v>915</v>
      </c>
      <c r="K22" s="233">
        <v>21</v>
      </c>
      <c r="L22" s="232" t="s">
        <v>915</v>
      </c>
      <c r="M22" s="231">
        <v>88</v>
      </c>
      <c r="N22" s="232" t="s">
        <v>915</v>
      </c>
    </row>
    <row r="23" spans="1:14" customFormat="1" ht="12.75" x14ac:dyDescent="0.2">
      <c r="A23" s="236" t="s">
        <v>128</v>
      </c>
      <c r="B23" s="230" t="s">
        <v>129</v>
      </c>
      <c r="C23" s="231">
        <v>60</v>
      </c>
      <c r="D23" s="232" t="s">
        <v>917</v>
      </c>
      <c r="E23" s="231">
        <v>60</v>
      </c>
      <c r="F23" s="232" t="s">
        <v>917</v>
      </c>
      <c r="G23" s="233">
        <v>6000</v>
      </c>
      <c r="H23" s="232" t="s">
        <v>917</v>
      </c>
      <c r="I23" s="231">
        <v>6000</v>
      </c>
      <c r="J23" s="232" t="s">
        <v>917</v>
      </c>
      <c r="K23" s="233">
        <v>60</v>
      </c>
      <c r="L23" s="232" t="s">
        <v>917</v>
      </c>
      <c r="M23" s="231">
        <v>60</v>
      </c>
      <c r="N23" s="232" t="s">
        <v>917</v>
      </c>
    </row>
    <row r="24" spans="1:14" customFormat="1" ht="12.75" x14ac:dyDescent="0.2">
      <c r="A24" s="229" t="s">
        <v>130</v>
      </c>
      <c r="B24" s="230" t="s">
        <v>131</v>
      </c>
      <c r="C24" s="231">
        <v>3.1000000000000003E-2</v>
      </c>
      <c r="D24" s="232" t="s">
        <v>913</v>
      </c>
      <c r="E24" s="231">
        <v>0.13</v>
      </c>
      <c r="F24" s="232" t="s">
        <v>913</v>
      </c>
      <c r="G24" s="233">
        <v>3.1</v>
      </c>
      <c r="H24" s="232" t="s">
        <v>913</v>
      </c>
      <c r="I24" s="231">
        <v>13</v>
      </c>
      <c r="J24" s="232" t="s">
        <v>913</v>
      </c>
      <c r="K24" s="233">
        <v>31</v>
      </c>
      <c r="L24" s="232" t="s">
        <v>913</v>
      </c>
      <c r="M24" s="231">
        <v>130</v>
      </c>
      <c r="N24" s="232" t="s">
        <v>913</v>
      </c>
    </row>
    <row r="25" spans="1:14" customFormat="1" ht="12.75" x14ac:dyDescent="0.2">
      <c r="A25" s="229" t="s">
        <v>132</v>
      </c>
      <c r="B25" s="230" t="s">
        <v>133</v>
      </c>
      <c r="C25" s="231">
        <v>0.69000000000000006</v>
      </c>
      <c r="D25" s="232" t="s">
        <v>913</v>
      </c>
      <c r="E25" s="231">
        <v>2.9</v>
      </c>
      <c r="F25" s="232" t="s">
        <v>913</v>
      </c>
      <c r="G25" s="233">
        <v>69</v>
      </c>
      <c r="H25" s="232" t="s">
        <v>913</v>
      </c>
      <c r="I25" s="231">
        <v>290</v>
      </c>
      <c r="J25" s="232" t="s">
        <v>913</v>
      </c>
      <c r="K25" s="233">
        <v>690</v>
      </c>
      <c r="L25" s="232" t="s">
        <v>913</v>
      </c>
      <c r="M25" s="231">
        <v>2900</v>
      </c>
      <c r="N25" s="232" t="s">
        <v>913</v>
      </c>
    </row>
    <row r="26" spans="1:14" customFormat="1" ht="12.75" x14ac:dyDescent="0.2">
      <c r="A26" s="234" t="s">
        <v>134</v>
      </c>
      <c r="B26" s="235" t="s">
        <v>135</v>
      </c>
      <c r="C26" s="231">
        <v>30000</v>
      </c>
      <c r="D26" s="232" t="s">
        <v>917</v>
      </c>
      <c r="E26" s="231">
        <v>30000</v>
      </c>
      <c r="F26" s="232" t="s">
        <v>917</v>
      </c>
      <c r="G26" s="233">
        <v>3000000</v>
      </c>
      <c r="H26" s="232" t="s">
        <v>917</v>
      </c>
      <c r="I26" s="231">
        <v>3000000</v>
      </c>
      <c r="J26" s="232" t="s">
        <v>917</v>
      </c>
      <c r="K26" s="233">
        <v>30000</v>
      </c>
      <c r="L26" s="232" t="s">
        <v>917</v>
      </c>
      <c r="M26" s="231">
        <v>30000</v>
      </c>
      <c r="N26" s="232" t="s">
        <v>917</v>
      </c>
    </row>
    <row r="27" spans="1:14" customFormat="1" ht="12.75" x14ac:dyDescent="0.2">
      <c r="A27" s="234" t="s">
        <v>136</v>
      </c>
      <c r="B27" s="235" t="s">
        <v>137</v>
      </c>
      <c r="C27" s="231">
        <v>2000</v>
      </c>
      <c r="D27" s="232" t="s">
        <v>917</v>
      </c>
      <c r="E27" s="231">
        <v>2000</v>
      </c>
      <c r="F27" s="232" t="s">
        <v>917</v>
      </c>
      <c r="G27" s="233">
        <v>200000</v>
      </c>
      <c r="H27" s="232" t="s">
        <v>917</v>
      </c>
      <c r="I27" s="231">
        <v>200000</v>
      </c>
      <c r="J27" s="232" t="s">
        <v>917</v>
      </c>
      <c r="K27" s="233">
        <v>2000</v>
      </c>
      <c r="L27" s="232" t="s">
        <v>917</v>
      </c>
      <c r="M27" s="231">
        <v>2000</v>
      </c>
      <c r="N27" s="232" t="s">
        <v>917</v>
      </c>
    </row>
    <row r="28" spans="1:14" customFormat="1" ht="12.75" x14ac:dyDescent="0.2">
      <c r="A28" s="229" t="s">
        <v>138</v>
      </c>
      <c r="B28" s="230" t="s">
        <v>139</v>
      </c>
      <c r="C28" s="231">
        <v>2.1</v>
      </c>
      <c r="D28" s="232" t="s">
        <v>915</v>
      </c>
      <c r="E28" s="231">
        <v>8.8000000000000007</v>
      </c>
      <c r="F28" s="232" t="s">
        <v>915</v>
      </c>
      <c r="G28" s="233">
        <v>210</v>
      </c>
      <c r="H28" s="232" t="s">
        <v>915</v>
      </c>
      <c r="I28" s="231">
        <v>880.00000000000011</v>
      </c>
      <c r="J28" s="232" t="s">
        <v>915</v>
      </c>
      <c r="K28" s="233">
        <v>2.1</v>
      </c>
      <c r="L28" s="232" t="s">
        <v>915</v>
      </c>
      <c r="M28" s="231">
        <v>8.8000000000000007</v>
      </c>
      <c r="N28" s="232" t="s">
        <v>915</v>
      </c>
    </row>
    <row r="29" spans="1:14" customFormat="1" ht="12.75" x14ac:dyDescent="0.2">
      <c r="A29" s="229" t="s">
        <v>140</v>
      </c>
      <c r="B29" s="230" t="s">
        <v>141</v>
      </c>
      <c r="C29" s="231">
        <v>66</v>
      </c>
      <c r="D29" s="232" t="s">
        <v>914</v>
      </c>
      <c r="E29" s="231">
        <v>66</v>
      </c>
      <c r="F29" s="232" t="s">
        <v>914</v>
      </c>
      <c r="G29" s="233">
        <v>66</v>
      </c>
      <c r="H29" s="232" t="s">
        <v>914</v>
      </c>
      <c r="I29" s="231">
        <v>66</v>
      </c>
      <c r="J29" s="232" t="s">
        <v>914</v>
      </c>
      <c r="K29" s="233">
        <v>66</v>
      </c>
      <c r="L29" s="232" t="s">
        <v>914</v>
      </c>
      <c r="M29" s="231">
        <v>66</v>
      </c>
      <c r="N29" s="232" t="s">
        <v>914</v>
      </c>
    </row>
    <row r="30" spans="1:14" customFormat="1" ht="12.75" x14ac:dyDescent="0.2">
      <c r="A30" s="229" t="s">
        <v>148</v>
      </c>
      <c r="B30" s="230" t="s">
        <v>149</v>
      </c>
      <c r="C30" s="231">
        <v>3</v>
      </c>
      <c r="D30" s="232" t="s">
        <v>916</v>
      </c>
      <c r="E30" s="231">
        <v>3</v>
      </c>
      <c r="F30" s="232" t="s">
        <v>916</v>
      </c>
      <c r="G30" s="233">
        <v>300</v>
      </c>
      <c r="H30" s="232" t="s">
        <v>916</v>
      </c>
      <c r="I30" s="231">
        <v>300</v>
      </c>
      <c r="J30" s="232" t="s">
        <v>916</v>
      </c>
      <c r="K30" s="233">
        <v>3</v>
      </c>
      <c r="L30" s="232" t="s">
        <v>916</v>
      </c>
      <c r="M30" s="231">
        <v>3</v>
      </c>
      <c r="N30" s="232" t="s">
        <v>916</v>
      </c>
    </row>
    <row r="31" spans="1:14" customFormat="1" ht="12.75" x14ac:dyDescent="0.2">
      <c r="A31" s="237" t="s">
        <v>150</v>
      </c>
      <c r="B31" s="238" t="s">
        <v>151</v>
      </c>
      <c r="C31" s="231">
        <v>52</v>
      </c>
      <c r="D31" s="232" t="s">
        <v>913</v>
      </c>
      <c r="E31" s="231">
        <v>150</v>
      </c>
      <c r="F31" s="232" t="s">
        <v>913</v>
      </c>
      <c r="G31" s="233">
        <v>5200</v>
      </c>
      <c r="H31" s="232" t="s">
        <v>913</v>
      </c>
      <c r="I31" s="231">
        <v>15000</v>
      </c>
      <c r="J31" s="232" t="s">
        <v>913</v>
      </c>
      <c r="K31" s="233">
        <v>52</v>
      </c>
      <c r="L31" s="232" t="s">
        <v>913</v>
      </c>
      <c r="M31" s="231">
        <v>150</v>
      </c>
      <c r="N31" s="232" t="s">
        <v>913</v>
      </c>
    </row>
    <row r="32" spans="1:14" customFormat="1" ht="12.75" x14ac:dyDescent="0.2">
      <c r="A32" s="234" t="s">
        <v>154</v>
      </c>
      <c r="B32" s="235" t="s">
        <v>155</v>
      </c>
      <c r="C32" s="231">
        <v>3</v>
      </c>
      <c r="D32" s="232" t="s">
        <v>917</v>
      </c>
      <c r="E32" s="231">
        <v>3</v>
      </c>
      <c r="F32" s="232" t="s">
        <v>917</v>
      </c>
      <c r="G32" s="233">
        <v>300</v>
      </c>
      <c r="H32" s="232" t="s">
        <v>917</v>
      </c>
      <c r="I32" s="231">
        <v>300</v>
      </c>
      <c r="J32" s="232" t="s">
        <v>917</v>
      </c>
      <c r="K32" s="233">
        <v>3000</v>
      </c>
      <c r="L32" s="232" t="s">
        <v>917</v>
      </c>
      <c r="M32" s="231">
        <v>3000</v>
      </c>
      <c r="N32" s="232" t="s">
        <v>917</v>
      </c>
    </row>
    <row r="33" spans="1:14" customFormat="1" ht="12.75" x14ac:dyDescent="0.2">
      <c r="A33" s="234" t="s">
        <v>156</v>
      </c>
      <c r="B33" s="235" t="s">
        <v>157</v>
      </c>
      <c r="C33" s="231">
        <v>270</v>
      </c>
      <c r="D33" s="232" t="s">
        <v>913</v>
      </c>
      <c r="E33" s="231">
        <v>1100</v>
      </c>
      <c r="F33" s="232" t="s">
        <v>913</v>
      </c>
      <c r="G33" s="233">
        <v>2000</v>
      </c>
      <c r="H33" s="232" t="s">
        <v>914</v>
      </c>
      <c r="I33" s="231">
        <v>2000</v>
      </c>
      <c r="J33" s="232" t="s">
        <v>914</v>
      </c>
      <c r="K33" s="233">
        <v>270</v>
      </c>
      <c r="L33" s="232" t="s">
        <v>913</v>
      </c>
      <c r="M33" s="231">
        <v>1100</v>
      </c>
      <c r="N33" s="232" t="s">
        <v>913</v>
      </c>
    </row>
    <row r="34" spans="1:14" customFormat="1" ht="12.75" x14ac:dyDescent="0.2">
      <c r="A34" s="234" t="s">
        <v>158</v>
      </c>
      <c r="B34" s="235" t="s">
        <v>159</v>
      </c>
      <c r="C34" s="231">
        <v>200</v>
      </c>
      <c r="D34" s="232" t="s">
        <v>917</v>
      </c>
      <c r="E34" s="231">
        <v>200</v>
      </c>
      <c r="F34" s="232" t="s">
        <v>917</v>
      </c>
      <c r="G34" s="233">
        <v>20000</v>
      </c>
      <c r="H34" s="232" t="s">
        <v>917</v>
      </c>
      <c r="I34" s="231">
        <v>20000</v>
      </c>
      <c r="J34" s="232" t="s">
        <v>917</v>
      </c>
      <c r="K34" s="233">
        <v>200</v>
      </c>
      <c r="L34" s="232" t="s">
        <v>917</v>
      </c>
      <c r="M34" s="231">
        <v>200</v>
      </c>
      <c r="N34" s="232" t="s">
        <v>917</v>
      </c>
    </row>
    <row r="35" spans="1:14" customFormat="1" ht="12.75" x14ac:dyDescent="0.2">
      <c r="A35" s="229" t="s">
        <v>160</v>
      </c>
      <c r="B35" s="230" t="s">
        <v>161</v>
      </c>
      <c r="C35" s="231">
        <v>5</v>
      </c>
      <c r="D35" s="232" t="s">
        <v>916</v>
      </c>
      <c r="E35" s="231">
        <v>5</v>
      </c>
      <c r="F35" s="232" t="s">
        <v>916</v>
      </c>
      <c r="G35" s="233">
        <v>500</v>
      </c>
      <c r="H35" s="232" t="s">
        <v>916</v>
      </c>
      <c r="I35" s="231">
        <v>500</v>
      </c>
      <c r="J35" s="232" t="s">
        <v>916</v>
      </c>
      <c r="K35" s="233">
        <v>500</v>
      </c>
      <c r="L35" s="232" t="s">
        <v>916</v>
      </c>
      <c r="M35" s="231">
        <v>500</v>
      </c>
      <c r="N35" s="232" t="s">
        <v>916</v>
      </c>
    </row>
    <row r="36" spans="1:14" customFormat="1" ht="12.75" x14ac:dyDescent="0.2">
      <c r="A36" s="234" t="s">
        <v>162</v>
      </c>
      <c r="B36" s="235" t="s">
        <v>163</v>
      </c>
      <c r="C36" s="231">
        <v>9.1999999999999992E-4</v>
      </c>
      <c r="D36" s="232" t="s">
        <v>913</v>
      </c>
      <c r="E36" s="231">
        <v>1.2E-2</v>
      </c>
      <c r="F36" s="232" t="s">
        <v>913</v>
      </c>
      <c r="G36" s="233">
        <v>9.1999999999999998E-2</v>
      </c>
      <c r="H36" s="232" t="s">
        <v>913</v>
      </c>
      <c r="I36" s="231">
        <v>1.2</v>
      </c>
      <c r="J36" s="232" t="s">
        <v>913</v>
      </c>
      <c r="K36" s="233">
        <v>0.91999999999999993</v>
      </c>
      <c r="L36" s="232" t="s">
        <v>913</v>
      </c>
      <c r="M36" s="231">
        <v>12</v>
      </c>
      <c r="N36" s="232" t="s">
        <v>913</v>
      </c>
    </row>
    <row r="37" spans="1:14" customFormat="1" ht="12.75" x14ac:dyDescent="0.2">
      <c r="A37" s="229" t="s">
        <v>164</v>
      </c>
      <c r="B37" s="230" t="s">
        <v>165</v>
      </c>
      <c r="C37" s="231">
        <v>0.3</v>
      </c>
      <c r="D37" s="232" t="s">
        <v>913</v>
      </c>
      <c r="E37" s="231">
        <v>3.9</v>
      </c>
      <c r="F37" s="232" t="s">
        <v>913</v>
      </c>
      <c r="G37" s="233">
        <v>11</v>
      </c>
      <c r="H37" s="232" t="s">
        <v>914</v>
      </c>
      <c r="I37" s="231">
        <v>11</v>
      </c>
      <c r="J37" s="232" t="s">
        <v>914</v>
      </c>
      <c r="K37" s="233">
        <v>11</v>
      </c>
      <c r="L37" s="232" t="s">
        <v>914</v>
      </c>
      <c r="M37" s="231">
        <v>11</v>
      </c>
      <c r="N37" s="232" t="s">
        <v>914</v>
      </c>
    </row>
    <row r="38" spans="1:14" customFormat="1" ht="12.75" x14ac:dyDescent="0.2">
      <c r="A38" s="229" t="s">
        <v>166</v>
      </c>
      <c r="B38" s="230" t="s">
        <v>167</v>
      </c>
      <c r="C38" s="231">
        <v>0.2</v>
      </c>
      <c r="D38" s="232" t="s">
        <v>916</v>
      </c>
      <c r="E38" s="231">
        <v>0.2</v>
      </c>
      <c r="F38" s="232" t="s">
        <v>916</v>
      </c>
      <c r="G38" s="233">
        <v>3.8</v>
      </c>
      <c r="H38" s="232" t="s">
        <v>914</v>
      </c>
      <c r="I38" s="231">
        <v>3.8</v>
      </c>
      <c r="J38" s="232" t="s">
        <v>914</v>
      </c>
      <c r="K38" s="233">
        <v>3.8</v>
      </c>
      <c r="L38" s="232" t="s">
        <v>914</v>
      </c>
      <c r="M38" s="231">
        <v>3.8</v>
      </c>
      <c r="N38" s="232" t="s">
        <v>914</v>
      </c>
    </row>
    <row r="39" spans="1:14" customFormat="1" ht="12.75" x14ac:dyDescent="0.2">
      <c r="A39" s="229" t="s">
        <v>168</v>
      </c>
      <c r="B39" s="230" t="s">
        <v>169</v>
      </c>
      <c r="C39" s="231">
        <v>0.18</v>
      </c>
      <c r="D39" s="232" t="s">
        <v>914</v>
      </c>
      <c r="E39" s="231">
        <v>1.2</v>
      </c>
      <c r="F39" s="232" t="s">
        <v>914</v>
      </c>
      <c r="G39" s="233">
        <v>1.2</v>
      </c>
      <c r="H39" s="232" t="s">
        <v>914</v>
      </c>
      <c r="I39" s="231">
        <v>1.2</v>
      </c>
      <c r="J39" s="232" t="s">
        <v>914</v>
      </c>
      <c r="K39" s="233">
        <v>1.2</v>
      </c>
      <c r="L39" s="232" t="s">
        <v>914</v>
      </c>
      <c r="M39" s="231">
        <v>1.2</v>
      </c>
      <c r="N39" s="232" t="s">
        <v>914</v>
      </c>
    </row>
    <row r="40" spans="1:14" customFormat="1" ht="12.75" x14ac:dyDescent="0.2">
      <c r="A40" s="229" t="s">
        <v>170</v>
      </c>
      <c r="B40" s="230" t="s">
        <v>171</v>
      </c>
      <c r="C40" s="231">
        <v>0.26</v>
      </c>
      <c r="D40" s="232" t="s">
        <v>914</v>
      </c>
      <c r="E40" s="231">
        <v>0.26</v>
      </c>
      <c r="F40" s="232" t="s">
        <v>914</v>
      </c>
      <c r="G40" s="233">
        <v>0.26</v>
      </c>
      <c r="H40" s="232" t="s">
        <v>914</v>
      </c>
      <c r="I40" s="231">
        <v>0.26</v>
      </c>
      <c r="J40" s="232" t="s">
        <v>914</v>
      </c>
      <c r="K40" s="233">
        <v>0.26</v>
      </c>
      <c r="L40" s="232" t="s">
        <v>914</v>
      </c>
      <c r="M40" s="231">
        <v>0.26</v>
      </c>
      <c r="N40" s="232" t="s">
        <v>914</v>
      </c>
    </row>
    <row r="41" spans="1:14" customFormat="1" ht="12.75" x14ac:dyDescent="0.2">
      <c r="A41" s="229" t="s">
        <v>172</v>
      </c>
      <c r="B41" s="230" t="s">
        <v>173</v>
      </c>
      <c r="C41" s="231">
        <v>0.18</v>
      </c>
      <c r="D41" s="232" t="s">
        <v>913</v>
      </c>
      <c r="E41" s="231">
        <v>0.55000000000000004</v>
      </c>
      <c r="F41" s="232" t="s">
        <v>914</v>
      </c>
      <c r="G41" s="233">
        <v>0.55000000000000004</v>
      </c>
      <c r="H41" s="232" t="s">
        <v>914</v>
      </c>
      <c r="I41" s="231">
        <v>0.55000000000000004</v>
      </c>
      <c r="J41" s="232" t="s">
        <v>914</v>
      </c>
      <c r="K41" s="233">
        <v>0.55000000000000004</v>
      </c>
      <c r="L41" s="232" t="s">
        <v>914</v>
      </c>
      <c r="M41" s="231">
        <v>0.55000000000000004</v>
      </c>
      <c r="N41" s="232" t="s">
        <v>914</v>
      </c>
    </row>
    <row r="42" spans="1:14" customFormat="1" ht="12.75" x14ac:dyDescent="0.2">
      <c r="A42" s="229" t="s">
        <v>174</v>
      </c>
      <c r="B42" s="230" t="s">
        <v>175</v>
      </c>
      <c r="C42" s="231">
        <v>140000</v>
      </c>
      <c r="D42" s="232" t="s">
        <v>913</v>
      </c>
      <c r="E42" s="231">
        <v>390000</v>
      </c>
      <c r="F42" s="232" t="s">
        <v>913</v>
      </c>
      <c r="G42" s="233">
        <v>2700000</v>
      </c>
      <c r="H42" s="232" t="s">
        <v>914</v>
      </c>
      <c r="I42" s="231">
        <v>2700000</v>
      </c>
      <c r="J42" s="232" t="s">
        <v>914</v>
      </c>
      <c r="K42" s="233">
        <v>140000</v>
      </c>
      <c r="L42" s="232" t="s">
        <v>913</v>
      </c>
      <c r="M42" s="231">
        <v>390000</v>
      </c>
      <c r="N42" s="232" t="s">
        <v>913</v>
      </c>
    </row>
    <row r="43" spans="1:14" customFormat="1" ht="12.75" x14ac:dyDescent="0.2">
      <c r="A43" s="234" t="s">
        <v>176</v>
      </c>
      <c r="B43" s="235" t="s">
        <v>177</v>
      </c>
      <c r="C43" s="231">
        <v>0.05</v>
      </c>
      <c r="D43" s="232" t="s">
        <v>913</v>
      </c>
      <c r="E43" s="231">
        <v>0.21000000000000002</v>
      </c>
      <c r="F43" s="232" t="s">
        <v>913</v>
      </c>
      <c r="G43" s="233">
        <v>5</v>
      </c>
      <c r="H43" s="232" t="s">
        <v>913</v>
      </c>
      <c r="I43" s="231">
        <v>21</v>
      </c>
      <c r="J43" s="232" t="s">
        <v>913</v>
      </c>
      <c r="K43" s="233">
        <v>5</v>
      </c>
      <c r="L43" s="232" t="s">
        <v>913</v>
      </c>
      <c r="M43" s="231">
        <v>21</v>
      </c>
      <c r="N43" s="232" t="s">
        <v>913</v>
      </c>
    </row>
    <row r="44" spans="1:14" customFormat="1" ht="12.75" x14ac:dyDescent="0.2">
      <c r="A44" s="229" t="s">
        <v>178</v>
      </c>
      <c r="B44" s="230" t="s">
        <v>179</v>
      </c>
      <c r="C44" s="231">
        <v>3500</v>
      </c>
      <c r="D44" s="232" t="s">
        <v>913</v>
      </c>
      <c r="E44" s="231">
        <v>9700</v>
      </c>
      <c r="F44" s="232" t="s">
        <v>913</v>
      </c>
      <c r="G44" s="233">
        <v>350000</v>
      </c>
      <c r="H44" s="232" t="s">
        <v>913</v>
      </c>
      <c r="I44" s="231">
        <v>969999.99999999988</v>
      </c>
      <c r="J44" s="232" t="s">
        <v>913</v>
      </c>
      <c r="K44" s="233">
        <v>3500</v>
      </c>
      <c r="L44" s="232" t="s">
        <v>913</v>
      </c>
      <c r="M44" s="231">
        <v>9700</v>
      </c>
      <c r="N44" s="232" t="s">
        <v>913</v>
      </c>
    </row>
    <row r="45" spans="1:14" customFormat="1" ht="12.75" x14ac:dyDescent="0.2">
      <c r="A45" s="229" t="s">
        <v>180</v>
      </c>
      <c r="B45" s="230" t="s">
        <v>181</v>
      </c>
      <c r="C45" s="231">
        <v>1</v>
      </c>
      <c r="D45" s="232" t="s">
        <v>915</v>
      </c>
      <c r="E45" s="231">
        <v>5.0999999999999996</v>
      </c>
      <c r="F45" s="232" t="s">
        <v>915</v>
      </c>
      <c r="G45" s="233">
        <v>100</v>
      </c>
      <c r="H45" s="232" t="s">
        <v>915</v>
      </c>
      <c r="I45" s="231">
        <v>509.99999999999994</v>
      </c>
      <c r="J45" s="232" t="s">
        <v>915</v>
      </c>
      <c r="K45" s="233">
        <v>100</v>
      </c>
      <c r="L45" s="232" t="s">
        <v>915</v>
      </c>
      <c r="M45" s="231">
        <v>509.99999999999994</v>
      </c>
      <c r="N45" s="232" t="s">
        <v>915</v>
      </c>
    </row>
    <row r="46" spans="1:14" customFormat="1" ht="12.75" x14ac:dyDescent="0.2">
      <c r="A46" s="229" t="s">
        <v>184</v>
      </c>
      <c r="B46" s="230" t="s">
        <v>185</v>
      </c>
      <c r="C46" s="231">
        <v>1.2E-2</v>
      </c>
      <c r="D46" s="232" t="s">
        <v>915</v>
      </c>
      <c r="E46" s="231">
        <v>6.3E-2</v>
      </c>
      <c r="F46" s="232" t="s">
        <v>915</v>
      </c>
      <c r="G46" s="233">
        <v>1.2</v>
      </c>
      <c r="H46" s="232" t="s">
        <v>915</v>
      </c>
      <c r="I46" s="231">
        <v>6.3</v>
      </c>
      <c r="J46" s="232" t="s">
        <v>915</v>
      </c>
      <c r="K46" s="233">
        <v>0.12</v>
      </c>
      <c r="L46" s="232" t="s">
        <v>915</v>
      </c>
      <c r="M46" s="231">
        <v>0.63</v>
      </c>
      <c r="N46" s="232" t="s">
        <v>915</v>
      </c>
    </row>
    <row r="47" spans="1:14" customFormat="1" ht="12.75" x14ac:dyDescent="0.2">
      <c r="A47" s="229" t="s">
        <v>186</v>
      </c>
      <c r="B47" s="230" t="s">
        <v>187</v>
      </c>
      <c r="C47" s="231">
        <v>0.1</v>
      </c>
      <c r="D47" s="232" t="s">
        <v>913</v>
      </c>
      <c r="E47" s="231">
        <v>0.43</v>
      </c>
      <c r="F47" s="232" t="s">
        <v>913</v>
      </c>
      <c r="G47" s="233">
        <v>10</v>
      </c>
      <c r="H47" s="232" t="s">
        <v>913</v>
      </c>
      <c r="I47" s="231">
        <v>43</v>
      </c>
      <c r="J47" s="232" t="s">
        <v>913</v>
      </c>
      <c r="K47" s="233">
        <v>100</v>
      </c>
      <c r="L47" s="232" t="s">
        <v>913</v>
      </c>
      <c r="M47" s="231">
        <v>430</v>
      </c>
      <c r="N47" s="232" t="s">
        <v>913</v>
      </c>
    </row>
    <row r="48" spans="1:14" customFormat="1" ht="12.75" x14ac:dyDescent="0.2">
      <c r="A48" s="229" t="s">
        <v>188</v>
      </c>
      <c r="B48" s="230" t="s">
        <v>189</v>
      </c>
      <c r="C48" s="231">
        <v>0.36000000000000004</v>
      </c>
      <c r="D48" s="232" t="s">
        <v>913</v>
      </c>
      <c r="E48" s="231">
        <v>1.5</v>
      </c>
      <c r="F48" s="232" t="s">
        <v>913</v>
      </c>
      <c r="G48" s="233">
        <v>36</v>
      </c>
      <c r="H48" s="232" t="s">
        <v>913</v>
      </c>
      <c r="I48" s="231">
        <v>100</v>
      </c>
      <c r="J48" s="232" t="s">
        <v>914</v>
      </c>
      <c r="K48" s="233">
        <v>100</v>
      </c>
      <c r="L48" s="232" t="s">
        <v>914</v>
      </c>
      <c r="M48" s="231">
        <v>100</v>
      </c>
      <c r="N48" s="232" t="s">
        <v>914</v>
      </c>
    </row>
    <row r="49" spans="1:14" customFormat="1" ht="12.75" x14ac:dyDescent="0.2">
      <c r="A49" s="229" t="s">
        <v>190</v>
      </c>
      <c r="B49" s="230" t="s">
        <v>191</v>
      </c>
      <c r="C49" s="231">
        <v>0.2</v>
      </c>
      <c r="D49" s="232" t="s">
        <v>916</v>
      </c>
      <c r="E49" s="231">
        <v>0.2</v>
      </c>
      <c r="F49" s="232" t="s">
        <v>916</v>
      </c>
      <c r="G49" s="233">
        <v>20</v>
      </c>
      <c r="H49" s="232" t="s">
        <v>916</v>
      </c>
      <c r="I49" s="231">
        <v>20</v>
      </c>
      <c r="J49" s="232" t="s">
        <v>916</v>
      </c>
      <c r="K49" s="233">
        <v>200</v>
      </c>
      <c r="L49" s="232" t="s">
        <v>916</v>
      </c>
      <c r="M49" s="231">
        <v>200</v>
      </c>
      <c r="N49" s="232" t="s">
        <v>916</v>
      </c>
    </row>
    <row r="50" spans="1:14" customFormat="1" ht="12.75" x14ac:dyDescent="0.2">
      <c r="A50" s="234" t="s">
        <v>192</v>
      </c>
      <c r="B50" s="235" t="s">
        <v>193</v>
      </c>
      <c r="C50" s="231">
        <v>0.84000000000000008</v>
      </c>
      <c r="D50" s="232" t="s">
        <v>915</v>
      </c>
      <c r="E50" s="231">
        <v>3.5</v>
      </c>
      <c r="F50" s="232" t="s">
        <v>915</v>
      </c>
      <c r="G50" s="233">
        <v>84</v>
      </c>
      <c r="H50" s="232" t="s">
        <v>915</v>
      </c>
      <c r="I50" s="231">
        <v>350</v>
      </c>
      <c r="J50" s="232" t="s">
        <v>915</v>
      </c>
      <c r="K50" s="233">
        <v>84</v>
      </c>
      <c r="L50" s="232" t="s">
        <v>915</v>
      </c>
      <c r="M50" s="231">
        <v>350</v>
      </c>
      <c r="N50" s="232" t="s">
        <v>915</v>
      </c>
    </row>
    <row r="51" spans="1:14" customFormat="1" ht="12.75" x14ac:dyDescent="0.2">
      <c r="A51" s="237" t="s">
        <v>194</v>
      </c>
      <c r="B51" s="238" t="s">
        <v>195</v>
      </c>
      <c r="C51" s="231">
        <v>100</v>
      </c>
      <c r="D51" s="232" t="s">
        <v>913</v>
      </c>
      <c r="E51" s="231">
        <v>290</v>
      </c>
      <c r="F51" s="232" t="s">
        <v>913</v>
      </c>
      <c r="G51" s="233">
        <v>10000</v>
      </c>
      <c r="H51" s="232" t="s">
        <v>913</v>
      </c>
      <c r="I51" s="231">
        <v>29000</v>
      </c>
      <c r="J51" s="232" t="s">
        <v>913</v>
      </c>
      <c r="K51" s="233">
        <v>100</v>
      </c>
      <c r="L51" s="232" t="s">
        <v>913</v>
      </c>
      <c r="M51" s="231">
        <v>290</v>
      </c>
      <c r="N51" s="232" t="s">
        <v>913</v>
      </c>
    </row>
    <row r="52" spans="1:14" customFormat="1" ht="12.75" x14ac:dyDescent="0.2">
      <c r="A52" s="229" t="s">
        <v>196</v>
      </c>
      <c r="B52" s="230" t="s">
        <v>197</v>
      </c>
      <c r="C52" s="231">
        <v>0.15000000000000002</v>
      </c>
      <c r="D52" s="232" t="s">
        <v>915</v>
      </c>
      <c r="E52" s="231">
        <v>0.76</v>
      </c>
      <c r="F52" s="232" t="s">
        <v>915</v>
      </c>
      <c r="G52" s="233">
        <v>15</v>
      </c>
      <c r="H52" s="232" t="s">
        <v>915</v>
      </c>
      <c r="I52" s="231">
        <v>76</v>
      </c>
      <c r="J52" s="232" t="s">
        <v>915</v>
      </c>
      <c r="K52" s="233">
        <v>15</v>
      </c>
      <c r="L52" s="232" t="s">
        <v>915</v>
      </c>
      <c r="M52" s="231">
        <v>76</v>
      </c>
      <c r="N52" s="232" t="s">
        <v>915</v>
      </c>
    </row>
    <row r="53" spans="1:14" customFormat="1" ht="12.75" x14ac:dyDescent="0.2">
      <c r="A53" s="229" t="s">
        <v>198</v>
      </c>
      <c r="B53" s="230" t="s">
        <v>199</v>
      </c>
      <c r="C53" s="231">
        <v>300</v>
      </c>
      <c r="D53" s="232" t="s">
        <v>917</v>
      </c>
      <c r="E53" s="231">
        <v>300</v>
      </c>
      <c r="F53" s="232" t="s">
        <v>917</v>
      </c>
      <c r="G53" s="233">
        <v>30000</v>
      </c>
      <c r="H53" s="232" t="s">
        <v>917</v>
      </c>
      <c r="I53" s="231">
        <v>30000</v>
      </c>
      <c r="J53" s="232" t="s">
        <v>917</v>
      </c>
      <c r="K53" s="233">
        <v>30000</v>
      </c>
      <c r="L53" s="232" t="s">
        <v>917</v>
      </c>
      <c r="M53" s="231">
        <v>30000</v>
      </c>
      <c r="N53" s="232" t="s">
        <v>917</v>
      </c>
    </row>
    <row r="54" spans="1:14" customFormat="1" ht="12.75" x14ac:dyDescent="0.2">
      <c r="A54" s="229" t="s">
        <v>200</v>
      </c>
      <c r="B54" s="230" t="s">
        <v>201</v>
      </c>
      <c r="C54" s="231">
        <v>7.9000000000000012E-4</v>
      </c>
      <c r="D54" s="232" t="s">
        <v>915</v>
      </c>
      <c r="E54" s="231">
        <v>4.0000000000000001E-3</v>
      </c>
      <c r="F54" s="232" t="s">
        <v>915</v>
      </c>
      <c r="G54" s="233">
        <v>7.9000000000000001E-2</v>
      </c>
      <c r="H54" s="232" t="s">
        <v>915</v>
      </c>
      <c r="I54" s="231">
        <v>0.4</v>
      </c>
      <c r="J54" s="232" t="s">
        <v>915</v>
      </c>
      <c r="K54" s="233">
        <v>7.9000000000000001E-2</v>
      </c>
      <c r="L54" s="232" t="s">
        <v>915</v>
      </c>
      <c r="M54" s="231">
        <v>0.4</v>
      </c>
      <c r="N54" s="232" t="s">
        <v>915</v>
      </c>
    </row>
    <row r="55" spans="1:14" customFormat="1" ht="12.75" x14ac:dyDescent="0.2">
      <c r="A55" s="229" t="s">
        <v>202</v>
      </c>
      <c r="B55" s="230" t="s">
        <v>203</v>
      </c>
      <c r="C55" s="231">
        <v>6</v>
      </c>
      <c r="D55" s="232" t="s">
        <v>916</v>
      </c>
      <c r="E55" s="231">
        <v>6</v>
      </c>
      <c r="F55" s="232" t="s">
        <v>916</v>
      </c>
      <c r="G55" s="233">
        <v>290</v>
      </c>
      <c r="H55" s="232" t="s">
        <v>914</v>
      </c>
      <c r="I55" s="231">
        <v>290</v>
      </c>
      <c r="J55" s="232" t="s">
        <v>914</v>
      </c>
      <c r="K55" s="233">
        <v>290</v>
      </c>
      <c r="L55" s="232" t="s">
        <v>914</v>
      </c>
      <c r="M55" s="231">
        <v>290</v>
      </c>
      <c r="N55" s="232" t="s">
        <v>914</v>
      </c>
    </row>
    <row r="56" spans="1:14" customFormat="1" ht="12.75" x14ac:dyDescent="0.2">
      <c r="A56" s="234" t="s">
        <v>204</v>
      </c>
      <c r="B56" s="235" t="s">
        <v>205</v>
      </c>
      <c r="C56" s="231">
        <v>1700</v>
      </c>
      <c r="D56" s="232" t="s">
        <v>913</v>
      </c>
      <c r="E56" s="231">
        <v>4900</v>
      </c>
      <c r="F56" s="232" t="s">
        <v>913</v>
      </c>
      <c r="G56" s="233">
        <v>120000</v>
      </c>
      <c r="H56" s="232" t="s">
        <v>914</v>
      </c>
      <c r="I56" s="231">
        <v>120000</v>
      </c>
      <c r="J56" s="232" t="s">
        <v>914</v>
      </c>
      <c r="K56" s="233">
        <v>120000</v>
      </c>
      <c r="L56" s="232" t="s">
        <v>914</v>
      </c>
      <c r="M56" s="231">
        <v>120000</v>
      </c>
      <c r="N56" s="232" t="s">
        <v>914</v>
      </c>
    </row>
    <row r="57" spans="1:14" customFormat="1" ht="12.75" x14ac:dyDescent="0.2">
      <c r="A57" s="234" t="s">
        <v>208</v>
      </c>
      <c r="B57" s="235" t="s">
        <v>209</v>
      </c>
      <c r="C57" s="231">
        <v>70</v>
      </c>
      <c r="D57" s="232" t="s">
        <v>917</v>
      </c>
      <c r="E57" s="231">
        <v>70</v>
      </c>
      <c r="F57" s="232" t="s">
        <v>917</v>
      </c>
      <c r="G57" s="233">
        <v>7000</v>
      </c>
      <c r="H57" s="232" t="s">
        <v>917</v>
      </c>
      <c r="I57" s="231">
        <v>7000</v>
      </c>
      <c r="J57" s="232" t="s">
        <v>917</v>
      </c>
      <c r="K57" s="233">
        <v>70</v>
      </c>
      <c r="L57" s="232" t="s">
        <v>917</v>
      </c>
      <c r="M57" s="231">
        <v>70</v>
      </c>
      <c r="N57" s="232" t="s">
        <v>917</v>
      </c>
    </row>
    <row r="58" spans="1:14" customFormat="1" ht="12.75" x14ac:dyDescent="0.2">
      <c r="A58" s="234" t="s">
        <v>210</v>
      </c>
      <c r="B58" s="235" t="s">
        <v>211</v>
      </c>
      <c r="C58" s="231">
        <v>60</v>
      </c>
      <c r="D58" s="232" t="s">
        <v>917</v>
      </c>
      <c r="E58" s="231">
        <v>60</v>
      </c>
      <c r="F58" s="232" t="s">
        <v>917</v>
      </c>
      <c r="G58" s="233">
        <v>6</v>
      </c>
      <c r="H58" s="232" t="s">
        <v>917</v>
      </c>
      <c r="I58" s="231">
        <v>6</v>
      </c>
      <c r="J58" s="232" t="s">
        <v>917</v>
      </c>
      <c r="K58" s="233">
        <v>0.06</v>
      </c>
      <c r="L58" s="232" t="s">
        <v>917</v>
      </c>
      <c r="M58" s="231">
        <v>0.06</v>
      </c>
      <c r="N58" s="232" t="s">
        <v>917</v>
      </c>
    </row>
    <row r="59" spans="1:14" customFormat="1" ht="12.75" x14ac:dyDescent="0.2">
      <c r="A59" s="234" t="s">
        <v>212</v>
      </c>
      <c r="B59" s="235" t="s">
        <v>213</v>
      </c>
      <c r="C59" s="231">
        <v>90</v>
      </c>
      <c r="D59" s="232" t="s">
        <v>917</v>
      </c>
      <c r="E59" s="231">
        <v>90</v>
      </c>
      <c r="F59" s="232" t="s">
        <v>917</v>
      </c>
      <c r="G59" s="233">
        <v>9000</v>
      </c>
      <c r="H59" s="232" t="s">
        <v>917</v>
      </c>
      <c r="I59" s="231">
        <v>9000</v>
      </c>
      <c r="J59" s="232" t="s">
        <v>917</v>
      </c>
      <c r="K59" s="233">
        <v>90</v>
      </c>
      <c r="L59" s="232" t="s">
        <v>917</v>
      </c>
      <c r="M59" s="231">
        <v>90</v>
      </c>
      <c r="N59" s="232" t="s">
        <v>917</v>
      </c>
    </row>
    <row r="60" spans="1:14" customFormat="1" ht="12.75" x14ac:dyDescent="0.2">
      <c r="A60" s="229" t="s">
        <v>214</v>
      </c>
      <c r="B60" s="230" t="s">
        <v>215</v>
      </c>
      <c r="C60" s="231">
        <v>80</v>
      </c>
      <c r="D60" s="232" t="s">
        <v>916</v>
      </c>
      <c r="E60" s="231">
        <v>80</v>
      </c>
      <c r="F60" s="232" t="s">
        <v>916</v>
      </c>
      <c r="G60" s="233">
        <v>8000</v>
      </c>
      <c r="H60" s="232" t="s">
        <v>916</v>
      </c>
      <c r="I60" s="231">
        <v>8000</v>
      </c>
      <c r="J60" s="232" t="s">
        <v>916</v>
      </c>
      <c r="K60" s="233">
        <v>80</v>
      </c>
      <c r="L60" s="232" t="s">
        <v>916</v>
      </c>
      <c r="M60" s="231">
        <v>80</v>
      </c>
      <c r="N60" s="232" t="s">
        <v>916</v>
      </c>
    </row>
    <row r="61" spans="1:14" customFormat="1" ht="12.75" x14ac:dyDescent="0.2">
      <c r="A61" s="229" t="s">
        <v>216</v>
      </c>
      <c r="B61" s="230" t="s">
        <v>217</v>
      </c>
      <c r="C61" s="231">
        <v>10</v>
      </c>
      <c r="D61" s="232" t="s">
        <v>917</v>
      </c>
      <c r="E61" s="231">
        <v>10</v>
      </c>
      <c r="F61" s="232" t="s">
        <v>917</v>
      </c>
      <c r="G61" s="233">
        <v>1000</v>
      </c>
      <c r="H61" s="232" t="s">
        <v>917</v>
      </c>
      <c r="I61" s="231">
        <v>1000</v>
      </c>
      <c r="J61" s="232" t="s">
        <v>917</v>
      </c>
      <c r="K61" s="233">
        <v>1000</v>
      </c>
      <c r="L61" s="232" t="s">
        <v>917</v>
      </c>
      <c r="M61" s="231">
        <v>1000</v>
      </c>
      <c r="N61" s="232" t="s">
        <v>917</v>
      </c>
    </row>
    <row r="62" spans="1:14" customFormat="1" ht="12.75" x14ac:dyDescent="0.2">
      <c r="A62" s="234" t="s">
        <v>218</v>
      </c>
      <c r="B62" s="235" t="s">
        <v>219</v>
      </c>
      <c r="C62" s="231">
        <v>6.3</v>
      </c>
      <c r="D62" s="232" t="s">
        <v>913</v>
      </c>
      <c r="E62" s="231">
        <v>26</v>
      </c>
      <c r="F62" s="232" t="s">
        <v>913</v>
      </c>
      <c r="G62" s="233">
        <v>630</v>
      </c>
      <c r="H62" s="232" t="s">
        <v>913</v>
      </c>
      <c r="I62" s="231">
        <v>2600</v>
      </c>
      <c r="J62" s="232" t="s">
        <v>913</v>
      </c>
      <c r="K62" s="233">
        <v>6.3</v>
      </c>
      <c r="L62" s="232" t="s">
        <v>913</v>
      </c>
      <c r="M62" s="231">
        <v>26</v>
      </c>
      <c r="N62" s="232" t="s">
        <v>913</v>
      </c>
    </row>
    <row r="63" spans="1:14" customFormat="1" ht="12.75" x14ac:dyDescent="0.2">
      <c r="A63" s="234" t="s">
        <v>220</v>
      </c>
      <c r="B63" s="235" t="s">
        <v>221</v>
      </c>
      <c r="C63" s="231">
        <v>6.3</v>
      </c>
      <c r="D63" s="232" t="s">
        <v>913</v>
      </c>
      <c r="E63" s="231">
        <v>26</v>
      </c>
      <c r="F63" s="232" t="s">
        <v>913</v>
      </c>
      <c r="G63" s="233">
        <v>80</v>
      </c>
      <c r="H63" s="232" t="s">
        <v>914</v>
      </c>
      <c r="I63" s="231">
        <v>80</v>
      </c>
      <c r="J63" s="232" t="s">
        <v>914</v>
      </c>
      <c r="K63" s="233">
        <v>80</v>
      </c>
      <c r="L63" s="232" t="s">
        <v>914</v>
      </c>
      <c r="M63" s="231">
        <v>80</v>
      </c>
      <c r="N63" s="232" t="s">
        <v>914</v>
      </c>
    </row>
    <row r="64" spans="1:14" customFormat="1" ht="12.75" x14ac:dyDescent="0.2">
      <c r="A64" s="234" t="s">
        <v>222</v>
      </c>
      <c r="B64" s="235" t="s">
        <v>223</v>
      </c>
      <c r="C64" s="231">
        <v>1.1000000000000001</v>
      </c>
      <c r="D64" s="232" t="s">
        <v>913</v>
      </c>
      <c r="E64" s="231">
        <v>4.5</v>
      </c>
      <c r="F64" s="232" t="s">
        <v>913</v>
      </c>
      <c r="G64" s="233">
        <v>110.00000000000001</v>
      </c>
      <c r="H64" s="232" t="s">
        <v>913</v>
      </c>
      <c r="I64" s="231">
        <v>450</v>
      </c>
      <c r="J64" s="232" t="s">
        <v>913</v>
      </c>
      <c r="K64" s="233">
        <v>110.00000000000001</v>
      </c>
      <c r="L64" s="232" t="s">
        <v>913</v>
      </c>
      <c r="M64" s="231">
        <v>450</v>
      </c>
      <c r="N64" s="232" t="s">
        <v>913</v>
      </c>
    </row>
    <row r="65" spans="1:14" customFormat="1" ht="12.75" x14ac:dyDescent="0.2">
      <c r="A65" s="229" t="s">
        <v>224</v>
      </c>
      <c r="B65" s="230" t="s">
        <v>225</v>
      </c>
      <c r="C65" s="231">
        <v>3500</v>
      </c>
      <c r="D65" s="232" t="s">
        <v>913</v>
      </c>
      <c r="E65" s="231">
        <v>9700</v>
      </c>
      <c r="F65" s="232" t="s">
        <v>913</v>
      </c>
      <c r="G65" s="233">
        <v>350000</v>
      </c>
      <c r="H65" s="232" t="s">
        <v>913</v>
      </c>
      <c r="I65" s="231">
        <v>969999.99999999988</v>
      </c>
      <c r="J65" s="232" t="s">
        <v>913</v>
      </c>
      <c r="K65" s="233">
        <v>35000</v>
      </c>
      <c r="L65" s="232" t="s">
        <v>913</v>
      </c>
      <c r="M65" s="231">
        <v>97000</v>
      </c>
      <c r="N65" s="232" t="s">
        <v>913</v>
      </c>
    </row>
    <row r="66" spans="1:14" customFormat="1" ht="12.75" x14ac:dyDescent="0.2">
      <c r="A66" s="234" t="s">
        <v>226</v>
      </c>
      <c r="B66" s="235" t="s">
        <v>227</v>
      </c>
      <c r="C66" s="231">
        <v>400</v>
      </c>
      <c r="D66" s="232" t="s">
        <v>917</v>
      </c>
      <c r="E66" s="231">
        <v>400</v>
      </c>
      <c r="F66" s="232" t="s">
        <v>917</v>
      </c>
      <c r="G66" s="233">
        <v>40000</v>
      </c>
      <c r="H66" s="232" t="s">
        <v>917</v>
      </c>
      <c r="I66" s="231">
        <v>40000</v>
      </c>
      <c r="J66" s="232" t="s">
        <v>917</v>
      </c>
      <c r="K66" s="233">
        <v>400</v>
      </c>
      <c r="L66" s="232" t="s">
        <v>917</v>
      </c>
      <c r="M66" s="231">
        <v>400</v>
      </c>
      <c r="N66" s="232" t="s">
        <v>917</v>
      </c>
    </row>
    <row r="67" spans="1:14" customFormat="1" ht="12.75" x14ac:dyDescent="0.2">
      <c r="A67" s="234" t="s">
        <v>228</v>
      </c>
      <c r="B67" s="235" t="s">
        <v>229</v>
      </c>
      <c r="C67" s="231">
        <v>1700</v>
      </c>
      <c r="D67" s="232" t="s">
        <v>913</v>
      </c>
      <c r="E67" s="231">
        <v>4900</v>
      </c>
      <c r="F67" s="232" t="s">
        <v>913</v>
      </c>
      <c r="G67" s="233">
        <v>15000</v>
      </c>
      <c r="H67" s="232" t="s">
        <v>914</v>
      </c>
      <c r="I67" s="231">
        <v>15000</v>
      </c>
      <c r="J67" s="232" t="s">
        <v>914</v>
      </c>
      <c r="K67" s="233">
        <v>1700</v>
      </c>
      <c r="L67" s="232" t="s">
        <v>913</v>
      </c>
      <c r="M67" s="231">
        <v>4900</v>
      </c>
      <c r="N67" s="232" t="s">
        <v>913</v>
      </c>
    </row>
    <row r="68" spans="1:14" customFormat="1" ht="12.75" x14ac:dyDescent="0.2">
      <c r="A68" s="234" t="s">
        <v>230</v>
      </c>
      <c r="B68" s="235" t="s">
        <v>231</v>
      </c>
      <c r="C68" s="231">
        <v>3500</v>
      </c>
      <c r="D68" s="232" t="s">
        <v>913</v>
      </c>
      <c r="E68" s="231">
        <v>9700</v>
      </c>
      <c r="F68" s="232" t="s">
        <v>913</v>
      </c>
      <c r="G68" s="233">
        <v>17000</v>
      </c>
      <c r="H68" s="232" t="s">
        <v>914</v>
      </c>
      <c r="I68" s="231">
        <v>17000</v>
      </c>
      <c r="J68" s="232" t="s">
        <v>914</v>
      </c>
      <c r="K68" s="233">
        <v>3500</v>
      </c>
      <c r="L68" s="232" t="s">
        <v>913</v>
      </c>
      <c r="M68" s="231">
        <v>9700</v>
      </c>
      <c r="N68" s="232" t="s">
        <v>913</v>
      </c>
    </row>
    <row r="69" spans="1:14" customFormat="1" ht="12.75" x14ac:dyDescent="0.2">
      <c r="A69" s="234" t="s">
        <v>232</v>
      </c>
      <c r="B69" s="235" t="s">
        <v>233</v>
      </c>
      <c r="C69" s="231">
        <v>3500</v>
      </c>
      <c r="D69" s="232" t="s">
        <v>913</v>
      </c>
      <c r="E69" s="231">
        <v>9700</v>
      </c>
      <c r="F69" s="232" t="s">
        <v>913</v>
      </c>
      <c r="G69" s="233">
        <v>30000</v>
      </c>
      <c r="H69" s="232" t="s">
        <v>914</v>
      </c>
      <c r="I69" s="231">
        <v>30000</v>
      </c>
      <c r="J69" s="232" t="s">
        <v>914</v>
      </c>
      <c r="K69" s="233">
        <v>3500</v>
      </c>
      <c r="L69" s="232" t="s">
        <v>913</v>
      </c>
      <c r="M69" s="231">
        <v>9700</v>
      </c>
      <c r="N69" s="232" t="s">
        <v>913</v>
      </c>
    </row>
    <row r="70" spans="1:14" customFormat="1" ht="12.75" x14ac:dyDescent="0.2">
      <c r="A70" s="229" t="s">
        <v>234</v>
      </c>
      <c r="B70" s="230" t="s">
        <v>235</v>
      </c>
      <c r="C70" s="231">
        <v>340</v>
      </c>
      <c r="D70" s="232" t="s">
        <v>913</v>
      </c>
      <c r="E70" s="231">
        <v>1400</v>
      </c>
      <c r="F70" s="232" t="s">
        <v>913</v>
      </c>
      <c r="G70" s="233">
        <v>2700</v>
      </c>
      <c r="H70" s="232" t="s">
        <v>914</v>
      </c>
      <c r="I70" s="231">
        <v>2700</v>
      </c>
      <c r="J70" s="232" t="s">
        <v>914</v>
      </c>
      <c r="K70" s="233">
        <v>2700</v>
      </c>
      <c r="L70" s="232" t="s">
        <v>914</v>
      </c>
      <c r="M70" s="231">
        <v>2700</v>
      </c>
      <c r="N70" s="232" t="s">
        <v>914</v>
      </c>
    </row>
    <row r="71" spans="1:14" customFormat="1" ht="12.75" x14ac:dyDescent="0.2">
      <c r="A71" s="229" t="s">
        <v>238</v>
      </c>
      <c r="B71" s="230" t="s">
        <v>239</v>
      </c>
      <c r="C71" s="231">
        <v>280</v>
      </c>
      <c r="D71" s="232" t="s">
        <v>913</v>
      </c>
      <c r="E71" s="231">
        <v>500</v>
      </c>
      <c r="F71" s="232" t="s">
        <v>914</v>
      </c>
      <c r="G71" s="233">
        <v>500</v>
      </c>
      <c r="H71" s="232" t="s">
        <v>914</v>
      </c>
      <c r="I71" s="231">
        <v>500</v>
      </c>
      <c r="J71" s="232" t="s">
        <v>914</v>
      </c>
      <c r="K71" s="233">
        <v>500</v>
      </c>
      <c r="L71" s="232" t="s">
        <v>914</v>
      </c>
      <c r="M71" s="231">
        <v>500</v>
      </c>
      <c r="N71" s="232" t="s">
        <v>914</v>
      </c>
    </row>
    <row r="72" spans="1:14" customFormat="1" ht="12.75" x14ac:dyDescent="0.2">
      <c r="A72" s="229" t="s">
        <v>240</v>
      </c>
      <c r="B72" s="230" t="s">
        <v>241</v>
      </c>
      <c r="C72" s="231">
        <v>3500</v>
      </c>
      <c r="D72" s="232" t="s">
        <v>913</v>
      </c>
      <c r="E72" s="231">
        <v>9700</v>
      </c>
      <c r="F72" s="232" t="s">
        <v>913</v>
      </c>
      <c r="G72" s="233">
        <v>120000</v>
      </c>
      <c r="H72" s="232" t="s">
        <v>914</v>
      </c>
      <c r="I72" s="231">
        <v>120000</v>
      </c>
      <c r="J72" s="232" t="s">
        <v>914</v>
      </c>
      <c r="K72" s="233">
        <v>120000</v>
      </c>
      <c r="L72" s="232" t="s">
        <v>914</v>
      </c>
      <c r="M72" s="231">
        <v>120000</v>
      </c>
      <c r="N72" s="232" t="s">
        <v>914</v>
      </c>
    </row>
    <row r="73" spans="1:14" customFormat="1" ht="12.75" x14ac:dyDescent="0.2">
      <c r="A73" s="234" t="s">
        <v>242</v>
      </c>
      <c r="B73" s="235" t="s">
        <v>243</v>
      </c>
      <c r="C73" s="231">
        <v>33</v>
      </c>
      <c r="D73" s="232" t="s">
        <v>913</v>
      </c>
      <c r="E73" s="231">
        <v>140</v>
      </c>
      <c r="F73" s="232" t="s">
        <v>913</v>
      </c>
      <c r="G73" s="233">
        <v>1200</v>
      </c>
      <c r="H73" s="232" t="s">
        <v>914</v>
      </c>
      <c r="I73" s="231">
        <v>1200</v>
      </c>
      <c r="J73" s="232" t="s">
        <v>914</v>
      </c>
      <c r="K73" s="233">
        <v>33</v>
      </c>
      <c r="L73" s="232" t="s">
        <v>913</v>
      </c>
      <c r="M73" s="231">
        <v>140</v>
      </c>
      <c r="N73" s="232" t="s">
        <v>913</v>
      </c>
    </row>
    <row r="74" spans="1:14" customFormat="1" ht="12.75" x14ac:dyDescent="0.2">
      <c r="A74" s="229" t="s">
        <v>244</v>
      </c>
      <c r="B74" s="230" t="s">
        <v>245</v>
      </c>
      <c r="C74" s="231">
        <v>40</v>
      </c>
      <c r="D74" s="232" t="s">
        <v>916</v>
      </c>
      <c r="E74" s="231">
        <v>40</v>
      </c>
      <c r="F74" s="232" t="s">
        <v>916</v>
      </c>
      <c r="G74" s="233">
        <v>4000</v>
      </c>
      <c r="H74" s="232" t="s">
        <v>916</v>
      </c>
      <c r="I74" s="231">
        <v>4000</v>
      </c>
      <c r="J74" s="232" t="s">
        <v>916</v>
      </c>
      <c r="K74" s="233">
        <v>40</v>
      </c>
      <c r="L74" s="232" t="s">
        <v>916</v>
      </c>
      <c r="M74" s="231">
        <v>40</v>
      </c>
      <c r="N74" s="232" t="s">
        <v>916</v>
      </c>
    </row>
    <row r="75" spans="1:14" customFormat="1" ht="12.75" x14ac:dyDescent="0.2">
      <c r="A75" s="229" t="s">
        <v>246</v>
      </c>
      <c r="B75" s="230" t="s">
        <v>247</v>
      </c>
      <c r="C75" s="231">
        <v>1500</v>
      </c>
      <c r="D75" s="232" t="s">
        <v>915</v>
      </c>
      <c r="E75" s="231">
        <v>6200</v>
      </c>
      <c r="F75" s="232" t="s">
        <v>915</v>
      </c>
      <c r="G75" s="233">
        <v>150000</v>
      </c>
      <c r="H75" s="232" t="s">
        <v>915</v>
      </c>
      <c r="I75" s="231">
        <v>620000</v>
      </c>
      <c r="J75" s="232" t="s">
        <v>915</v>
      </c>
      <c r="K75" s="233">
        <v>1500</v>
      </c>
      <c r="L75" s="232" t="s">
        <v>915</v>
      </c>
      <c r="M75" s="231">
        <v>6200</v>
      </c>
      <c r="N75" s="232" t="s">
        <v>915</v>
      </c>
    </row>
    <row r="76" spans="1:14" customFormat="1" ht="12.75" x14ac:dyDescent="0.2">
      <c r="A76" s="229" t="s">
        <v>248</v>
      </c>
      <c r="B76" s="230" t="s">
        <v>249</v>
      </c>
      <c r="C76" s="231">
        <v>5</v>
      </c>
      <c r="D76" s="232" t="s">
        <v>916</v>
      </c>
      <c r="E76" s="231">
        <v>5</v>
      </c>
      <c r="F76" s="232" t="s">
        <v>916</v>
      </c>
      <c r="G76" s="233">
        <v>500</v>
      </c>
      <c r="H76" s="232" t="s">
        <v>916</v>
      </c>
      <c r="I76" s="231">
        <v>500</v>
      </c>
      <c r="J76" s="232" t="s">
        <v>916</v>
      </c>
      <c r="K76" s="233">
        <v>50</v>
      </c>
      <c r="L76" s="232" t="s">
        <v>916</v>
      </c>
      <c r="M76" s="231">
        <v>50</v>
      </c>
      <c r="N76" s="232" t="s">
        <v>916</v>
      </c>
    </row>
    <row r="77" spans="1:14" customFormat="1" ht="12.75" x14ac:dyDescent="0.2">
      <c r="A77" s="234" t="s">
        <v>250</v>
      </c>
      <c r="B77" s="235" t="s">
        <v>251</v>
      </c>
      <c r="C77" s="231">
        <v>700</v>
      </c>
      <c r="D77" s="232" t="s">
        <v>917</v>
      </c>
      <c r="E77" s="231">
        <v>700</v>
      </c>
      <c r="F77" s="232" t="s">
        <v>917</v>
      </c>
      <c r="G77" s="233">
        <v>70000</v>
      </c>
      <c r="H77" s="232" t="s">
        <v>917</v>
      </c>
      <c r="I77" s="231">
        <v>70000</v>
      </c>
      <c r="J77" s="232" t="s">
        <v>917</v>
      </c>
      <c r="K77" s="233">
        <v>700</v>
      </c>
      <c r="L77" s="232" t="s">
        <v>917</v>
      </c>
      <c r="M77" s="231">
        <v>700</v>
      </c>
      <c r="N77" s="232" t="s">
        <v>917</v>
      </c>
    </row>
    <row r="78" spans="1:14" customFormat="1" ht="12.75" x14ac:dyDescent="0.2">
      <c r="A78" s="234" t="s">
        <v>252</v>
      </c>
      <c r="B78" s="235" t="s">
        <v>253</v>
      </c>
      <c r="C78" s="231">
        <v>100</v>
      </c>
      <c r="D78" s="232" t="s">
        <v>917</v>
      </c>
      <c r="E78" s="231">
        <v>100</v>
      </c>
      <c r="F78" s="232" t="s">
        <v>917</v>
      </c>
      <c r="G78" s="233">
        <v>10000</v>
      </c>
      <c r="H78" s="232" t="s">
        <v>917</v>
      </c>
      <c r="I78" s="231">
        <v>10000</v>
      </c>
      <c r="J78" s="232" t="s">
        <v>917</v>
      </c>
      <c r="K78" s="233">
        <v>100</v>
      </c>
      <c r="L78" s="232" t="s">
        <v>917</v>
      </c>
      <c r="M78" s="231">
        <v>100</v>
      </c>
      <c r="N78" s="232" t="s">
        <v>917</v>
      </c>
    </row>
    <row r="79" spans="1:14" customFormat="1" ht="12.75" x14ac:dyDescent="0.2">
      <c r="A79" s="229" t="s">
        <v>254</v>
      </c>
      <c r="B79" s="230" t="s">
        <v>255</v>
      </c>
      <c r="C79" s="231">
        <v>2</v>
      </c>
      <c r="D79" s="232" t="s">
        <v>916</v>
      </c>
      <c r="E79" s="231">
        <v>2</v>
      </c>
      <c r="F79" s="232" t="s">
        <v>916</v>
      </c>
      <c r="G79" s="233">
        <v>56</v>
      </c>
      <c r="H79" s="232" t="s">
        <v>914</v>
      </c>
      <c r="I79" s="231">
        <v>56</v>
      </c>
      <c r="J79" s="232" t="s">
        <v>914</v>
      </c>
      <c r="K79" s="233">
        <v>56</v>
      </c>
      <c r="L79" s="232" t="s">
        <v>914</v>
      </c>
      <c r="M79" s="231">
        <v>56</v>
      </c>
      <c r="N79" s="232" t="s">
        <v>914</v>
      </c>
    </row>
    <row r="80" spans="1:14" customFormat="1" ht="12.75" x14ac:dyDescent="0.2">
      <c r="A80" s="234" t="s">
        <v>258</v>
      </c>
      <c r="B80" s="235" t="s">
        <v>259</v>
      </c>
      <c r="C80" s="231">
        <v>110000.00000000001</v>
      </c>
      <c r="D80" s="232" t="s">
        <v>915</v>
      </c>
      <c r="E80" s="231">
        <v>440000.00000000006</v>
      </c>
      <c r="F80" s="232" t="s">
        <v>915</v>
      </c>
      <c r="G80" s="233">
        <v>1400000</v>
      </c>
      <c r="H80" s="232" t="s">
        <v>914</v>
      </c>
      <c r="I80" s="231">
        <v>1400000</v>
      </c>
      <c r="J80" s="232" t="s">
        <v>914</v>
      </c>
      <c r="K80" s="233">
        <v>110000.00000000001</v>
      </c>
      <c r="L80" s="232" t="s">
        <v>915</v>
      </c>
      <c r="M80" s="231">
        <v>440000.00000000006</v>
      </c>
      <c r="N80" s="232" t="s">
        <v>915</v>
      </c>
    </row>
    <row r="81" spans="1:14" customFormat="1" ht="12.75" x14ac:dyDescent="0.2">
      <c r="A81" s="229" t="s">
        <v>260</v>
      </c>
      <c r="B81" s="230" t="s">
        <v>261</v>
      </c>
      <c r="C81" s="231">
        <v>2.1</v>
      </c>
      <c r="D81" s="232" t="s">
        <v>915</v>
      </c>
      <c r="E81" s="231">
        <v>8.8000000000000007</v>
      </c>
      <c r="F81" s="232" t="s">
        <v>915</v>
      </c>
      <c r="G81" s="233">
        <v>210</v>
      </c>
      <c r="H81" s="232" t="s">
        <v>915</v>
      </c>
      <c r="I81" s="231">
        <v>880.00000000000011</v>
      </c>
      <c r="J81" s="232" t="s">
        <v>915</v>
      </c>
      <c r="K81" s="233">
        <v>210</v>
      </c>
      <c r="L81" s="232" t="s">
        <v>915</v>
      </c>
      <c r="M81" s="231">
        <v>880.00000000000011</v>
      </c>
      <c r="N81" s="232" t="s">
        <v>915</v>
      </c>
    </row>
    <row r="82" spans="1:14" customFormat="1" ht="12.75" x14ac:dyDescent="0.2">
      <c r="A82" s="229" t="s">
        <v>262</v>
      </c>
      <c r="B82" s="230" t="s">
        <v>263</v>
      </c>
      <c r="C82" s="231">
        <v>2.4</v>
      </c>
      <c r="D82" s="232" t="s">
        <v>913</v>
      </c>
      <c r="E82" s="231">
        <v>10</v>
      </c>
      <c r="F82" s="232" t="s">
        <v>913</v>
      </c>
      <c r="G82" s="233">
        <v>240</v>
      </c>
      <c r="H82" s="232" t="s">
        <v>913</v>
      </c>
      <c r="I82" s="231">
        <v>1000</v>
      </c>
      <c r="J82" s="232" t="s">
        <v>913</v>
      </c>
      <c r="K82" s="233">
        <v>2.4</v>
      </c>
      <c r="L82" s="232" t="s">
        <v>913</v>
      </c>
      <c r="M82" s="231">
        <v>10</v>
      </c>
      <c r="N82" s="232" t="s">
        <v>913</v>
      </c>
    </row>
    <row r="83" spans="1:14" customFormat="1" ht="12.75" x14ac:dyDescent="0.2">
      <c r="A83" s="229" t="s">
        <v>264</v>
      </c>
      <c r="B83" s="230" t="s">
        <v>265</v>
      </c>
      <c r="C83" s="231">
        <v>3.3</v>
      </c>
      <c r="D83" s="232" t="s">
        <v>913</v>
      </c>
      <c r="E83" s="231">
        <v>14</v>
      </c>
      <c r="F83" s="232" t="s">
        <v>913</v>
      </c>
      <c r="G83" s="233">
        <v>330</v>
      </c>
      <c r="H83" s="232" t="s">
        <v>913</v>
      </c>
      <c r="I83" s="231">
        <v>1400</v>
      </c>
      <c r="J83" s="232" t="s">
        <v>913</v>
      </c>
      <c r="K83" s="233">
        <v>3.3</v>
      </c>
      <c r="L83" s="232" t="s">
        <v>913</v>
      </c>
      <c r="M83" s="231">
        <v>14</v>
      </c>
      <c r="N83" s="232" t="s">
        <v>913</v>
      </c>
    </row>
    <row r="84" spans="1:14" customFormat="1" ht="12.75" x14ac:dyDescent="0.2">
      <c r="A84" s="229" t="s">
        <v>266</v>
      </c>
      <c r="B84" s="230" t="s">
        <v>267</v>
      </c>
      <c r="C84" s="231">
        <v>100</v>
      </c>
      <c r="D84" s="232" t="s">
        <v>916</v>
      </c>
      <c r="E84" s="231">
        <v>100</v>
      </c>
      <c r="F84" s="232" t="s">
        <v>916</v>
      </c>
      <c r="G84" s="233">
        <v>10000</v>
      </c>
      <c r="H84" s="232" t="s">
        <v>916</v>
      </c>
      <c r="I84" s="231">
        <v>10000</v>
      </c>
      <c r="J84" s="232" t="s">
        <v>916</v>
      </c>
      <c r="K84" s="233">
        <v>10000</v>
      </c>
      <c r="L84" s="232" t="s">
        <v>916</v>
      </c>
      <c r="M84" s="231">
        <v>10000</v>
      </c>
      <c r="N84" s="232" t="s">
        <v>916</v>
      </c>
    </row>
    <row r="85" spans="1:14" customFormat="1" ht="12.75" x14ac:dyDescent="0.2">
      <c r="A85" s="229" t="s">
        <v>268</v>
      </c>
      <c r="B85" s="230" t="s">
        <v>269</v>
      </c>
      <c r="C85" s="231">
        <v>5.9</v>
      </c>
      <c r="D85" s="232" t="s">
        <v>913</v>
      </c>
      <c r="E85" s="231">
        <v>25</v>
      </c>
      <c r="F85" s="232" t="s">
        <v>913</v>
      </c>
      <c r="G85" s="233">
        <v>590</v>
      </c>
      <c r="H85" s="232" t="s">
        <v>913</v>
      </c>
      <c r="I85" s="231">
        <v>2500</v>
      </c>
      <c r="J85" s="232" t="s">
        <v>913</v>
      </c>
      <c r="K85" s="233">
        <v>5900</v>
      </c>
      <c r="L85" s="232" t="s">
        <v>913</v>
      </c>
      <c r="M85" s="231">
        <v>13000</v>
      </c>
      <c r="N85" s="232" t="s">
        <v>914</v>
      </c>
    </row>
    <row r="86" spans="1:14" customFormat="1" ht="12.75" x14ac:dyDescent="0.2">
      <c r="A86" s="234" t="s">
        <v>270</v>
      </c>
      <c r="B86" s="235" t="s">
        <v>271</v>
      </c>
      <c r="C86" s="231">
        <v>1400</v>
      </c>
      <c r="D86" s="232" t="s">
        <v>913</v>
      </c>
      <c r="E86" s="231">
        <v>3900</v>
      </c>
      <c r="F86" s="232" t="s">
        <v>913</v>
      </c>
      <c r="G86" s="233">
        <v>140000</v>
      </c>
      <c r="H86" s="232" t="s">
        <v>913</v>
      </c>
      <c r="I86" s="231">
        <v>390000</v>
      </c>
      <c r="J86" s="232" t="s">
        <v>913</v>
      </c>
      <c r="K86" s="233">
        <v>1400</v>
      </c>
      <c r="L86" s="232" t="s">
        <v>913</v>
      </c>
      <c r="M86" s="231">
        <v>3900</v>
      </c>
      <c r="N86" s="232" t="s">
        <v>913</v>
      </c>
    </row>
    <row r="87" spans="1:14" customFormat="1" ht="12.75" x14ac:dyDescent="0.2">
      <c r="A87" s="229" t="s">
        <v>272</v>
      </c>
      <c r="B87" s="230" t="s">
        <v>273</v>
      </c>
      <c r="C87" s="231">
        <v>80</v>
      </c>
      <c r="D87" s="232" t="s">
        <v>916</v>
      </c>
      <c r="E87" s="231">
        <v>80</v>
      </c>
      <c r="F87" s="232" t="s">
        <v>916</v>
      </c>
      <c r="G87" s="233">
        <v>8000</v>
      </c>
      <c r="H87" s="232" t="s">
        <v>916</v>
      </c>
      <c r="I87" s="231">
        <v>8000</v>
      </c>
      <c r="J87" s="232" t="s">
        <v>916</v>
      </c>
      <c r="K87" s="233">
        <v>8000</v>
      </c>
      <c r="L87" s="232" t="s">
        <v>916</v>
      </c>
      <c r="M87" s="231">
        <v>8000</v>
      </c>
      <c r="N87" s="232" t="s">
        <v>916</v>
      </c>
    </row>
    <row r="88" spans="1:14" customFormat="1" ht="12.75" x14ac:dyDescent="0.2">
      <c r="A88" s="234" t="s">
        <v>274</v>
      </c>
      <c r="B88" s="235" t="s">
        <v>275</v>
      </c>
      <c r="C88" s="231">
        <v>110000.00000000001</v>
      </c>
      <c r="D88" s="232" t="s">
        <v>915</v>
      </c>
      <c r="E88" s="231">
        <v>440000.00000000006</v>
      </c>
      <c r="F88" s="232" t="s">
        <v>915</v>
      </c>
      <c r="G88" s="233">
        <v>2900000</v>
      </c>
      <c r="H88" s="232" t="s">
        <v>914</v>
      </c>
      <c r="I88" s="231">
        <v>2900000</v>
      </c>
      <c r="J88" s="232" t="s">
        <v>914</v>
      </c>
      <c r="K88" s="233">
        <v>110000.00000000001</v>
      </c>
      <c r="L88" s="232" t="s">
        <v>915</v>
      </c>
      <c r="M88" s="231">
        <v>440000.00000000006</v>
      </c>
      <c r="N88" s="232" t="s">
        <v>915</v>
      </c>
    </row>
    <row r="89" spans="1:14" customFormat="1" ht="12.75" x14ac:dyDescent="0.2">
      <c r="A89" s="229" t="s">
        <v>276</v>
      </c>
      <c r="B89" s="230" t="s">
        <v>277</v>
      </c>
      <c r="C89" s="231">
        <v>21000</v>
      </c>
      <c r="D89" s="232" t="s">
        <v>915</v>
      </c>
      <c r="E89" s="231">
        <v>88000</v>
      </c>
      <c r="F89" s="232" t="s">
        <v>915</v>
      </c>
      <c r="G89" s="233">
        <v>2100000</v>
      </c>
      <c r="H89" s="232" t="s">
        <v>915</v>
      </c>
      <c r="I89" s="231">
        <v>5700000</v>
      </c>
      <c r="J89" s="232" t="s">
        <v>915</v>
      </c>
      <c r="K89" s="233">
        <v>2100000</v>
      </c>
      <c r="L89" s="232" t="s">
        <v>915</v>
      </c>
      <c r="M89" s="231">
        <v>5700000</v>
      </c>
      <c r="N89" s="232" t="s">
        <v>915</v>
      </c>
    </row>
    <row r="90" spans="1:14" customFormat="1" ht="12.75" x14ac:dyDescent="0.2">
      <c r="A90" s="229" t="s">
        <v>278</v>
      </c>
      <c r="B90" s="230" t="s">
        <v>279</v>
      </c>
      <c r="C90" s="231">
        <v>80</v>
      </c>
      <c r="D90" s="232" t="s">
        <v>916</v>
      </c>
      <c r="E90" s="231">
        <v>80</v>
      </c>
      <c r="F90" s="232" t="s">
        <v>916</v>
      </c>
      <c r="G90" s="233">
        <v>8000</v>
      </c>
      <c r="H90" s="232" t="s">
        <v>916</v>
      </c>
      <c r="I90" s="231">
        <v>8000</v>
      </c>
      <c r="J90" s="232" t="s">
        <v>916</v>
      </c>
      <c r="K90" s="233">
        <v>800</v>
      </c>
      <c r="L90" s="232" t="s">
        <v>916</v>
      </c>
      <c r="M90" s="231">
        <v>800</v>
      </c>
      <c r="N90" s="232" t="s">
        <v>916</v>
      </c>
    </row>
    <row r="91" spans="1:14" customFormat="1" ht="12.75" x14ac:dyDescent="0.2">
      <c r="A91" s="229" t="s">
        <v>280</v>
      </c>
      <c r="B91" s="230" t="s">
        <v>281</v>
      </c>
      <c r="C91" s="231">
        <v>2800</v>
      </c>
      <c r="D91" s="232" t="s">
        <v>913</v>
      </c>
      <c r="E91" s="231">
        <v>7800</v>
      </c>
      <c r="F91" s="232" t="s">
        <v>913</v>
      </c>
      <c r="G91" s="233">
        <v>12000</v>
      </c>
      <c r="H91" s="232" t="s">
        <v>914</v>
      </c>
      <c r="I91" s="231">
        <v>12000</v>
      </c>
      <c r="J91" s="232" t="s">
        <v>914</v>
      </c>
      <c r="K91" s="233">
        <v>2800</v>
      </c>
      <c r="L91" s="232" t="s">
        <v>913</v>
      </c>
      <c r="M91" s="231">
        <v>7800</v>
      </c>
      <c r="N91" s="232" t="s">
        <v>913</v>
      </c>
    </row>
    <row r="92" spans="1:14" customFormat="1" ht="12.75" x14ac:dyDescent="0.2">
      <c r="A92" s="234" t="s">
        <v>282</v>
      </c>
      <c r="B92" s="235" t="s">
        <v>283</v>
      </c>
      <c r="C92" s="231">
        <v>4.2</v>
      </c>
      <c r="D92" s="232" t="s">
        <v>915</v>
      </c>
      <c r="E92" s="231">
        <v>18</v>
      </c>
      <c r="F92" s="232" t="s">
        <v>915</v>
      </c>
      <c r="G92" s="233">
        <v>420</v>
      </c>
      <c r="H92" s="232" t="s">
        <v>915</v>
      </c>
      <c r="I92" s="231">
        <v>1800</v>
      </c>
      <c r="J92" s="232" t="s">
        <v>915</v>
      </c>
      <c r="K92" s="233">
        <v>4.2</v>
      </c>
      <c r="L92" s="232" t="s">
        <v>915</v>
      </c>
      <c r="M92" s="231">
        <v>18</v>
      </c>
      <c r="N92" s="232" t="s">
        <v>915</v>
      </c>
    </row>
    <row r="93" spans="1:14" customFormat="1" ht="12.75" x14ac:dyDescent="0.2">
      <c r="A93" s="229" t="s">
        <v>284</v>
      </c>
      <c r="B93" s="230" t="s">
        <v>285</v>
      </c>
      <c r="C93" s="231">
        <v>40</v>
      </c>
      <c r="D93" s="232" t="s">
        <v>917</v>
      </c>
      <c r="E93" s="231">
        <v>40</v>
      </c>
      <c r="F93" s="232" t="s">
        <v>917</v>
      </c>
      <c r="G93" s="233">
        <v>4000</v>
      </c>
      <c r="H93" s="232" t="s">
        <v>917</v>
      </c>
      <c r="I93" s="231">
        <v>4000</v>
      </c>
      <c r="J93" s="232" t="s">
        <v>917</v>
      </c>
      <c r="K93" s="233">
        <v>40</v>
      </c>
      <c r="L93" s="232" t="s">
        <v>917</v>
      </c>
      <c r="M93" s="231">
        <v>40</v>
      </c>
      <c r="N93" s="232" t="s">
        <v>917</v>
      </c>
    </row>
    <row r="94" spans="1:14" customFormat="1" ht="12.75" x14ac:dyDescent="0.2">
      <c r="A94" s="229" t="s">
        <v>286</v>
      </c>
      <c r="B94" s="230" t="s">
        <v>287</v>
      </c>
      <c r="C94" s="231">
        <v>0.16000000000000003</v>
      </c>
      <c r="D94" s="232" t="s">
        <v>915</v>
      </c>
      <c r="E94" s="231">
        <v>0.83000000000000007</v>
      </c>
      <c r="F94" s="232" t="s">
        <v>915</v>
      </c>
      <c r="G94" s="233">
        <v>16</v>
      </c>
      <c r="H94" s="232" t="s">
        <v>915</v>
      </c>
      <c r="I94" s="231">
        <v>83</v>
      </c>
      <c r="J94" s="232" t="s">
        <v>915</v>
      </c>
      <c r="K94" s="233">
        <v>16</v>
      </c>
      <c r="L94" s="232" t="s">
        <v>915</v>
      </c>
      <c r="M94" s="231">
        <v>83</v>
      </c>
      <c r="N94" s="232" t="s">
        <v>915</v>
      </c>
    </row>
    <row r="95" spans="1:14" customFormat="1" ht="12.75" x14ac:dyDescent="0.2">
      <c r="A95" s="234" t="s">
        <v>288</v>
      </c>
      <c r="B95" s="235" t="s">
        <v>289</v>
      </c>
      <c r="C95" s="231">
        <v>210</v>
      </c>
      <c r="D95" s="232" t="s">
        <v>915</v>
      </c>
      <c r="E95" s="231">
        <v>880</v>
      </c>
      <c r="F95" s="232" t="s">
        <v>915</v>
      </c>
      <c r="G95" s="233">
        <v>21000</v>
      </c>
      <c r="H95" s="232" t="s">
        <v>915</v>
      </c>
      <c r="I95" s="231">
        <v>88000</v>
      </c>
      <c r="J95" s="232" t="s">
        <v>915</v>
      </c>
      <c r="K95" s="233">
        <v>210</v>
      </c>
      <c r="L95" s="232" t="s">
        <v>915</v>
      </c>
      <c r="M95" s="231">
        <v>880</v>
      </c>
      <c r="N95" s="232" t="s">
        <v>916</v>
      </c>
    </row>
    <row r="96" spans="1:14" customFormat="1" ht="12.75" x14ac:dyDescent="0.2">
      <c r="A96" s="234" t="s">
        <v>290</v>
      </c>
      <c r="B96" s="235" t="s">
        <v>291</v>
      </c>
      <c r="C96" s="231">
        <v>38</v>
      </c>
      <c r="D96" s="232" t="s">
        <v>913</v>
      </c>
      <c r="E96" s="231">
        <v>160</v>
      </c>
      <c r="F96" s="232" t="s">
        <v>913</v>
      </c>
      <c r="G96" s="233">
        <v>600</v>
      </c>
      <c r="H96" s="232" t="s">
        <v>914</v>
      </c>
      <c r="I96" s="231">
        <v>600</v>
      </c>
      <c r="J96" s="232" t="s">
        <v>914</v>
      </c>
      <c r="K96" s="233">
        <v>38</v>
      </c>
      <c r="L96" s="232" t="s">
        <v>913</v>
      </c>
      <c r="M96" s="231">
        <v>160</v>
      </c>
      <c r="N96" s="232" t="s">
        <v>913</v>
      </c>
    </row>
    <row r="97" spans="1:14" customFormat="1" ht="12.75" x14ac:dyDescent="0.2">
      <c r="A97" s="234" t="s">
        <v>292</v>
      </c>
      <c r="B97" s="235" t="s">
        <v>293</v>
      </c>
      <c r="C97" s="231">
        <v>100</v>
      </c>
      <c r="D97" s="232" t="s">
        <v>917</v>
      </c>
      <c r="E97" s="231">
        <v>100</v>
      </c>
      <c r="F97" s="232" t="s">
        <v>917</v>
      </c>
      <c r="G97" s="233">
        <v>10000</v>
      </c>
      <c r="H97" s="232" t="s">
        <v>917</v>
      </c>
      <c r="I97" s="231">
        <v>10000</v>
      </c>
      <c r="J97" s="232" t="s">
        <v>917</v>
      </c>
      <c r="K97" s="233">
        <v>100</v>
      </c>
      <c r="L97" s="232" t="s">
        <v>917</v>
      </c>
      <c r="M97" s="231">
        <v>100</v>
      </c>
      <c r="N97" s="232" t="s">
        <v>917</v>
      </c>
    </row>
    <row r="98" spans="1:14" customFormat="1" ht="12.75" x14ac:dyDescent="0.2">
      <c r="A98" s="239" t="s">
        <v>294</v>
      </c>
      <c r="B98" s="235" t="s">
        <v>295</v>
      </c>
      <c r="C98" s="231">
        <v>100</v>
      </c>
      <c r="D98" s="232" t="s">
        <v>917</v>
      </c>
      <c r="E98" s="231">
        <v>100</v>
      </c>
      <c r="F98" s="232" t="s">
        <v>917</v>
      </c>
      <c r="G98" s="233">
        <v>10000</v>
      </c>
      <c r="H98" s="232" t="s">
        <v>917</v>
      </c>
      <c r="I98" s="231">
        <v>10000</v>
      </c>
      <c r="J98" s="232" t="s">
        <v>917</v>
      </c>
      <c r="K98" s="233">
        <v>100</v>
      </c>
      <c r="L98" s="232" t="s">
        <v>917</v>
      </c>
      <c r="M98" s="231">
        <v>100</v>
      </c>
      <c r="N98" s="232" t="s">
        <v>917</v>
      </c>
    </row>
    <row r="99" spans="1:14" customFormat="1" ht="12.75" x14ac:dyDescent="0.2">
      <c r="A99" s="229" t="s">
        <v>296</v>
      </c>
      <c r="B99" s="230" t="s">
        <v>297</v>
      </c>
      <c r="C99" s="231">
        <v>2</v>
      </c>
      <c r="D99" s="232" t="s">
        <v>917</v>
      </c>
      <c r="E99" s="231">
        <v>2</v>
      </c>
      <c r="F99" s="232" t="s">
        <v>917</v>
      </c>
      <c r="G99" s="233">
        <v>200</v>
      </c>
      <c r="H99" s="232" t="s">
        <v>917</v>
      </c>
      <c r="I99" s="231">
        <v>200</v>
      </c>
      <c r="J99" s="232" t="s">
        <v>917</v>
      </c>
      <c r="K99" s="233">
        <v>2</v>
      </c>
      <c r="L99" s="232" t="s">
        <v>917</v>
      </c>
      <c r="M99" s="231">
        <v>2</v>
      </c>
      <c r="N99" s="232" t="s">
        <v>917</v>
      </c>
    </row>
    <row r="100" spans="1:14" customFormat="1" ht="12.75" x14ac:dyDescent="0.2">
      <c r="A100" s="234" t="s">
        <v>298</v>
      </c>
      <c r="B100" s="235" t="s">
        <v>299</v>
      </c>
      <c r="C100" s="231">
        <v>1700</v>
      </c>
      <c r="D100" s="232" t="s">
        <v>913</v>
      </c>
      <c r="E100" s="231">
        <v>4900</v>
      </c>
      <c r="F100" s="232" t="s">
        <v>913</v>
      </c>
      <c r="G100" s="233">
        <v>170000</v>
      </c>
      <c r="H100" s="232" t="s">
        <v>913</v>
      </c>
      <c r="I100" s="231">
        <v>190000</v>
      </c>
      <c r="J100" s="232" t="s">
        <v>914</v>
      </c>
      <c r="K100" s="233">
        <v>1700</v>
      </c>
      <c r="L100" s="232" t="s">
        <v>913</v>
      </c>
      <c r="M100" s="231">
        <v>4900</v>
      </c>
      <c r="N100" s="232" t="s">
        <v>913</v>
      </c>
    </row>
    <row r="101" spans="1:14" customFormat="1" ht="12.75" x14ac:dyDescent="0.2">
      <c r="A101" s="234" t="s">
        <v>300</v>
      </c>
      <c r="B101" s="235" t="s">
        <v>301</v>
      </c>
      <c r="C101" s="231">
        <v>70</v>
      </c>
      <c r="D101" s="232" t="s">
        <v>917</v>
      </c>
      <c r="E101" s="231">
        <v>70</v>
      </c>
      <c r="F101" s="232" t="s">
        <v>917</v>
      </c>
      <c r="G101" s="233">
        <v>500</v>
      </c>
      <c r="H101" s="232" t="s">
        <v>914</v>
      </c>
      <c r="I101" s="231">
        <v>500</v>
      </c>
      <c r="J101" s="232" t="s">
        <v>914</v>
      </c>
      <c r="K101" s="233">
        <v>500</v>
      </c>
      <c r="L101" s="232" t="s">
        <v>914</v>
      </c>
      <c r="M101" s="231">
        <v>500</v>
      </c>
      <c r="N101" s="232" t="s">
        <v>914</v>
      </c>
    </row>
    <row r="102" spans="1:14" customFormat="1" ht="12.75" x14ac:dyDescent="0.2">
      <c r="A102" s="229" t="s">
        <v>308</v>
      </c>
      <c r="B102" s="230" t="s">
        <v>309</v>
      </c>
      <c r="C102" s="231">
        <v>1.8</v>
      </c>
      <c r="D102" s="232" t="s">
        <v>913</v>
      </c>
      <c r="E102" s="231">
        <v>1.9</v>
      </c>
      <c r="F102" s="232" t="s">
        <v>914</v>
      </c>
      <c r="G102" s="233">
        <v>1.9</v>
      </c>
      <c r="H102" s="232" t="s">
        <v>914</v>
      </c>
      <c r="I102" s="231">
        <v>1.9</v>
      </c>
      <c r="J102" s="232" t="s">
        <v>914</v>
      </c>
      <c r="K102" s="233">
        <v>1.9</v>
      </c>
      <c r="L102" s="232" t="s">
        <v>914</v>
      </c>
      <c r="M102" s="231">
        <v>1.9</v>
      </c>
      <c r="N102" s="232" t="s">
        <v>914</v>
      </c>
    </row>
    <row r="103" spans="1:14" customFormat="1" ht="12.75" x14ac:dyDescent="0.2">
      <c r="A103" s="229" t="s">
        <v>324</v>
      </c>
      <c r="B103" s="230" t="s">
        <v>325</v>
      </c>
      <c r="C103" s="231">
        <v>1300</v>
      </c>
      <c r="D103" s="232" t="s">
        <v>915</v>
      </c>
      <c r="E103" s="231">
        <v>5300</v>
      </c>
      <c r="F103" s="232" t="s">
        <v>915</v>
      </c>
      <c r="G103" s="233">
        <v>130000</v>
      </c>
      <c r="H103" s="232" t="s">
        <v>915</v>
      </c>
      <c r="I103" s="231">
        <v>530000</v>
      </c>
      <c r="J103" s="232" t="s">
        <v>915</v>
      </c>
      <c r="K103" s="233">
        <v>130000</v>
      </c>
      <c r="L103" s="232" t="s">
        <v>915</v>
      </c>
      <c r="M103" s="231">
        <v>530000</v>
      </c>
      <c r="N103" s="232" t="s">
        <v>915</v>
      </c>
    </row>
    <row r="104" spans="1:14" customFormat="1" ht="12.75" x14ac:dyDescent="0.2">
      <c r="A104" s="229" t="s">
        <v>314</v>
      </c>
      <c r="B104" s="230" t="s">
        <v>315</v>
      </c>
      <c r="C104" s="231">
        <v>2.8</v>
      </c>
      <c r="D104" s="232" t="s">
        <v>913</v>
      </c>
      <c r="E104" s="231">
        <v>7.8</v>
      </c>
      <c r="F104" s="232" t="s">
        <v>913</v>
      </c>
      <c r="G104" s="233">
        <v>280</v>
      </c>
      <c r="H104" s="232" t="s">
        <v>913</v>
      </c>
      <c r="I104" s="231">
        <v>780</v>
      </c>
      <c r="J104" s="232" t="s">
        <v>913</v>
      </c>
      <c r="K104" s="233">
        <v>280</v>
      </c>
      <c r="L104" s="232" t="s">
        <v>913</v>
      </c>
      <c r="M104" s="231">
        <v>780</v>
      </c>
      <c r="N104" s="232" t="s">
        <v>913</v>
      </c>
    </row>
    <row r="105" spans="1:14" customFormat="1" ht="12.75" x14ac:dyDescent="0.2">
      <c r="A105" s="234" t="s">
        <v>318</v>
      </c>
      <c r="B105" s="235" t="s">
        <v>319</v>
      </c>
      <c r="C105" s="231">
        <v>1700</v>
      </c>
      <c r="D105" s="232" t="s">
        <v>913</v>
      </c>
      <c r="E105" s="231">
        <v>4900</v>
      </c>
      <c r="F105" s="232" t="s">
        <v>913</v>
      </c>
      <c r="G105" s="233">
        <v>170000</v>
      </c>
      <c r="H105" s="232" t="s">
        <v>913</v>
      </c>
      <c r="I105" s="231">
        <v>490000.00000000006</v>
      </c>
      <c r="J105" s="232" t="s">
        <v>913</v>
      </c>
      <c r="K105" s="233">
        <v>170000</v>
      </c>
      <c r="L105" s="232" t="s">
        <v>913</v>
      </c>
      <c r="M105" s="231">
        <v>490000.00000000006</v>
      </c>
      <c r="N105" s="232" t="s">
        <v>913</v>
      </c>
    </row>
    <row r="106" spans="1:14" customFormat="1" ht="12.75" x14ac:dyDescent="0.2">
      <c r="A106" s="234" t="s">
        <v>316</v>
      </c>
      <c r="B106" s="235" t="s">
        <v>317</v>
      </c>
      <c r="C106" s="231">
        <v>1700</v>
      </c>
      <c r="D106" s="232" t="s">
        <v>913</v>
      </c>
      <c r="E106" s="231">
        <v>4900</v>
      </c>
      <c r="F106" s="232" t="s">
        <v>913</v>
      </c>
      <c r="G106" s="233">
        <v>170000</v>
      </c>
      <c r="H106" s="232" t="s">
        <v>913</v>
      </c>
      <c r="I106" s="231">
        <v>490000.00000000006</v>
      </c>
      <c r="J106" s="232" t="s">
        <v>913</v>
      </c>
      <c r="K106" s="233">
        <v>1700000</v>
      </c>
      <c r="L106" s="232" t="s">
        <v>913</v>
      </c>
      <c r="M106" s="231">
        <v>2500000</v>
      </c>
      <c r="N106" s="232" t="s">
        <v>914</v>
      </c>
    </row>
    <row r="107" spans="1:14" customFormat="1" ht="12.75" x14ac:dyDescent="0.2">
      <c r="A107" s="234" t="s">
        <v>320</v>
      </c>
      <c r="B107" s="235" t="s">
        <v>321</v>
      </c>
      <c r="C107" s="231">
        <v>170</v>
      </c>
      <c r="D107" s="232" t="s">
        <v>913</v>
      </c>
      <c r="E107" s="231">
        <v>490</v>
      </c>
      <c r="F107" s="232" t="s">
        <v>913</v>
      </c>
      <c r="G107" s="233">
        <v>17000</v>
      </c>
      <c r="H107" s="232" t="s">
        <v>913</v>
      </c>
      <c r="I107" s="231">
        <v>49000</v>
      </c>
      <c r="J107" s="232" t="s">
        <v>913</v>
      </c>
      <c r="K107" s="233">
        <v>170000</v>
      </c>
      <c r="L107" s="232" t="s">
        <v>913</v>
      </c>
      <c r="M107" s="231">
        <v>490000</v>
      </c>
      <c r="N107" s="232" t="s">
        <v>913</v>
      </c>
    </row>
    <row r="108" spans="1:14" customFormat="1" ht="12.75" x14ac:dyDescent="0.2">
      <c r="A108" s="229" t="s">
        <v>322</v>
      </c>
      <c r="B108" s="230" t="s">
        <v>323</v>
      </c>
      <c r="C108" s="231">
        <v>3500</v>
      </c>
      <c r="D108" s="232" t="s">
        <v>913</v>
      </c>
      <c r="E108" s="231">
        <v>9700</v>
      </c>
      <c r="F108" s="232" t="s">
        <v>913</v>
      </c>
      <c r="G108" s="233">
        <v>350000</v>
      </c>
      <c r="H108" s="232" t="s">
        <v>913</v>
      </c>
      <c r="I108" s="231">
        <v>969999.99999999988</v>
      </c>
      <c r="J108" s="232" t="s">
        <v>913</v>
      </c>
      <c r="K108" s="233">
        <v>3500</v>
      </c>
      <c r="L108" s="232" t="s">
        <v>913</v>
      </c>
      <c r="M108" s="231">
        <v>9700</v>
      </c>
      <c r="N108" s="232" t="s">
        <v>913</v>
      </c>
    </row>
    <row r="109" spans="1:14" customFormat="1" ht="12.75" x14ac:dyDescent="0.2">
      <c r="A109" s="229" t="s">
        <v>326</v>
      </c>
      <c r="B109" s="230" t="s">
        <v>327</v>
      </c>
      <c r="C109" s="231">
        <v>0.34</v>
      </c>
      <c r="D109" s="232" t="s">
        <v>913</v>
      </c>
      <c r="E109" s="231">
        <v>1.4</v>
      </c>
      <c r="F109" s="232" t="s">
        <v>913</v>
      </c>
      <c r="G109" s="233">
        <v>34</v>
      </c>
      <c r="H109" s="232" t="s">
        <v>913</v>
      </c>
      <c r="I109" s="231">
        <v>140</v>
      </c>
      <c r="J109" s="232" t="s">
        <v>913</v>
      </c>
      <c r="K109" s="233">
        <v>34</v>
      </c>
      <c r="L109" s="232" t="s">
        <v>913</v>
      </c>
      <c r="M109" s="231">
        <v>140</v>
      </c>
      <c r="N109" s="232" t="s">
        <v>913</v>
      </c>
    </row>
    <row r="110" spans="1:14" customFormat="1" ht="12.75" x14ac:dyDescent="0.2">
      <c r="A110" s="234" t="s">
        <v>328</v>
      </c>
      <c r="B110" s="235" t="s">
        <v>329</v>
      </c>
      <c r="C110" s="231">
        <v>0.34</v>
      </c>
      <c r="D110" s="232" t="s">
        <v>913</v>
      </c>
      <c r="E110" s="231">
        <v>1.4</v>
      </c>
      <c r="F110" s="232" t="s">
        <v>913</v>
      </c>
      <c r="G110" s="233">
        <v>34</v>
      </c>
      <c r="H110" s="232" t="s">
        <v>913</v>
      </c>
      <c r="I110" s="231">
        <v>140</v>
      </c>
      <c r="J110" s="232" t="s">
        <v>913</v>
      </c>
      <c r="K110" s="233">
        <v>34</v>
      </c>
      <c r="L110" s="232" t="s">
        <v>913</v>
      </c>
      <c r="M110" s="231">
        <v>140</v>
      </c>
      <c r="N110" s="232" t="s">
        <v>913</v>
      </c>
    </row>
    <row r="111" spans="1:14" customFormat="1" ht="12.75" x14ac:dyDescent="0.2">
      <c r="A111" s="229" t="s">
        <v>330</v>
      </c>
      <c r="B111" s="230" t="s">
        <v>331</v>
      </c>
      <c r="C111" s="231">
        <v>840</v>
      </c>
      <c r="D111" s="232" t="s">
        <v>915</v>
      </c>
      <c r="E111" s="231">
        <v>3500</v>
      </c>
      <c r="F111" s="232" t="s">
        <v>915</v>
      </c>
      <c r="G111" s="233">
        <v>50000</v>
      </c>
      <c r="H111" s="232" t="s">
        <v>914</v>
      </c>
      <c r="I111" s="231">
        <v>50000</v>
      </c>
      <c r="J111" s="232" t="s">
        <v>914</v>
      </c>
      <c r="K111" s="233">
        <v>50000</v>
      </c>
      <c r="L111" s="232" t="s">
        <v>914</v>
      </c>
      <c r="M111" s="231">
        <v>50000</v>
      </c>
      <c r="N111" s="232" t="s">
        <v>914</v>
      </c>
    </row>
    <row r="112" spans="1:14" customFormat="1" ht="12.75" x14ac:dyDescent="0.2">
      <c r="A112" s="236" t="s">
        <v>332</v>
      </c>
      <c r="B112" s="230" t="s">
        <v>333</v>
      </c>
      <c r="C112" s="231">
        <v>1</v>
      </c>
      <c r="D112" s="232" t="s">
        <v>917</v>
      </c>
      <c r="E112" s="231">
        <v>1</v>
      </c>
      <c r="F112" s="232" t="s">
        <v>917</v>
      </c>
      <c r="G112" s="233">
        <v>100</v>
      </c>
      <c r="H112" s="232" t="s">
        <v>917</v>
      </c>
      <c r="I112" s="231">
        <v>100</v>
      </c>
      <c r="J112" s="232" t="s">
        <v>917</v>
      </c>
      <c r="K112" s="233">
        <v>1</v>
      </c>
      <c r="L112" s="232" t="s">
        <v>917</v>
      </c>
      <c r="M112" s="231">
        <v>1</v>
      </c>
      <c r="N112" s="232" t="s">
        <v>917</v>
      </c>
    </row>
    <row r="113" spans="1:14" customFormat="1" ht="12.75" x14ac:dyDescent="0.2">
      <c r="A113" s="229" t="s">
        <v>336</v>
      </c>
      <c r="B113" s="230" t="s">
        <v>337</v>
      </c>
      <c r="C113" s="231">
        <v>13000</v>
      </c>
      <c r="D113" s="232" t="s">
        <v>915</v>
      </c>
      <c r="E113" s="231">
        <v>53000</v>
      </c>
      <c r="F113" s="232" t="s">
        <v>915</v>
      </c>
      <c r="G113" s="233">
        <v>55000</v>
      </c>
      <c r="H113" s="232" t="s">
        <v>914</v>
      </c>
      <c r="I113" s="231">
        <v>55000</v>
      </c>
      <c r="J113" s="232" t="s">
        <v>914</v>
      </c>
      <c r="K113" s="233">
        <v>13000</v>
      </c>
      <c r="L113" s="232" t="s">
        <v>915</v>
      </c>
      <c r="M113" s="231">
        <v>53000</v>
      </c>
      <c r="N113" s="232" t="s">
        <v>915</v>
      </c>
    </row>
    <row r="114" spans="1:14" customFormat="1" ht="12.75" x14ac:dyDescent="0.2">
      <c r="A114" s="229" t="s">
        <v>338</v>
      </c>
      <c r="B114" s="230" t="s">
        <v>339</v>
      </c>
      <c r="C114" s="231">
        <v>1500</v>
      </c>
      <c r="D114" s="232" t="s">
        <v>915</v>
      </c>
      <c r="E114" s="231">
        <v>6200</v>
      </c>
      <c r="F114" s="232" t="s">
        <v>915</v>
      </c>
      <c r="G114" s="233">
        <v>150000</v>
      </c>
      <c r="H114" s="232" t="s">
        <v>915</v>
      </c>
      <c r="I114" s="231">
        <v>620000</v>
      </c>
      <c r="J114" s="232" t="s">
        <v>915</v>
      </c>
      <c r="K114" s="233">
        <v>1500</v>
      </c>
      <c r="L114" s="232" t="s">
        <v>915</v>
      </c>
      <c r="M114" s="231">
        <v>6200</v>
      </c>
      <c r="N114" s="232" t="s">
        <v>915</v>
      </c>
    </row>
    <row r="115" spans="1:14" customFormat="1" ht="12.75" x14ac:dyDescent="0.2">
      <c r="A115" s="234" t="s">
        <v>340</v>
      </c>
      <c r="B115" s="235" t="s">
        <v>341</v>
      </c>
      <c r="C115" s="231">
        <v>1</v>
      </c>
      <c r="D115" s="232" t="s">
        <v>914</v>
      </c>
      <c r="E115" s="231">
        <v>1</v>
      </c>
      <c r="F115" s="232" t="s">
        <v>914</v>
      </c>
      <c r="G115" s="233">
        <v>1</v>
      </c>
      <c r="H115" s="232" t="s">
        <v>914</v>
      </c>
      <c r="I115" s="231">
        <v>1</v>
      </c>
      <c r="J115" s="232" t="s">
        <v>914</v>
      </c>
      <c r="K115" s="233">
        <v>1</v>
      </c>
      <c r="L115" s="232" t="s">
        <v>914</v>
      </c>
      <c r="M115" s="231">
        <v>1</v>
      </c>
      <c r="N115" s="232" t="s">
        <v>914</v>
      </c>
    </row>
    <row r="116" spans="1:14" customFormat="1" ht="12.75" x14ac:dyDescent="0.2">
      <c r="A116" s="234" t="s">
        <v>342</v>
      </c>
      <c r="B116" s="235" t="s">
        <v>343</v>
      </c>
      <c r="C116" s="231">
        <v>17000</v>
      </c>
      <c r="D116" s="232" t="s">
        <v>913</v>
      </c>
      <c r="E116" s="231">
        <v>49000</v>
      </c>
      <c r="F116" s="232" t="s">
        <v>913</v>
      </c>
      <c r="G116" s="233">
        <v>1700000</v>
      </c>
      <c r="H116" s="232" t="s">
        <v>913</v>
      </c>
      <c r="I116" s="231">
        <v>4900000</v>
      </c>
      <c r="J116" s="232" t="s">
        <v>913</v>
      </c>
      <c r="K116" s="233">
        <v>17000</v>
      </c>
      <c r="L116" s="232" t="s">
        <v>913</v>
      </c>
      <c r="M116" s="231">
        <v>49000</v>
      </c>
      <c r="N116" s="232" t="s">
        <v>913</v>
      </c>
    </row>
    <row r="117" spans="1:14" customFormat="1" ht="12.75" x14ac:dyDescent="0.2">
      <c r="A117" s="229" t="s">
        <v>344</v>
      </c>
      <c r="B117" s="230" t="s">
        <v>345</v>
      </c>
      <c r="C117" s="231">
        <v>2.7</v>
      </c>
      <c r="D117" s="232" t="s">
        <v>913</v>
      </c>
      <c r="E117" s="231">
        <v>11</v>
      </c>
      <c r="F117" s="232" t="s">
        <v>913</v>
      </c>
      <c r="G117" s="233">
        <v>160</v>
      </c>
      <c r="H117" s="232" t="s">
        <v>914</v>
      </c>
      <c r="I117" s="231">
        <v>160</v>
      </c>
      <c r="J117" s="232" t="s">
        <v>914</v>
      </c>
      <c r="K117" s="233">
        <v>160</v>
      </c>
      <c r="L117" s="232" t="s">
        <v>914</v>
      </c>
      <c r="M117" s="231">
        <v>160</v>
      </c>
      <c r="N117" s="232" t="s">
        <v>914</v>
      </c>
    </row>
    <row r="118" spans="1:14" customFormat="1" ht="12.75" x14ac:dyDescent="0.2">
      <c r="A118" s="229" t="s">
        <v>346</v>
      </c>
      <c r="B118" s="230" t="s">
        <v>347</v>
      </c>
      <c r="C118" s="231">
        <v>1.9</v>
      </c>
      <c r="D118" s="232" t="s">
        <v>913</v>
      </c>
      <c r="E118" s="231">
        <v>8</v>
      </c>
      <c r="F118" s="232" t="s">
        <v>913</v>
      </c>
      <c r="G118" s="233">
        <v>40</v>
      </c>
      <c r="H118" s="232" t="s">
        <v>914</v>
      </c>
      <c r="I118" s="231">
        <v>40</v>
      </c>
      <c r="J118" s="232" t="s">
        <v>914</v>
      </c>
      <c r="K118" s="233">
        <v>40</v>
      </c>
      <c r="L118" s="232" t="s">
        <v>914</v>
      </c>
      <c r="M118" s="231">
        <v>40</v>
      </c>
      <c r="N118" s="232" t="s">
        <v>914</v>
      </c>
    </row>
    <row r="119" spans="1:14" customFormat="1" ht="12.75" x14ac:dyDescent="0.2">
      <c r="A119" s="229" t="s">
        <v>348</v>
      </c>
      <c r="B119" s="230" t="s">
        <v>349</v>
      </c>
      <c r="C119" s="231">
        <v>1.9</v>
      </c>
      <c r="D119" s="232" t="s">
        <v>913</v>
      </c>
      <c r="E119" s="231">
        <v>5.5</v>
      </c>
      <c r="F119" s="232" t="s">
        <v>914</v>
      </c>
      <c r="G119" s="233">
        <v>5.5</v>
      </c>
      <c r="H119" s="232" t="s">
        <v>914</v>
      </c>
      <c r="I119" s="231">
        <v>5.5</v>
      </c>
      <c r="J119" s="232" t="s">
        <v>914</v>
      </c>
      <c r="K119" s="233">
        <v>5.5</v>
      </c>
      <c r="L119" s="232" t="s">
        <v>914</v>
      </c>
      <c r="M119" s="231">
        <v>5.5</v>
      </c>
      <c r="N119" s="232" t="s">
        <v>914</v>
      </c>
    </row>
    <row r="120" spans="1:14" customFormat="1" ht="12.75" x14ac:dyDescent="0.2">
      <c r="A120" s="234" t="s">
        <v>350</v>
      </c>
      <c r="B120" s="235" t="s">
        <v>351</v>
      </c>
      <c r="C120" s="231">
        <v>400</v>
      </c>
      <c r="D120" s="232" t="s">
        <v>916</v>
      </c>
      <c r="E120" s="231">
        <v>400</v>
      </c>
      <c r="F120" s="232" t="s">
        <v>916</v>
      </c>
      <c r="G120" s="233">
        <v>40000</v>
      </c>
      <c r="H120" s="232" t="s">
        <v>916</v>
      </c>
      <c r="I120" s="231">
        <v>40000</v>
      </c>
      <c r="J120" s="232" t="s">
        <v>916</v>
      </c>
      <c r="K120" s="233">
        <v>200000</v>
      </c>
      <c r="L120" s="232" t="s">
        <v>914</v>
      </c>
      <c r="M120" s="231">
        <v>200000</v>
      </c>
      <c r="N120" s="232" t="s">
        <v>914</v>
      </c>
    </row>
    <row r="121" spans="1:14" customFormat="1" ht="12.75" x14ac:dyDescent="0.2">
      <c r="A121" s="229" t="s">
        <v>352</v>
      </c>
      <c r="B121" s="230" t="s">
        <v>353</v>
      </c>
      <c r="C121" s="231">
        <v>11</v>
      </c>
      <c r="D121" s="232" t="s">
        <v>913</v>
      </c>
      <c r="E121" s="231">
        <v>45</v>
      </c>
      <c r="F121" s="232" t="s">
        <v>913</v>
      </c>
      <c r="G121" s="233">
        <v>1100</v>
      </c>
      <c r="H121" s="232" t="s">
        <v>913</v>
      </c>
      <c r="I121" s="231">
        <v>4500</v>
      </c>
      <c r="J121" s="232" t="s">
        <v>913</v>
      </c>
      <c r="K121" s="233">
        <v>11000</v>
      </c>
      <c r="L121" s="232" t="s">
        <v>913</v>
      </c>
      <c r="M121" s="231">
        <v>40000</v>
      </c>
      <c r="N121" s="232" t="s">
        <v>914</v>
      </c>
    </row>
    <row r="122" spans="1:14" customFormat="1" ht="12.75" x14ac:dyDescent="0.2">
      <c r="A122" s="234" t="s">
        <v>354</v>
      </c>
      <c r="B122" s="235" t="s">
        <v>355</v>
      </c>
      <c r="C122" s="231">
        <v>0.16000000000000003</v>
      </c>
      <c r="D122" s="232" t="s">
        <v>913</v>
      </c>
      <c r="E122" s="231">
        <v>0.68</v>
      </c>
      <c r="F122" s="232" t="s">
        <v>913</v>
      </c>
      <c r="G122" s="233">
        <v>16</v>
      </c>
      <c r="H122" s="232" t="s">
        <v>913</v>
      </c>
      <c r="I122" s="231">
        <v>68</v>
      </c>
      <c r="J122" s="232" t="s">
        <v>913</v>
      </c>
      <c r="K122" s="233">
        <v>160</v>
      </c>
      <c r="L122" s="232" t="s">
        <v>913</v>
      </c>
      <c r="M122" s="231">
        <v>680</v>
      </c>
      <c r="N122" s="232" t="s">
        <v>913</v>
      </c>
    </row>
    <row r="123" spans="1:14" customFormat="1" ht="12.75" x14ac:dyDescent="0.2">
      <c r="A123" s="229" t="s">
        <v>356</v>
      </c>
      <c r="B123" s="230" t="s">
        <v>357</v>
      </c>
      <c r="C123" s="231">
        <v>1</v>
      </c>
      <c r="D123" s="232" t="s">
        <v>917</v>
      </c>
      <c r="E123" s="231">
        <v>1</v>
      </c>
      <c r="F123" s="232" t="s">
        <v>917</v>
      </c>
      <c r="G123" s="233">
        <v>100</v>
      </c>
      <c r="H123" s="232" t="s">
        <v>917</v>
      </c>
      <c r="I123" s="231">
        <v>100</v>
      </c>
      <c r="J123" s="232" t="s">
        <v>917</v>
      </c>
      <c r="K123" s="233">
        <v>1</v>
      </c>
      <c r="L123" s="232" t="s">
        <v>917</v>
      </c>
      <c r="M123" s="231">
        <v>1</v>
      </c>
      <c r="N123" s="232" t="s">
        <v>917</v>
      </c>
    </row>
    <row r="124" spans="1:14" customFormat="1" ht="12.75" x14ac:dyDescent="0.2">
      <c r="A124" s="229" t="s">
        <v>358</v>
      </c>
      <c r="B124" s="230" t="s">
        <v>359</v>
      </c>
      <c r="C124" s="231">
        <v>5.1999999999999998E-2</v>
      </c>
      <c r="D124" s="232" t="s">
        <v>913</v>
      </c>
      <c r="E124" s="231">
        <v>0.60000000000000009</v>
      </c>
      <c r="F124" s="232" t="s">
        <v>914</v>
      </c>
      <c r="G124" s="233">
        <v>0.60000000000000009</v>
      </c>
      <c r="H124" s="232" t="s">
        <v>914</v>
      </c>
      <c r="I124" s="231">
        <v>0.60000000000000009</v>
      </c>
      <c r="J124" s="232" t="s">
        <v>914</v>
      </c>
      <c r="K124" s="233">
        <v>0.60000000000000009</v>
      </c>
      <c r="L124" s="232" t="s">
        <v>914</v>
      </c>
      <c r="M124" s="231">
        <v>0.60000000000000009</v>
      </c>
      <c r="N124" s="232" t="s">
        <v>914</v>
      </c>
    </row>
    <row r="125" spans="1:14" customFormat="1" ht="12.75" x14ac:dyDescent="0.2">
      <c r="A125" s="229" t="s">
        <v>360</v>
      </c>
      <c r="B125" s="230" t="s">
        <v>361</v>
      </c>
      <c r="C125" s="231">
        <v>35</v>
      </c>
      <c r="D125" s="232" t="s">
        <v>913</v>
      </c>
      <c r="E125" s="231">
        <v>97</v>
      </c>
      <c r="F125" s="232" t="s">
        <v>913</v>
      </c>
      <c r="G125" s="233">
        <v>3500</v>
      </c>
      <c r="H125" s="232" t="s">
        <v>913</v>
      </c>
      <c r="I125" s="231">
        <v>4500</v>
      </c>
      <c r="J125" s="232" t="s">
        <v>914</v>
      </c>
      <c r="K125" s="233">
        <v>3500</v>
      </c>
      <c r="L125" s="232" t="s">
        <v>913</v>
      </c>
      <c r="M125" s="231">
        <v>4500</v>
      </c>
      <c r="N125" s="232" t="s">
        <v>914</v>
      </c>
    </row>
    <row r="126" spans="1:14" customFormat="1" ht="12.75" x14ac:dyDescent="0.2">
      <c r="A126" s="229" t="s">
        <v>362</v>
      </c>
      <c r="B126" s="230" t="s">
        <v>363</v>
      </c>
      <c r="C126" s="231">
        <v>0.2</v>
      </c>
      <c r="D126" s="232" t="s">
        <v>916</v>
      </c>
      <c r="E126" s="231">
        <v>0.2</v>
      </c>
      <c r="F126" s="232" t="s">
        <v>916</v>
      </c>
      <c r="G126" s="233">
        <v>20</v>
      </c>
      <c r="H126" s="232" t="s">
        <v>916</v>
      </c>
      <c r="I126" s="231">
        <v>20</v>
      </c>
      <c r="J126" s="232" t="s">
        <v>916</v>
      </c>
      <c r="K126" s="233">
        <v>20</v>
      </c>
      <c r="L126" s="232" t="s">
        <v>916</v>
      </c>
      <c r="M126" s="231">
        <v>20</v>
      </c>
      <c r="N126" s="232" t="s">
        <v>916</v>
      </c>
    </row>
    <row r="127" spans="1:14" customFormat="1" ht="12.75" x14ac:dyDescent="0.2">
      <c r="A127" s="234" t="s">
        <v>364</v>
      </c>
      <c r="B127" s="235" t="s">
        <v>365</v>
      </c>
      <c r="C127" s="231">
        <v>350</v>
      </c>
      <c r="D127" s="232" t="s">
        <v>913</v>
      </c>
      <c r="E127" s="231">
        <v>969.99999999999989</v>
      </c>
      <c r="F127" s="232" t="s">
        <v>913</v>
      </c>
      <c r="G127" s="233">
        <v>20000</v>
      </c>
      <c r="H127" s="232" t="s">
        <v>914</v>
      </c>
      <c r="I127" s="231">
        <v>20000</v>
      </c>
      <c r="J127" s="232" t="s">
        <v>914</v>
      </c>
      <c r="K127" s="233">
        <v>350</v>
      </c>
      <c r="L127" s="232" t="s">
        <v>913</v>
      </c>
      <c r="M127" s="231">
        <v>969.99999999999989</v>
      </c>
      <c r="N127" s="232" t="s">
        <v>913</v>
      </c>
    </row>
    <row r="128" spans="1:14" customFormat="1" ht="12.75" x14ac:dyDescent="0.2">
      <c r="A128" s="229" t="s">
        <v>366</v>
      </c>
      <c r="B128" s="230" t="s">
        <v>367</v>
      </c>
      <c r="C128" s="231">
        <v>0.05</v>
      </c>
      <c r="D128" s="232" t="s">
        <v>916</v>
      </c>
      <c r="E128" s="231">
        <v>0.05</v>
      </c>
      <c r="F128" s="232" t="s">
        <v>916</v>
      </c>
      <c r="G128" s="233">
        <v>5</v>
      </c>
      <c r="H128" s="232" t="s">
        <v>916</v>
      </c>
      <c r="I128" s="231">
        <v>5</v>
      </c>
      <c r="J128" s="232" t="s">
        <v>916</v>
      </c>
      <c r="K128" s="233">
        <v>5</v>
      </c>
      <c r="L128" s="232" t="s">
        <v>916</v>
      </c>
      <c r="M128" s="231">
        <v>5</v>
      </c>
      <c r="N128" s="232" t="s">
        <v>916</v>
      </c>
    </row>
    <row r="129" spans="1:14" customFormat="1" ht="12.75" x14ac:dyDescent="0.2">
      <c r="A129" s="229" t="s">
        <v>368</v>
      </c>
      <c r="B129" s="230" t="s">
        <v>369</v>
      </c>
      <c r="C129" s="231">
        <v>8.4</v>
      </c>
      <c r="D129" s="232" t="s">
        <v>915</v>
      </c>
      <c r="E129" s="231">
        <v>35</v>
      </c>
      <c r="F129" s="232" t="s">
        <v>915</v>
      </c>
      <c r="G129" s="233">
        <v>840</v>
      </c>
      <c r="H129" s="232" t="s">
        <v>915</v>
      </c>
      <c r="I129" s="231">
        <v>3500</v>
      </c>
      <c r="J129" s="232" t="s">
        <v>915</v>
      </c>
      <c r="K129" s="233">
        <v>840</v>
      </c>
      <c r="L129" s="232" t="s">
        <v>915</v>
      </c>
      <c r="M129" s="231">
        <v>3500</v>
      </c>
      <c r="N129" s="232" t="s">
        <v>915</v>
      </c>
    </row>
    <row r="130" spans="1:14" customFormat="1" ht="12.75" x14ac:dyDescent="0.2">
      <c r="A130" s="229" t="s">
        <v>370</v>
      </c>
      <c r="B130" s="230" t="s">
        <v>371</v>
      </c>
      <c r="C130" s="231">
        <v>3500</v>
      </c>
      <c r="D130" s="232" t="s">
        <v>913</v>
      </c>
      <c r="E130" s="231">
        <v>9700</v>
      </c>
      <c r="F130" s="232" t="s">
        <v>913</v>
      </c>
      <c r="G130" s="233">
        <v>350000</v>
      </c>
      <c r="H130" s="232" t="s">
        <v>913</v>
      </c>
      <c r="I130" s="231">
        <v>400000</v>
      </c>
      <c r="J130" s="232" t="s">
        <v>914</v>
      </c>
      <c r="K130" s="233">
        <v>400000</v>
      </c>
      <c r="L130" s="232" t="s">
        <v>914</v>
      </c>
      <c r="M130" s="231">
        <v>400000</v>
      </c>
      <c r="N130" s="232" t="s">
        <v>914</v>
      </c>
    </row>
    <row r="131" spans="1:14" customFormat="1" ht="12.75" x14ac:dyDescent="0.2">
      <c r="A131" s="240" t="s">
        <v>372</v>
      </c>
      <c r="B131" s="230" t="s">
        <v>373</v>
      </c>
      <c r="C131" s="231">
        <v>4000</v>
      </c>
      <c r="D131" s="232" t="s">
        <v>917</v>
      </c>
      <c r="E131" s="231">
        <v>4000</v>
      </c>
      <c r="F131" s="232" t="s">
        <v>917</v>
      </c>
      <c r="G131" s="233">
        <v>400000</v>
      </c>
      <c r="H131" s="232" t="s">
        <v>917</v>
      </c>
      <c r="I131" s="231">
        <v>400000</v>
      </c>
      <c r="J131" s="232" t="s">
        <v>917</v>
      </c>
      <c r="K131" s="233">
        <v>4000</v>
      </c>
      <c r="L131" s="232" t="s">
        <v>917</v>
      </c>
      <c r="M131" s="231">
        <v>4000</v>
      </c>
      <c r="N131" s="232" t="s">
        <v>917</v>
      </c>
    </row>
    <row r="132" spans="1:14" customFormat="1" ht="12.75" x14ac:dyDescent="0.2">
      <c r="A132" s="240" t="s">
        <v>378</v>
      </c>
      <c r="B132" s="230" t="s">
        <v>379</v>
      </c>
      <c r="C132" s="231">
        <v>60</v>
      </c>
      <c r="D132" s="232" t="s">
        <v>916</v>
      </c>
      <c r="E132" s="231">
        <v>60</v>
      </c>
      <c r="F132" s="232" t="s">
        <v>916</v>
      </c>
      <c r="G132" s="233">
        <v>6000</v>
      </c>
      <c r="H132" s="232" t="s">
        <v>916</v>
      </c>
      <c r="I132" s="231">
        <v>6000</v>
      </c>
      <c r="J132" s="232" t="s">
        <v>916</v>
      </c>
      <c r="K132" s="233">
        <v>60</v>
      </c>
      <c r="L132" s="232" t="s">
        <v>916</v>
      </c>
      <c r="M132" s="231">
        <v>60</v>
      </c>
      <c r="N132" s="232" t="s">
        <v>916</v>
      </c>
    </row>
    <row r="133" spans="1:14" customFormat="1" ht="12.75" x14ac:dyDescent="0.2">
      <c r="A133" s="234" t="s">
        <v>374</v>
      </c>
      <c r="B133" s="235" t="s">
        <v>375</v>
      </c>
      <c r="C133" s="231">
        <v>1.2E-2</v>
      </c>
      <c r="D133" s="232" t="s">
        <v>915</v>
      </c>
      <c r="E133" s="231">
        <v>0.06</v>
      </c>
      <c r="F133" s="232" t="s">
        <v>915</v>
      </c>
      <c r="G133" s="233">
        <v>1.2</v>
      </c>
      <c r="H133" s="232" t="s">
        <v>915</v>
      </c>
      <c r="I133" s="231">
        <v>6</v>
      </c>
      <c r="J133" s="232" t="s">
        <v>915</v>
      </c>
      <c r="K133" s="233">
        <v>1.2E-2</v>
      </c>
      <c r="L133" s="232" t="s">
        <v>915</v>
      </c>
      <c r="M133" s="231">
        <v>0.06</v>
      </c>
      <c r="N133" s="232" t="s">
        <v>915</v>
      </c>
    </row>
    <row r="134" spans="1:14" customFormat="1" ht="12.75" x14ac:dyDescent="0.2">
      <c r="A134" s="237" t="s">
        <v>376</v>
      </c>
      <c r="B134" s="238" t="s">
        <v>377</v>
      </c>
      <c r="C134" s="231">
        <v>1.2E-2</v>
      </c>
      <c r="D134" s="232" t="s">
        <v>915</v>
      </c>
      <c r="E134" s="231">
        <v>0.06</v>
      </c>
      <c r="F134" s="232" t="s">
        <v>915</v>
      </c>
      <c r="G134" s="233">
        <v>1.2</v>
      </c>
      <c r="H134" s="232" t="s">
        <v>915</v>
      </c>
      <c r="I134" s="231">
        <v>6</v>
      </c>
      <c r="J134" s="232" t="s">
        <v>915</v>
      </c>
      <c r="K134" s="233">
        <v>1.2E-2</v>
      </c>
      <c r="L134" s="232" t="s">
        <v>915</v>
      </c>
      <c r="M134" s="231">
        <v>0.06</v>
      </c>
      <c r="N134" s="232" t="s">
        <v>915</v>
      </c>
    </row>
    <row r="135" spans="1:14" customFormat="1" ht="12.75" x14ac:dyDescent="0.2">
      <c r="A135" s="229" t="s">
        <v>380</v>
      </c>
      <c r="B135" s="230" t="s">
        <v>381</v>
      </c>
      <c r="C135" s="231">
        <v>600</v>
      </c>
      <c r="D135" s="232" t="s">
        <v>916</v>
      </c>
      <c r="E135" s="231">
        <v>600</v>
      </c>
      <c r="F135" s="232" t="s">
        <v>916</v>
      </c>
      <c r="G135" s="233">
        <v>60000</v>
      </c>
      <c r="H135" s="232" t="s">
        <v>916</v>
      </c>
      <c r="I135" s="231">
        <v>60000</v>
      </c>
      <c r="J135" s="232" t="s">
        <v>916</v>
      </c>
      <c r="K135" s="233">
        <v>60000</v>
      </c>
      <c r="L135" s="232" t="s">
        <v>916</v>
      </c>
      <c r="M135" s="231">
        <v>60000</v>
      </c>
      <c r="N135" s="232" t="s">
        <v>916</v>
      </c>
    </row>
    <row r="136" spans="1:14" customFormat="1" ht="12.75" x14ac:dyDescent="0.2">
      <c r="A136" s="229" t="s">
        <v>382</v>
      </c>
      <c r="B136" s="230" t="s">
        <v>383</v>
      </c>
      <c r="C136" s="231">
        <v>600</v>
      </c>
      <c r="D136" s="232" t="s">
        <v>917</v>
      </c>
      <c r="E136" s="231">
        <v>600</v>
      </c>
      <c r="F136" s="232" t="s">
        <v>917</v>
      </c>
      <c r="G136" s="233">
        <v>60000</v>
      </c>
      <c r="H136" s="232" t="s">
        <v>917</v>
      </c>
      <c r="I136" s="231">
        <v>60000</v>
      </c>
      <c r="J136" s="232" t="s">
        <v>917</v>
      </c>
      <c r="K136" s="233">
        <v>60000</v>
      </c>
      <c r="L136" s="232" t="s">
        <v>917</v>
      </c>
      <c r="M136" s="231">
        <v>60000</v>
      </c>
      <c r="N136" s="232" t="s">
        <v>917</v>
      </c>
    </row>
    <row r="137" spans="1:14" customFormat="1" ht="12.75" x14ac:dyDescent="0.2">
      <c r="A137" s="229" t="s">
        <v>384</v>
      </c>
      <c r="B137" s="230" t="s">
        <v>385</v>
      </c>
      <c r="C137" s="231">
        <v>75</v>
      </c>
      <c r="D137" s="232" t="s">
        <v>916</v>
      </c>
      <c r="E137" s="231">
        <v>75</v>
      </c>
      <c r="F137" s="232" t="s">
        <v>916</v>
      </c>
      <c r="G137" s="233">
        <v>7500</v>
      </c>
      <c r="H137" s="232" t="s">
        <v>916</v>
      </c>
      <c r="I137" s="231">
        <v>7500</v>
      </c>
      <c r="J137" s="232" t="s">
        <v>916</v>
      </c>
      <c r="K137" s="233">
        <v>7500</v>
      </c>
      <c r="L137" s="232" t="s">
        <v>916</v>
      </c>
      <c r="M137" s="231">
        <v>7500</v>
      </c>
      <c r="N137" s="232" t="s">
        <v>916</v>
      </c>
    </row>
    <row r="138" spans="1:14" customFormat="1" ht="12.75" x14ac:dyDescent="0.2">
      <c r="A138" s="229" t="s">
        <v>386</v>
      </c>
      <c r="B138" s="230" t="s">
        <v>387</v>
      </c>
      <c r="C138" s="231">
        <v>1.4</v>
      </c>
      <c r="D138" s="232" t="s">
        <v>913</v>
      </c>
      <c r="E138" s="231">
        <v>6</v>
      </c>
      <c r="F138" s="232" t="s">
        <v>913</v>
      </c>
      <c r="G138" s="233">
        <v>140</v>
      </c>
      <c r="H138" s="232" t="s">
        <v>913</v>
      </c>
      <c r="I138" s="231">
        <v>600</v>
      </c>
      <c r="J138" s="232" t="s">
        <v>913</v>
      </c>
      <c r="K138" s="233">
        <v>1400</v>
      </c>
      <c r="L138" s="232" t="s">
        <v>913</v>
      </c>
      <c r="M138" s="231">
        <v>3100</v>
      </c>
      <c r="N138" s="232" t="s">
        <v>914</v>
      </c>
    </row>
    <row r="139" spans="1:14" customFormat="1" ht="12.75" x14ac:dyDescent="0.2">
      <c r="A139" s="229" t="s">
        <v>388</v>
      </c>
      <c r="B139" s="230" t="s">
        <v>389</v>
      </c>
      <c r="C139" s="231">
        <v>1000</v>
      </c>
      <c r="D139" s="232" t="s">
        <v>917</v>
      </c>
      <c r="E139" s="231">
        <v>1000</v>
      </c>
      <c r="F139" s="232" t="s">
        <v>917</v>
      </c>
      <c r="G139" s="233">
        <v>100000</v>
      </c>
      <c r="H139" s="232" t="s">
        <v>917</v>
      </c>
      <c r="I139" s="231">
        <v>100000</v>
      </c>
      <c r="J139" s="232" t="s">
        <v>917</v>
      </c>
      <c r="K139" s="233">
        <v>100000</v>
      </c>
      <c r="L139" s="232" t="s">
        <v>917</v>
      </c>
      <c r="M139" s="231">
        <v>100000</v>
      </c>
      <c r="N139" s="232" t="s">
        <v>917</v>
      </c>
    </row>
    <row r="140" spans="1:14" customFormat="1" ht="12.75" x14ac:dyDescent="0.2">
      <c r="A140" s="229" t="s">
        <v>390</v>
      </c>
      <c r="B140" s="230" t="s">
        <v>391</v>
      </c>
      <c r="C140" s="231">
        <v>31</v>
      </c>
      <c r="D140" s="232" t="s">
        <v>915</v>
      </c>
      <c r="E140" s="231">
        <v>160</v>
      </c>
      <c r="F140" s="232" t="s">
        <v>915</v>
      </c>
      <c r="G140" s="233">
        <v>3100</v>
      </c>
      <c r="H140" s="232" t="s">
        <v>915</v>
      </c>
      <c r="I140" s="231">
        <v>16000</v>
      </c>
      <c r="J140" s="232" t="s">
        <v>915</v>
      </c>
      <c r="K140" s="233">
        <v>310</v>
      </c>
      <c r="L140" s="232" t="s">
        <v>915</v>
      </c>
      <c r="M140" s="231">
        <v>1600</v>
      </c>
      <c r="N140" s="232" t="s">
        <v>915</v>
      </c>
    </row>
    <row r="141" spans="1:14" customFormat="1" ht="12.75" x14ac:dyDescent="0.2">
      <c r="A141" s="229" t="s">
        <v>392</v>
      </c>
      <c r="B141" s="230" t="s">
        <v>393</v>
      </c>
      <c r="C141" s="231">
        <v>5</v>
      </c>
      <c r="D141" s="232" t="s">
        <v>916</v>
      </c>
      <c r="E141" s="231">
        <v>5</v>
      </c>
      <c r="F141" s="232" t="s">
        <v>916</v>
      </c>
      <c r="G141" s="233">
        <v>500</v>
      </c>
      <c r="H141" s="232" t="s">
        <v>916</v>
      </c>
      <c r="I141" s="231">
        <v>500</v>
      </c>
      <c r="J141" s="232" t="s">
        <v>916</v>
      </c>
      <c r="K141" s="233">
        <v>50</v>
      </c>
      <c r="L141" s="232" t="s">
        <v>916</v>
      </c>
      <c r="M141" s="231">
        <v>50</v>
      </c>
      <c r="N141" s="232" t="s">
        <v>916</v>
      </c>
    </row>
    <row r="142" spans="1:14" customFormat="1" ht="12.75" x14ac:dyDescent="0.2">
      <c r="A142" s="229" t="s">
        <v>394</v>
      </c>
      <c r="B142" s="230" t="s">
        <v>395</v>
      </c>
      <c r="C142" s="231">
        <v>7</v>
      </c>
      <c r="D142" s="232" t="s">
        <v>916</v>
      </c>
      <c r="E142" s="231">
        <v>7</v>
      </c>
      <c r="F142" s="232" t="s">
        <v>916</v>
      </c>
      <c r="G142" s="233">
        <v>700</v>
      </c>
      <c r="H142" s="232" t="s">
        <v>916</v>
      </c>
      <c r="I142" s="231">
        <v>700</v>
      </c>
      <c r="J142" s="232" t="s">
        <v>916</v>
      </c>
      <c r="K142" s="233">
        <v>70</v>
      </c>
      <c r="L142" s="232" t="s">
        <v>916</v>
      </c>
      <c r="M142" s="231">
        <v>70</v>
      </c>
      <c r="N142" s="232" t="s">
        <v>916</v>
      </c>
    </row>
    <row r="143" spans="1:14" customFormat="1" ht="12.75" x14ac:dyDescent="0.2">
      <c r="A143" s="229" t="s">
        <v>396</v>
      </c>
      <c r="B143" s="230" t="s">
        <v>397</v>
      </c>
      <c r="C143" s="231">
        <v>70</v>
      </c>
      <c r="D143" s="232" t="s">
        <v>916</v>
      </c>
      <c r="E143" s="231">
        <v>70</v>
      </c>
      <c r="F143" s="232" t="s">
        <v>916</v>
      </c>
      <c r="G143" s="233">
        <v>7000</v>
      </c>
      <c r="H143" s="232" t="s">
        <v>916</v>
      </c>
      <c r="I143" s="231">
        <v>7000</v>
      </c>
      <c r="J143" s="232" t="s">
        <v>916</v>
      </c>
      <c r="K143" s="233">
        <v>700</v>
      </c>
      <c r="L143" s="232" t="s">
        <v>916</v>
      </c>
      <c r="M143" s="231">
        <v>700</v>
      </c>
      <c r="N143" s="232" t="s">
        <v>916</v>
      </c>
    </row>
    <row r="144" spans="1:14" customFormat="1" ht="12.75" x14ac:dyDescent="0.2">
      <c r="A144" s="229" t="s">
        <v>398</v>
      </c>
      <c r="B144" s="230" t="s">
        <v>399</v>
      </c>
      <c r="C144" s="231">
        <v>100</v>
      </c>
      <c r="D144" s="232" t="s">
        <v>916</v>
      </c>
      <c r="E144" s="231">
        <v>100</v>
      </c>
      <c r="F144" s="232" t="s">
        <v>916</v>
      </c>
      <c r="G144" s="233">
        <v>10000</v>
      </c>
      <c r="H144" s="232" t="s">
        <v>916</v>
      </c>
      <c r="I144" s="231">
        <v>10000</v>
      </c>
      <c r="J144" s="232" t="s">
        <v>916</v>
      </c>
      <c r="K144" s="233">
        <v>1000</v>
      </c>
      <c r="L144" s="232" t="s">
        <v>916</v>
      </c>
      <c r="M144" s="231">
        <v>1000</v>
      </c>
      <c r="N144" s="232" t="s">
        <v>916</v>
      </c>
    </row>
    <row r="145" spans="1:14" customFormat="1" ht="12.75" x14ac:dyDescent="0.2">
      <c r="A145" s="229" t="s">
        <v>400</v>
      </c>
      <c r="B145" s="230" t="s">
        <v>401</v>
      </c>
      <c r="C145" s="231">
        <v>5</v>
      </c>
      <c r="D145" s="232" t="s">
        <v>916</v>
      </c>
      <c r="E145" s="231">
        <v>5</v>
      </c>
      <c r="F145" s="232" t="s">
        <v>916</v>
      </c>
      <c r="G145" s="233">
        <v>500</v>
      </c>
      <c r="H145" s="232" t="s">
        <v>916</v>
      </c>
      <c r="I145" s="231">
        <v>500</v>
      </c>
      <c r="J145" s="232" t="s">
        <v>916</v>
      </c>
      <c r="K145" s="233">
        <v>500</v>
      </c>
      <c r="L145" s="232" t="s">
        <v>916</v>
      </c>
      <c r="M145" s="231">
        <v>500</v>
      </c>
      <c r="N145" s="232" t="s">
        <v>916</v>
      </c>
    </row>
    <row r="146" spans="1:14" customFormat="1" ht="12.75" x14ac:dyDescent="0.2">
      <c r="A146" s="229" t="s">
        <v>402</v>
      </c>
      <c r="B146" s="230" t="s">
        <v>403</v>
      </c>
      <c r="C146" s="231">
        <v>20</v>
      </c>
      <c r="D146" s="232" t="s">
        <v>917</v>
      </c>
      <c r="E146" s="231">
        <v>20</v>
      </c>
      <c r="F146" s="232" t="s">
        <v>917</v>
      </c>
      <c r="G146" s="233">
        <v>2000</v>
      </c>
      <c r="H146" s="232" t="s">
        <v>917</v>
      </c>
      <c r="I146" s="231">
        <v>2000</v>
      </c>
      <c r="J146" s="232" t="s">
        <v>917</v>
      </c>
      <c r="K146" s="233">
        <v>20000</v>
      </c>
      <c r="L146" s="232" t="s">
        <v>917</v>
      </c>
      <c r="M146" s="231">
        <v>20000</v>
      </c>
      <c r="N146" s="232" t="s">
        <v>917</v>
      </c>
    </row>
    <row r="147" spans="1:14" customFormat="1" ht="12.75" x14ac:dyDescent="0.2">
      <c r="A147" s="229" t="s">
        <v>404</v>
      </c>
      <c r="B147" s="230" t="s">
        <v>405</v>
      </c>
      <c r="C147" s="231">
        <v>70</v>
      </c>
      <c r="D147" s="232" t="s">
        <v>916</v>
      </c>
      <c r="E147" s="231">
        <v>70</v>
      </c>
      <c r="F147" s="232" t="s">
        <v>916</v>
      </c>
      <c r="G147" s="233">
        <v>7000</v>
      </c>
      <c r="H147" s="232" t="s">
        <v>916</v>
      </c>
      <c r="I147" s="231">
        <v>7000</v>
      </c>
      <c r="J147" s="232" t="s">
        <v>916</v>
      </c>
      <c r="K147" s="233">
        <v>70000</v>
      </c>
      <c r="L147" s="232" t="s">
        <v>916</v>
      </c>
      <c r="M147" s="231">
        <v>70000</v>
      </c>
      <c r="N147" s="232" t="s">
        <v>916</v>
      </c>
    </row>
    <row r="148" spans="1:14" customFormat="1" ht="12.75" x14ac:dyDescent="0.2">
      <c r="A148" s="229" t="s">
        <v>406</v>
      </c>
      <c r="B148" s="230" t="s">
        <v>407</v>
      </c>
      <c r="C148" s="231">
        <v>5</v>
      </c>
      <c r="D148" s="232" t="s">
        <v>916</v>
      </c>
      <c r="E148" s="231">
        <v>5</v>
      </c>
      <c r="F148" s="232" t="s">
        <v>916</v>
      </c>
      <c r="G148" s="233">
        <v>500</v>
      </c>
      <c r="H148" s="232" t="s">
        <v>916</v>
      </c>
      <c r="I148" s="231">
        <v>500</v>
      </c>
      <c r="J148" s="232" t="s">
        <v>916</v>
      </c>
      <c r="K148" s="233">
        <v>50</v>
      </c>
      <c r="L148" s="232" t="s">
        <v>916</v>
      </c>
      <c r="M148" s="231">
        <v>50</v>
      </c>
      <c r="N148" s="232" t="s">
        <v>916</v>
      </c>
    </row>
    <row r="149" spans="1:14" customFormat="1" ht="12.75" x14ac:dyDescent="0.2">
      <c r="A149" s="234" t="s">
        <v>408</v>
      </c>
      <c r="B149" s="235" t="s">
        <v>409</v>
      </c>
      <c r="C149" s="231">
        <v>6.5</v>
      </c>
      <c r="D149" s="232" t="s">
        <v>913</v>
      </c>
      <c r="E149" s="231">
        <v>27</v>
      </c>
      <c r="F149" s="232" t="s">
        <v>913</v>
      </c>
      <c r="G149" s="233">
        <v>650</v>
      </c>
      <c r="H149" s="232" t="s">
        <v>913</v>
      </c>
      <c r="I149" s="231">
        <v>2700</v>
      </c>
      <c r="J149" s="232" t="s">
        <v>913</v>
      </c>
      <c r="K149" s="233">
        <v>650</v>
      </c>
      <c r="L149" s="232" t="s">
        <v>913</v>
      </c>
      <c r="M149" s="231">
        <v>2700</v>
      </c>
      <c r="N149" s="232" t="s">
        <v>913</v>
      </c>
    </row>
    <row r="150" spans="1:14" customFormat="1" ht="12.75" x14ac:dyDescent="0.2">
      <c r="A150" s="229" t="s">
        <v>410</v>
      </c>
      <c r="B150" s="230" t="s">
        <v>411</v>
      </c>
      <c r="C150" s="231">
        <v>200</v>
      </c>
      <c r="D150" s="232" t="s">
        <v>916</v>
      </c>
      <c r="E150" s="231">
        <v>200</v>
      </c>
      <c r="F150" s="232" t="s">
        <v>916</v>
      </c>
      <c r="G150" s="233">
        <v>20000</v>
      </c>
      <c r="H150" s="232" t="s">
        <v>916</v>
      </c>
      <c r="I150" s="231">
        <v>20000</v>
      </c>
      <c r="J150" s="232" t="s">
        <v>916</v>
      </c>
      <c r="K150" s="233">
        <v>20000</v>
      </c>
      <c r="L150" s="232" t="s">
        <v>916</v>
      </c>
      <c r="M150" s="231">
        <v>20000</v>
      </c>
      <c r="N150" s="232" t="s">
        <v>916</v>
      </c>
    </row>
    <row r="151" spans="1:14" customFormat="1" ht="12.75" x14ac:dyDescent="0.2">
      <c r="A151" s="229" t="s">
        <v>412</v>
      </c>
      <c r="B151" s="230" t="s">
        <v>413</v>
      </c>
      <c r="C151" s="231">
        <v>2.2000000000000002</v>
      </c>
      <c r="D151" s="232" t="s">
        <v>913</v>
      </c>
      <c r="E151" s="231">
        <v>9.4</v>
      </c>
      <c r="F151" s="232" t="s">
        <v>913</v>
      </c>
      <c r="G151" s="233">
        <v>220.00000000000003</v>
      </c>
      <c r="H151" s="232" t="s">
        <v>913</v>
      </c>
      <c r="I151" s="231">
        <v>940</v>
      </c>
      <c r="J151" s="232" t="s">
        <v>913</v>
      </c>
      <c r="K151" s="233">
        <v>2.2000000000000002</v>
      </c>
      <c r="L151" s="232" t="s">
        <v>913</v>
      </c>
      <c r="M151" s="231">
        <v>9.4</v>
      </c>
      <c r="N151" s="232" t="s">
        <v>913</v>
      </c>
    </row>
    <row r="152" spans="1:14" customFormat="1" ht="12.75" x14ac:dyDescent="0.2">
      <c r="A152" s="234" t="s">
        <v>414</v>
      </c>
      <c r="B152" s="235" t="s">
        <v>415</v>
      </c>
      <c r="C152" s="231">
        <v>0.63</v>
      </c>
      <c r="D152" s="232" t="s">
        <v>915</v>
      </c>
      <c r="E152" s="231">
        <v>2.6</v>
      </c>
      <c r="F152" s="232" t="s">
        <v>915</v>
      </c>
      <c r="G152" s="233">
        <v>63</v>
      </c>
      <c r="H152" s="232" t="s">
        <v>915</v>
      </c>
      <c r="I152" s="231">
        <v>260</v>
      </c>
      <c r="J152" s="232" t="s">
        <v>915</v>
      </c>
      <c r="K152" s="233">
        <v>0.63</v>
      </c>
      <c r="L152" s="232" t="s">
        <v>915</v>
      </c>
      <c r="M152" s="231">
        <v>2.6</v>
      </c>
      <c r="N152" s="232" t="s">
        <v>915</v>
      </c>
    </row>
    <row r="153" spans="1:14" customFormat="1" ht="12.75" x14ac:dyDescent="0.2">
      <c r="A153" s="229" t="s">
        <v>416</v>
      </c>
      <c r="B153" s="230" t="s">
        <v>417</v>
      </c>
      <c r="C153" s="231">
        <v>4.0999999999999995E-2</v>
      </c>
      <c r="D153" s="232" t="s">
        <v>913</v>
      </c>
      <c r="E153" s="231">
        <v>0.17</v>
      </c>
      <c r="F153" s="232" t="s">
        <v>913</v>
      </c>
      <c r="G153" s="233">
        <v>4.0999999999999996</v>
      </c>
      <c r="H153" s="232" t="s">
        <v>913</v>
      </c>
      <c r="I153" s="231">
        <v>17</v>
      </c>
      <c r="J153" s="232" t="s">
        <v>913</v>
      </c>
      <c r="K153" s="233">
        <v>41</v>
      </c>
      <c r="L153" s="232" t="s">
        <v>913</v>
      </c>
      <c r="M153" s="231">
        <v>170</v>
      </c>
      <c r="N153" s="232" t="s">
        <v>914</v>
      </c>
    </row>
    <row r="154" spans="1:14" customFormat="1" ht="12.75" x14ac:dyDescent="0.2">
      <c r="A154" s="229" t="s">
        <v>418</v>
      </c>
      <c r="B154" s="230" t="s">
        <v>419</v>
      </c>
      <c r="C154" s="231">
        <v>28000</v>
      </c>
      <c r="D154" s="232" t="s">
        <v>913</v>
      </c>
      <c r="E154" s="231">
        <v>78000</v>
      </c>
      <c r="F154" s="232" t="s">
        <v>913</v>
      </c>
      <c r="G154" s="233">
        <v>1100000</v>
      </c>
      <c r="H154" s="232" t="s">
        <v>914</v>
      </c>
      <c r="I154" s="231">
        <v>1100000</v>
      </c>
      <c r="J154" s="232" t="s">
        <v>914</v>
      </c>
      <c r="K154" s="233">
        <v>1100000</v>
      </c>
      <c r="L154" s="232" t="s">
        <v>914</v>
      </c>
      <c r="M154" s="231">
        <v>1100000</v>
      </c>
      <c r="N154" s="232" t="s">
        <v>914</v>
      </c>
    </row>
    <row r="155" spans="1:14" customFormat="1" ht="12.75" x14ac:dyDescent="0.2">
      <c r="A155" s="234" t="s">
        <v>420</v>
      </c>
      <c r="B155" s="235" t="s">
        <v>421</v>
      </c>
      <c r="C155" s="231">
        <v>200</v>
      </c>
      <c r="D155" s="232" t="s">
        <v>914</v>
      </c>
      <c r="E155" s="231">
        <v>200</v>
      </c>
      <c r="F155" s="232" t="s">
        <v>914</v>
      </c>
      <c r="G155" s="233">
        <v>200</v>
      </c>
      <c r="H155" s="232" t="s">
        <v>914</v>
      </c>
      <c r="I155" s="231">
        <v>200</v>
      </c>
      <c r="J155" s="232" t="s">
        <v>914</v>
      </c>
      <c r="K155" s="233">
        <v>200</v>
      </c>
      <c r="L155" s="232" t="s">
        <v>914</v>
      </c>
      <c r="M155" s="231">
        <v>200</v>
      </c>
      <c r="N155" s="232" t="s">
        <v>914</v>
      </c>
    </row>
    <row r="156" spans="1:14" customFormat="1" ht="12.75" x14ac:dyDescent="0.2">
      <c r="A156" s="239" t="s">
        <v>422</v>
      </c>
      <c r="B156" s="235" t="s">
        <v>423</v>
      </c>
      <c r="C156" s="231">
        <v>600</v>
      </c>
      <c r="D156" s="232" t="s">
        <v>917</v>
      </c>
      <c r="E156" s="231">
        <v>600</v>
      </c>
      <c r="F156" s="232" t="s">
        <v>917</v>
      </c>
      <c r="G156" s="233">
        <v>60000</v>
      </c>
      <c r="H156" s="232" t="s">
        <v>917</v>
      </c>
      <c r="I156" s="231">
        <v>60000</v>
      </c>
      <c r="J156" s="232" t="s">
        <v>917</v>
      </c>
      <c r="K156" s="233">
        <v>600</v>
      </c>
      <c r="L156" s="232" t="s">
        <v>917</v>
      </c>
      <c r="M156" s="231">
        <v>600</v>
      </c>
      <c r="N156" s="232" t="s">
        <v>917</v>
      </c>
    </row>
    <row r="157" spans="1:14" customFormat="1" ht="12.75" x14ac:dyDescent="0.2">
      <c r="A157" s="229" t="s">
        <v>424</v>
      </c>
      <c r="B157" s="230" t="s">
        <v>425</v>
      </c>
      <c r="C157" s="231">
        <v>76</v>
      </c>
      <c r="D157" s="232" t="s">
        <v>913</v>
      </c>
      <c r="E157" s="231">
        <v>210</v>
      </c>
      <c r="F157" s="232" t="s">
        <v>913</v>
      </c>
      <c r="G157" s="233">
        <v>7600</v>
      </c>
      <c r="H157" s="232" t="s">
        <v>913</v>
      </c>
      <c r="I157" s="231">
        <v>21000</v>
      </c>
      <c r="J157" s="232" t="s">
        <v>913</v>
      </c>
      <c r="K157" s="233">
        <v>76000</v>
      </c>
      <c r="L157" s="232" t="s">
        <v>913</v>
      </c>
      <c r="M157" s="231">
        <v>210000</v>
      </c>
      <c r="N157" s="232" t="s">
        <v>913</v>
      </c>
    </row>
    <row r="158" spans="1:14" customFormat="1" ht="12.75" x14ac:dyDescent="0.2">
      <c r="A158" s="234" t="s">
        <v>426</v>
      </c>
      <c r="B158" s="235" t="s">
        <v>427</v>
      </c>
      <c r="C158" s="231">
        <v>0.41</v>
      </c>
      <c r="D158" s="232" t="s">
        <v>913</v>
      </c>
      <c r="E158" s="231">
        <v>1.7</v>
      </c>
      <c r="F158" s="232" t="s">
        <v>913</v>
      </c>
      <c r="G158" s="233">
        <v>41</v>
      </c>
      <c r="H158" s="232" t="s">
        <v>913</v>
      </c>
      <c r="I158" s="231">
        <v>170</v>
      </c>
      <c r="J158" s="232" t="s">
        <v>913</v>
      </c>
      <c r="K158" s="233">
        <v>409.99999999999994</v>
      </c>
      <c r="L158" s="232" t="s">
        <v>913</v>
      </c>
      <c r="M158" s="231">
        <v>1700</v>
      </c>
      <c r="N158" s="232" t="s">
        <v>913</v>
      </c>
    </row>
    <row r="159" spans="1:14" customFormat="1" ht="12.75" x14ac:dyDescent="0.2">
      <c r="A159" s="239" t="s">
        <v>428</v>
      </c>
      <c r="B159" s="235" t="s">
        <v>429</v>
      </c>
      <c r="C159" s="231">
        <v>36</v>
      </c>
      <c r="D159" s="232" t="s">
        <v>914</v>
      </c>
      <c r="E159" s="231">
        <v>36</v>
      </c>
      <c r="F159" s="232" t="s">
        <v>914</v>
      </c>
      <c r="G159" s="233">
        <v>36</v>
      </c>
      <c r="H159" s="232" t="s">
        <v>914</v>
      </c>
      <c r="I159" s="231">
        <v>36</v>
      </c>
      <c r="J159" s="232" t="s">
        <v>914</v>
      </c>
      <c r="K159" s="233">
        <v>36</v>
      </c>
      <c r="L159" s="232" t="s">
        <v>914</v>
      </c>
      <c r="M159" s="231">
        <v>36</v>
      </c>
      <c r="N159" s="232" t="s">
        <v>914</v>
      </c>
    </row>
    <row r="160" spans="1:14" customFormat="1" ht="12.75" x14ac:dyDescent="0.2">
      <c r="A160" s="229" t="s">
        <v>432</v>
      </c>
      <c r="B160" s="230" t="s">
        <v>433</v>
      </c>
      <c r="C160" s="231">
        <v>0.13999999999999999</v>
      </c>
      <c r="D160" s="232" t="s">
        <v>913</v>
      </c>
      <c r="E160" s="231">
        <v>0.59000000000000008</v>
      </c>
      <c r="F160" s="232" t="s">
        <v>913</v>
      </c>
      <c r="G160" s="233">
        <v>14</v>
      </c>
      <c r="H160" s="232" t="s">
        <v>913</v>
      </c>
      <c r="I160" s="231">
        <v>59</v>
      </c>
      <c r="J160" s="232" t="s">
        <v>913</v>
      </c>
      <c r="K160" s="233">
        <v>140</v>
      </c>
      <c r="L160" s="232" t="s">
        <v>913</v>
      </c>
      <c r="M160" s="231">
        <v>590</v>
      </c>
      <c r="N160" s="232" t="s">
        <v>913</v>
      </c>
    </row>
    <row r="161" spans="1:14" customFormat="1" ht="12.75" x14ac:dyDescent="0.2">
      <c r="A161" s="234" t="s">
        <v>434</v>
      </c>
      <c r="B161" s="235" t="s">
        <v>435</v>
      </c>
      <c r="C161" s="231">
        <v>24</v>
      </c>
      <c r="D161" s="232" t="s">
        <v>913</v>
      </c>
      <c r="E161" s="231">
        <v>100</v>
      </c>
      <c r="F161" s="232" t="s">
        <v>913</v>
      </c>
      <c r="G161" s="233">
        <v>2400</v>
      </c>
      <c r="H161" s="232" t="s">
        <v>913</v>
      </c>
      <c r="I161" s="231">
        <v>10000</v>
      </c>
      <c r="J161" s="232" t="s">
        <v>913</v>
      </c>
      <c r="K161" s="233">
        <v>2400</v>
      </c>
      <c r="L161" s="232" t="s">
        <v>913</v>
      </c>
      <c r="M161" s="231">
        <v>10000</v>
      </c>
      <c r="N161" s="232" t="s">
        <v>913</v>
      </c>
    </row>
    <row r="162" spans="1:14" customFormat="1" ht="12.75" x14ac:dyDescent="0.2">
      <c r="A162" s="234" t="s">
        <v>436</v>
      </c>
      <c r="B162" s="235" t="s">
        <v>437</v>
      </c>
      <c r="C162" s="231">
        <v>5.9000000000000004E-2</v>
      </c>
      <c r="D162" s="232" t="s">
        <v>913</v>
      </c>
      <c r="E162" s="231">
        <v>0.25</v>
      </c>
      <c r="F162" s="232" t="s">
        <v>913</v>
      </c>
      <c r="G162" s="233">
        <v>5.9</v>
      </c>
      <c r="H162" s="232" t="s">
        <v>913</v>
      </c>
      <c r="I162" s="231">
        <v>25</v>
      </c>
      <c r="J162" s="232" t="s">
        <v>913</v>
      </c>
      <c r="K162" s="233">
        <v>59</v>
      </c>
      <c r="L162" s="232" t="s">
        <v>913</v>
      </c>
      <c r="M162" s="231">
        <v>250</v>
      </c>
      <c r="N162" s="232" t="s">
        <v>913</v>
      </c>
    </row>
    <row r="163" spans="1:14" customFormat="1" ht="12.75" x14ac:dyDescent="0.2">
      <c r="A163" s="239" t="s">
        <v>430</v>
      </c>
      <c r="B163" s="235" t="s">
        <v>431</v>
      </c>
      <c r="C163" s="231">
        <v>100</v>
      </c>
      <c r="D163" s="232" t="s">
        <v>917</v>
      </c>
      <c r="E163" s="231">
        <v>100</v>
      </c>
      <c r="F163" s="232" t="s">
        <v>917</v>
      </c>
      <c r="G163" s="233">
        <v>10000</v>
      </c>
      <c r="H163" s="232" t="s">
        <v>917</v>
      </c>
      <c r="I163" s="231">
        <v>10000</v>
      </c>
      <c r="J163" s="232" t="s">
        <v>917</v>
      </c>
      <c r="K163" s="233">
        <v>100</v>
      </c>
      <c r="L163" s="232" t="s">
        <v>917</v>
      </c>
      <c r="M163" s="231">
        <v>100</v>
      </c>
      <c r="N163" s="232" t="s">
        <v>917</v>
      </c>
    </row>
    <row r="164" spans="1:14" customFormat="1" ht="12.75" x14ac:dyDescent="0.2">
      <c r="A164" s="229" t="s">
        <v>438</v>
      </c>
      <c r="B164" s="230" t="s">
        <v>439</v>
      </c>
      <c r="C164" s="231">
        <v>690</v>
      </c>
      <c r="D164" s="232" t="s">
        <v>913</v>
      </c>
      <c r="E164" s="231">
        <v>1900</v>
      </c>
      <c r="F164" s="232" t="s">
        <v>913</v>
      </c>
      <c r="G164" s="233">
        <v>69000</v>
      </c>
      <c r="H164" s="232" t="s">
        <v>913</v>
      </c>
      <c r="I164" s="231">
        <v>190000</v>
      </c>
      <c r="J164" s="232" t="s">
        <v>913</v>
      </c>
      <c r="K164" s="233">
        <v>690000</v>
      </c>
      <c r="L164" s="232" t="s">
        <v>913</v>
      </c>
      <c r="M164" s="231">
        <v>1900000</v>
      </c>
      <c r="N164" s="232" t="s">
        <v>913</v>
      </c>
    </row>
    <row r="165" spans="1:14" customFormat="1" ht="12.75" x14ac:dyDescent="0.2">
      <c r="A165" s="229" t="s">
        <v>440</v>
      </c>
      <c r="B165" s="230" t="s">
        <v>441</v>
      </c>
      <c r="C165" s="231">
        <v>1</v>
      </c>
      <c r="D165" s="232" t="s">
        <v>917</v>
      </c>
      <c r="E165" s="231">
        <v>1</v>
      </c>
      <c r="F165" s="232" t="s">
        <v>917</v>
      </c>
      <c r="G165" s="233">
        <v>100</v>
      </c>
      <c r="H165" s="232" t="s">
        <v>917</v>
      </c>
      <c r="I165" s="231">
        <v>100</v>
      </c>
      <c r="J165" s="232" t="s">
        <v>917</v>
      </c>
      <c r="K165" s="233">
        <v>1000</v>
      </c>
      <c r="L165" s="232" t="s">
        <v>917</v>
      </c>
      <c r="M165" s="231">
        <v>1000</v>
      </c>
      <c r="N165" s="232" t="s">
        <v>917</v>
      </c>
    </row>
    <row r="166" spans="1:14" customFormat="1" ht="12.75" x14ac:dyDescent="0.2">
      <c r="A166" s="229" t="s">
        <v>442</v>
      </c>
      <c r="B166" s="230" t="s">
        <v>443</v>
      </c>
      <c r="C166" s="231">
        <v>69</v>
      </c>
      <c r="D166" s="232" t="s">
        <v>913</v>
      </c>
      <c r="E166" s="231">
        <v>190</v>
      </c>
      <c r="F166" s="232" t="s">
        <v>913</v>
      </c>
      <c r="G166" s="233">
        <v>6900</v>
      </c>
      <c r="H166" s="232" t="s">
        <v>913</v>
      </c>
      <c r="I166" s="231">
        <v>19000</v>
      </c>
      <c r="J166" s="232" t="s">
        <v>913</v>
      </c>
      <c r="K166" s="233">
        <v>69000</v>
      </c>
      <c r="L166" s="232" t="s">
        <v>913</v>
      </c>
      <c r="M166" s="231">
        <v>190000</v>
      </c>
      <c r="N166" s="232" t="s">
        <v>913</v>
      </c>
    </row>
    <row r="167" spans="1:14" customFormat="1" ht="12.75" x14ac:dyDescent="0.2">
      <c r="A167" s="229" t="s">
        <v>444</v>
      </c>
      <c r="B167" s="230" t="s">
        <v>445</v>
      </c>
      <c r="C167" s="231">
        <v>2.1</v>
      </c>
      <c r="D167" s="232" t="s">
        <v>913</v>
      </c>
      <c r="E167" s="231">
        <v>8.8000000000000007</v>
      </c>
      <c r="F167" s="232" t="s">
        <v>913</v>
      </c>
      <c r="G167" s="233">
        <v>210</v>
      </c>
      <c r="H167" s="232" t="s">
        <v>913</v>
      </c>
      <c r="I167" s="231">
        <v>880.00000000000011</v>
      </c>
      <c r="J167" s="232" t="s">
        <v>913</v>
      </c>
      <c r="K167" s="233">
        <v>2100</v>
      </c>
      <c r="L167" s="232" t="s">
        <v>913</v>
      </c>
      <c r="M167" s="231">
        <v>8800</v>
      </c>
      <c r="N167" s="232" t="s">
        <v>913</v>
      </c>
    </row>
    <row r="168" spans="1:14" customFormat="1" ht="12.75" x14ac:dyDescent="0.2">
      <c r="A168" s="229" t="s">
        <v>446</v>
      </c>
      <c r="B168" s="230" t="s">
        <v>447</v>
      </c>
      <c r="C168" s="231">
        <v>0.43</v>
      </c>
      <c r="D168" s="232" t="s">
        <v>913</v>
      </c>
      <c r="E168" s="231">
        <v>1.8</v>
      </c>
      <c r="F168" s="232" t="s">
        <v>913</v>
      </c>
      <c r="G168" s="233">
        <v>43</v>
      </c>
      <c r="H168" s="232" t="s">
        <v>913</v>
      </c>
      <c r="I168" s="231">
        <v>180</v>
      </c>
      <c r="J168" s="232" t="s">
        <v>913</v>
      </c>
      <c r="K168" s="233">
        <v>430</v>
      </c>
      <c r="L168" s="232" t="s">
        <v>913</v>
      </c>
      <c r="M168" s="231">
        <v>1800</v>
      </c>
      <c r="N168" s="232" t="s">
        <v>913</v>
      </c>
    </row>
    <row r="169" spans="1:14" customFormat="1" ht="12.75" x14ac:dyDescent="0.2">
      <c r="A169" s="229" t="s">
        <v>448</v>
      </c>
      <c r="B169" s="230" t="s">
        <v>449</v>
      </c>
      <c r="C169" s="231">
        <v>7</v>
      </c>
      <c r="D169" s="232" t="s">
        <v>916</v>
      </c>
      <c r="E169" s="231">
        <v>7</v>
      </c>
      <c r="F169" s="232" t="s">
        <v>916</v>
      </c>
      <c r="G169" s="233">
        <v>700</v>
      </c>
      <c r="H169" s="232" t="s">
        <v>916</v>
      </c>
      <c r="I169" s="231">
        <v>700</v>
      </c>
      <c r="J169" s="232" t="s">
        <v>916</v>
      </c>
      <c r="K169" s="233">
        <v>7000</v>
      </c>
      <c r="L169" s="232" t="s">
        <v>916</v>
      </c>
      <c r="M169" s="231">
        <v>7000</v>
      </c>
      <c r="N169" s="232" t="s">
        <v>916</v>
      </c>
    </row>
    <row r="170" spans="1:14" customFormat="1" ht="12.75" x14ac:dyDescent="0.2">
      <c r="A170" s="229" t="s">
        <v>450</v>
      </c>
      <c r="B170" s="230" t="s">
        <v>451</v>
      </c>
      <c r="C170" s="231">
        <v>6.5</v>
      </c>
      <c r="D170" s="232" t="s">
        <v>913</v>
      </c>
      <c r="E170" s="231">
        <v>27</v>
      </c>
      <c r="F170" s="232" t="s">
        <v>913</v>
      </c>
      <c r="G170" s="233">
        <v>650</v>
      </c>
      <c r="H170" s="232" t="s">
        <v>913</v>
      </c>
      <c r="I170" s="231">
        <v>2700</v>
      </c>
      <c r="J170" s="232" t="s">
        <v>913</v>
      </c>
      <c r="K170" s="233">
        <v>65</v>
      </c>
      <c r="L170" s="232" t="s">
        <v>913</v>
      </c>
      <c r="M170" s="231">
        <v>270</v>
      </c>
      <c r="N170" s="232" t="s">
        <v>913</v>
      </c>
    </row>
    <row r="171" spans="1:14" customFormat="1" ht="12.75" x14ac:dyDescent="0.2">
      <c r="A171" s="234" t="s">
        <v>452</v>
      </c>
      <c r="B171" s="235" t="s">
        <v>453</v>
      </c>
      <c r="C171" s="231">
        <v>200</v>
      </c>
      <c r="D171" s="232" t="s">
        <v>917</v>
      </c>
      <c r="E171" s="231">
        <v>200</v>
      </c>
      <c r="F171" s="232" t="s">
        <v>917</v>
      </c>
      <c r="G171" s="233">
        <v>20000</v>
      </c>
      <c r="H171" s="232" t="s">
        <v>917</v>
      </c>
      <c r="I171" s="231">
        <v>20000</v>
      </c>
      <c r="J171" s="232" t="s">
        <v>917</v>
      </c>
      <c r="K171" s="233">
        <v>200</v>
      </c>
      <c r="L171" s="232" t="s">
        <v>917</v>
      </c>
      <c r="M171" s="231">
        <v>200</v>
      </c>
      <c r="N171" s="232" t="s">
        <v>917</v>
      </c>
    </row>
    <row r="172" spans="1:14" customFormat="1" ht="12.75" x14ac:dyDescent="0.2">
      <c r="A172" s="229" t="s">
        <v>454</v>
      </c>
      <c r="B172" s="230" t="s">
        <v>455</v>
      </c>
      <c r="C172" s="231">
        <v>3500</v>
      </c>
      <c r="D172" s="232" t="s">
        <v>913</v>
      </c>
      <c r="E172" s="231">
        <v>9700</v>
      </c>
      <c r="F172" s="232" t="s">
        <v>913</v>
      </c>
      <c r="G172" s="233">
        <v>300000</v>
      </c>
      <c r="H172" s="232" t="s">
        <v>914</v>
      </c>
      <c r="I172" s="231">
        <v>300000</v>
      </c>
      <c r="J172" s="232" t="s">
        <v>914</v>
      </c>
      <c r="K172" s="233">
        <v>300000</v>
      </c>
      <c r="L172" s="232" t="s">
        <v>914</v>
      </c>
      <c r="M172" s="231">
        <v>300000</v>
      </c>
      <c r="N172" s="232" t="s">
        <v>914</v>
      </c>
    </row>
    <row r="173" spans="1:14" customFormat="1" ht="12.75" x14ac:dyDescent="0.2">
      <c r="A173" s="229" t="s">
        <v>456</v>
      </c>
      <c r="B173" s="230" t="s">
        <v>457</v>
      </c>
      <c r="C173" s="231">
        <v>0.22000000000000003</v>
      </c>
      <c r="D173" s="232" t="s">
        <v>915</v>
      </c>
      <c r="E173" s="231">
        <v>1.1000000000000001</v>
      </c>
      <c r="F173" s="232" t="s">
        <v>915</v>
      </c>
      <c r="G173" s="233">
        <v>22</v>
      </c>
      <c r="H173" s="232" t="s">
        <v>915</v>
      </c>
      <c r="I173" s="231">
        <v>110.00000000000001</v>
      </c>
      <c r="J173" s="232" t="s">
        <v>915</v>
      </c>
      <c r="K173" s="233">
        <v>22</v>
      </c>
      <c r="L173" s="232" t="s">
        <v>915</v>
      </c>
      <c r="M173" s="231">
        <v>110.00000000000001</v>
      </c>
      <c r="N173" s="232" t="s">
        <v>915</v>
      </c>
    </row>
    <row r="174" spans="1:14" customFormat="1" ht="12.75" x14ac:dyDescent="0.2">
      <c r="A174" s="229" t="s">
        <v>458</v>
      </c>
      <c r="B174" s="230" t="s">
        <v>459</v>
      </c>
      <c r="C174" s="231">
        <v>20</v>
      </c>
      <c r="D174" s="232" t="s">
        <v>916</v>
      </c>
      <c r="E174" s="231">
        <v>20</v>
      </c>
      <c r="F174" s="232" t="s">
        <v>916</v>
      </c>
      <c r="G174" s="233">
        <v>2000</v>
      </c>
      <c r="H174" s="232" t="s">
        <v>916</v>
      </c>
      <c r="I174" s="231">
        <v>2000</v>
      </c>
      <c r="J174" s="232" t="s">
        <v>916</v>
      </c>
      <c r="K174" s="233">
        <v>20</v>
      </c>
      <c r="L174" s="232" t="s">
        <v>916</v>
      </c>
      <c r="M174" s="231">
        <v>20</v>
      </c>
      <c r="N174" s="232" t="s">
        <v>916</v>
      </c>
    </row>
    <row r="175" spans="1:14" customFormat="1" ht="12.75" x14ac:dyDescent="0.2">
      <c r="A175" s="229" t="s">
        <v>460</v>
      </c>
      <c r="B175" s="230" t="s">
        <v>461</v>
      </c>
      <c r="C175" s="231">
        <v>0.70000000000000007</v>
      </c>
      <c r="D175" s="232" t="s">
        <v>917</v>
      </c>
      <c r="E175" s="231">
        <v>0.70000000000000007</v>
      </c>
      <c r="F175" s="232" t="s">
        <v>917</v>
      </c>
      <c r="G175" s="233">
        <v>70</v>
      </c>
      <c r="H175" s="232" t="s">
        <v>917</v>
      </c>
      <c r="I175" s="231">
        <v>70</v>
      </c>
      <c r="J175" s="232" t="s">
        <v>917</v>
      </c>
      <c r="K175" s="233">
        <v>700</v>
      </c>
      <c r="L175" s="232" t="s">
        <v>917</v>
      </c>
      <c r="M175" s="231">
        <v>700</v>
      </c>
      <c r="N175" s="232" t="s">
        <v>917</v>
      </c>
    </row>
    <row r="176" spans="1:14" customFormat="1" ht="12.75" x14ac:dyDescent="0.2">
      <c r="A176" s="236" t="s">
        <v>462</v>
      </c>
      <c r="B176" s="230" t="s">
        <v>463</v>
      </c>
      <c r="C176" s="231">
        <v>80</v>
      </c>
      <c r="D176" s="232" t="s">
        <v>917</v>
      </c>
      <c r="E176" s="231">
        <v>80</v>
      </c>
      <c r="F176" s="232" t="s">
        <v>917</v>
      </c>
      <c r="G176" s="233">
        <v>8000</v>
      </c>
      <c r="H176" s="232" t="s">
        <v>917</v>
      </c>
      <c r="I176" s="231">
        <v>8000</v>
      </c>
      <c r="J176" s="232" t="s">
        <v>917</v>
      </c>
      <c r="K176" s="233">
        <v>80</v>
      </c>
      <c r="L176" s="232" t="s">
        <v>917</v>
      </c>
      <c r="M176" s="231">
        <v>80</v>
      </c>
      <c r="N176" s="232" t="s">
        <v>917</v>
      </c>
    </row>
    <row r="177" spans="1:14" customFormat="1" ht="12.75" x14ac:dyDescent="0.2">
      <c r="A177" s="229" t="s">
        <v>464</v>
      </c>
      <c r="B177" s="230" t="s">
        <v>465</v>
      </c>
      <c r="C177" s="231">
        <v>69</v>
      </c>
      <c r="D177" s="232" t="s">
        <v>913</v>
      </c>
      <c r="E177" s="231">
        <v>190</v>
      </c>
      <c r="F177" s="232" t="s">
        <v>913</v>
      </c>
      <c r="G177" s="233">
        <v>6900</v>
      </c>
      <c r="H177" s="232" t="s">
        <v>913</v>
      </c>
      <c r="I177" s="231">
        <v>19000</v>
      </c>
      <c r="J177" s="232" t="s">
        <v>913</v>
      </c>
      <c r="K177" s="233">
        <v>69</v>
      </c>
      <c r="L177" s="232" t="s">
        <v>913</v>
      </c>
      <c r="M177" s="231">
        <v>190</v>
      </c>
      <c r="N177" s="232" t="s">
        <v>913</v>
      </c>
    </row>
    <row r="178" spans="1:14" customFormat="1" ht="12.75" x14ac:dyDescent="0.2">
      <c r="A178" s="234" t="s">
        <v>466</v>
      </c>
      <c r="B178" s="235" t="s">
        <v>467</v>
      </c>
      <c r="C178" s="231">
        <v>210</v>
      </c>
      <c r="D178" s="232" t="s">
        <v>913</v>
      </c>
      <c r="E178" s="231">
        <v>480</v>
      </c>
      <c r="F178" s="232" t="s">
        <v>914</v>
      </c>
      <c r="G178" s="233">
        <v>480</v>
      </c>
      <c r="H178" s="232" t="s">
        <v>914</v>
      </c>
      <c r="I178" s="231">
        <v>480</v>
      </c>
      <c r="J178" s="232" t="s">
        <v>914</v>
      </c>
      <c r="K178" s="233">
        <v>480</v>
      </c>
      <c r="L178" s="232" t="s">
        <v>914</v>
      </c>
      <c r="M178" s="231">
        <v>480</v>
      </c>
      <c r="N178" s="232" t="s">
        <v>914</v>
      </c>
    </row>
    <row r="179" spans="1:14" customFormat="1" ht="12.75" x14ac:dyDescent="0.2">
      <c r="A179" s="229" t="s">
        <v>468</v>
      </c>
      <c r="B179" s="230" t="s">
        <v>469</v>
      </c>
      <c r="C179" s="231">
        <v>210</v>
      </c>
      <c r="D179" s="232" t="s">
        <v>913</v>
      </c>
      <c r="E179" s="231">
        <v>500</v>
      </c>
      <c r="F179" s="232" t="s">
        <v>914</v>
      </c>
      <c r="G179" s="233">
        <v>500</v>
      </c>
      <c r="H179" s="232" t="s">
        <v>914</v>
      </c>
      <c r="I179" s="231">
        <v>500</v>
      </c>
      <c r="J179" s="232" t="s">
        <v>914</v>
      </c>
      <c r="K179" s="233">
        <v>210</v>
      </c>
      <c r="L179" s="232" t="s">
        <v>913</v>
      </c>
      <c r="M179" s="231">
        <v>500</v>
      </c>
      <c r="N179" s="232" t="s">
        <v>914</v>
      </c>
    </row>
    <row r="180" spans="1:14" customFormat="1" ht="12.75" x14ac:dyDescent="0.2">
      <c r="A180" s="229" t="s">
        <v>470</v>
      </c>
      <c r="B180" s="230" t="s">
        <v>471</v>
      </c>
      <c r="C180" s="231">
        <v>210</v>
      </c>
      <c r="D180" s="232" t="s">
        <v>913</v>
      </c>
      <c r="E180" s="231">
        <v>450</v>
      </c>
      <c r="F180" s="232" t="s">
        <v>914</v>
      </c>
      <c r="G180" s="233">
        <v>450</v>
      </c>
      <c r="H180" s="232" t="s">
        <v>914</v>
      </c>
      <c r="I180" s="231">
        <v>450</v>
      </c>
      <c r="J180" s="232" t="s">
        <v>914</v>
      </c>
      <c r="K180" s="233">
        <v>210</v>
      </c>
      <c r="L180" s="232" t="s">
        <v>913</v>
      </c>
      <c r="M180" s="231">
        <v>450</v>
      </c>
      <c r="N180" s="232" t="s">
        <v>914</v>
      </c>
    </row>
    <row r="181" spans="1:14" customFormat="1" ht="12.75" x14ac:dyDescent="0.2">
      <c r="A181" s="229" t="s">
        <v>472</v>
      </c>
      <c r="B181" s="230" t="s">
        <v>473</v>
      </c>
      <c r="C181" s="231">
        <v>120</v>
      </c>
      <c r="D181" s="232" t="s">
        <v>914</v>
      </c>
      <c r="E181" s="231">
        <v>120</v>
      </c>
      <c r="F181" s="232" t="s">
        <v>914</v>
      </c>
      <c r="G181" s="233">
        <v>120</v>
      </c>
      <c r="H181" s="232" t="s">
        <v>914</v>
      </c>
      <c r="I181" s="231">
        <v>120</v>
      </c>
      <c r="J181" s="232" t="s">
        <v>914</v>
      </c>
      <c r="K181" s="233">
        <v>120</v>
      </c>
      <c r="L181" s="232" t="s">
        <v>914</v>
      </c>
      <c r="M181" s="231">
        <v>120</v>
      </c>
      <c r="N181" s="232" t="s">
        <v>914</v>
      </c>
    </row>
    <row r="182" spans="1:14" customFormat="1" ht="12.75" x14ac:dyDescent="0.2">
      <c r="A182" s="229" t="s">
        <v>474</v>
      </c>
      <c r="B182" s="230" t="s">
        <v>475</v>
      </c>
      <c r="C182" s="231">
        <v>100</v>
      </c>
      <c r="D182" s="232" t="s">
        <v>916</v>
      </c>
      <c r="E182" s="231">
        <v>100</v>
      </c>
      <c r="F182" s="232" t="s">
        <v>916</v>
      </c>
      <c r="G182" s="233">
        <v>10000</v>
      </c>
      <c r="H182" s="232" t="s">
        <v>916</v>
      </c>
      <c r="I182" s="231">
        <v>10000</v>
      </c>
      <c r="J182" s="232" t="s">
        <v>916</v>
      </c>
      <c r="K182" s="233">
        <v>100</v>
      </c>
      <c r="L182" s="232" t="s">
        <v>916</v>
      </c>
      <c r="M182" s="231">
        <v>100</v>
      </c>
      <c r="N182" s="232" t="s">
        <v>916</v>
      </c>
    </row>
    <row r="183" spans="1:14" customFormat="1" ht="12.75" x14ac:dyDescent="0.2">
      <c r="A183" s="229" t="s">
        <v>476</v>
      </c>
      <c r="B183" s="230" t="s">
        <v>477</v>
      </c>
      <c r="C183" s="231">
        <v>2</v>
      </c>
      <c r="D183" s="232" t="s">
        <v>916</v>
      </c>
      <c r="E183" s="231">
        <v>2</v>
      </c>
      <c r="F183" s="232" t="s">
        <v>916</v>
      </c>
      <c r="G183" s="233">
        <v>200</v>
      </c>
      <c r="H183" s="232" t="s">
        <v>916</v>
      </c>
      <c r="I183" s="231">
        <v>200</v>
      </c>
      <c r="J183" s="232" t="s">
        <v>916</v>
      </c>
      <c r="K183" s="233">
        <v>2</v>
      </c>
      <c r="L183" s="232" t="s">
        <v>916</v>
      </c>
      <c r="M183" s="231">
        <v>2</v>
      </c>
      <c r="N183" s="232" t="s">
        <v>916</v>
      </c>
    </row>
    <row r="184" spans="1:14" customFormat="1" ht="12.75" x14ac:dyDescent="0.2">
      <c r="A184" s="229" t="s">
        <v>478</v>
      </c>
      <c r="B184" s="230" t="s">
        <v>479</v>
      </c>
      <c r="C184" s="231">
        <v>2.1</v>
      </c>
      <c r="D184" s="232" t="s">
        <v>915</v>
      </c>
      <c r="E184" s="231">
        <v>8.8000000000000007</v>
      </c>
      <c r="F184" s="232" t="s">
        <v>915</v>
      </c>
      <c r="G184" s="233">
        <v>210</v>
      </c>
      <c r="H184" s="232" t="s">
        <v>915</v>
      </c>
      <c r="I184" s="231">
        <v>880.00000000000011</v>
      </c>
      <c r="J184" s="232" t="s">
        <v>915</v>
      </c>
      <c r="K184" s="233">
        <v>210</v>
      </c>
      <c r="L184" s="232" t="s">
        <v>915</v>
      </c>
      <c r="M184" s="231">
        <v>880.00000000000011</v>
      </c>
      <c r="N184" s="232" t="s">
        <v>915</v>
      </c>
    </row>
    <row r="185" spans="1:14" customFormat="1" ht="12.75" x14ac:dyDescent="0.2">
      <c r="A185" s="234" t="s">
        <v>480</v>
      </c>
      <c r="B185" s="235" t="s">
        <v>481</v>
      </c>
      <c r="C185" s="231">
        <v>170</v>
      </c>
      <c r="D185" s="232" t="s">
        <v>913</v>
      </c>
      <c r="E185" s="231">
        <v>490.00000000000006</v>
      </c>
      <c r="F185" s="232" t="s">
        <v>913</v>
      </c>
      <c r="G185" s="233">
        <v>17000</v>
      </c>
      <c r="H185" s="232" t="s">
        <v>913</v>
      </c>
      <c r="I185" s="231">
        <v>49000</v>
      </c>
      <c r="J185" s="232" t="s">
        <v>913</v>
      </c>
      <c r="K185" s="233">
        <v>170</v>
      </c>
      <c r="L185" s="232" t="s">
        <v>913</v>
      </c>
      <c r="M185" s="231">
        <v>490.00000000000006</v>
      </c>
      <c r="N185" s="232" t="s">
        <v>913</v>
      </c>
    </row>
    <row r="186" spans="1:14" customFormat="1" ht="12.75" x14ac:dyDescent="0.2">
      <c r="A186" s="229" t="s">
        <v>482</v>
      </c>
      <c r="B186" s="230" t="s">
        <v>483</v>
      </c>
      <c r="C186" s="231">
        <v>17</v>
      </c>
      <c r="D186" s="232" t="s">
        <v>913</v>
      </c>
      <c r="E186" s="231">
        <v>49</v>
      </c>
      <c r="F186" s="232" t="s">
        <v>913</v>
      </c>
      <c r="G186" s="233">
        <v>850</v>
      </c>
      <c r="H186" s="232" t="s">
        <v>914</v>
      </c>
      <c r="I186" s="231">
        <v>850</v>
      </c>
      <c r="J186" s="232" t="s">
        <v>914</v>
      </c>
      <c r="K186" s="233">
        <v>17</v>
      </c>
      <c r="L186" s="232" t="s">
        <v>913</v>
      </c>
      <c r="M186" s="231">
        <v>49</v>
      </c>
      <c r="N186" s="232" t="s">
        <v>913</v>
      </c>
    </row>
    <row r="187" spans="1:14" customFormat="1" ht="12.75" x14ac:dyDescent="0.2">
      <c r="A187" s="229" t="s">
        <v>484</v>
      </c>
      <c r="B187" s="230" t="s">
        <v>485</v>
      </c>
      <c r="C187" s="231">
        <v>420</v>
      </c>
      <c r="D187" s="232" t="s">
        <v>915</v>
      </c>
      <c r="E187" s="231">
        <v>1800</v>
      </c>
      <c r="F187" s="232" t="s">
        <v>915</v>
      </c>
      <c r="G187" s="233">
        <v>42000</v>
      </c>
      <c r="H187" s="232" t="s">
        <v>915</v>
      </c>
      <c r="I187" s="231">
        <v>180000</v>
      </c>
      <c r="J187" s="232" t="s">
        <v>915</v>
      </c>
      <c r="K187" s="233">
        <v>8400</v>
      </c>
      <c r="L187" s="232" t="s">
        <v>915</v>
      </c>
      <c r="M187" s="231">
        <v>180000</v>
      </c>
      <c r="N187" s="232" t="s">
        <v>915</v>
      </c>
    </row>
    <row r="188" spans="1:14" customFormat="1" ht="12.75" x14ac:dyDescent="0.2">
      <c r="A188" s="229" t="s">
        <v>486</v>
      </c>
      <c r="B188" s="230" t="s">
        <v>487</v>
      </c>
      <c r="C188" s="231">
        <v>150</v>
      </c>
      <c r="D188" s="232" t="s">
        <v>915</v>
      </c>
      <c r="E188" s="231">
        <v>620</v>
      </c>
      <c r="F188" s="232" t="s">
        <v>915</v>
      </c>
      <c r="G188" s="233">
        <v>15000</v>
      </c>
      <c r="H188" s="232" t="s">
        <v>915</v>
      </c>
      <c r="I188" s="231">
        <v>62000</v>
      </c>
      <c r="J188" s="232" t="s">
        <v>915</v>
      </c>
      <c r="K188" s="233">
        <v>15000</v>
      </c>
      <c r="L188" s="232" t="s">
        <v>915</v>
      </c>
      <c r="M188" s="231">
        <v>62000</v>
      </c>
      <c r="N188" s="232" t="s">
        <v>915</v>
      </c>
    </row>
    <row r="189" spans="1:14" customFormat="1" ht="12.75" x14ac:dyDescent="0.2">
      <c r="A189" s="229" t="s">
        <v>488</v>
      </c>
      <c r="B189" s="230" t="s">
        <v>489</v>
      </c>
      <c r="C189" s="231">
        <v>14</v>
      </c>
      <c r="D189" s="232" t="s">
        <v>913</v>
      </c>
      <c r="E189" s="231">
        <v>57</v>
      </c>
      <c r="F189" s="232" t="s">
        <v>913</v>
      </c>
      <c r="G189" s="233">
        <v>1400</v>
      </c>
      <c r="H189" s="232" t="s">
        <v>913</v>
      </c>
      <c r="I189" s="231">
        <v>5700</v>
      </c>
      <c r="J189" s="232" t="s">
        <v>913</v>
      </c>
      <c r="K189" s="233">
        <v>1400</v>
      </c>
      <c r="L189" s="232" t="s">
        <v>913</v>
      </c>
      <c r="M189" s="231">
        <v>5700</v>
      </c>
      <c r="N189" s="232" t="s">
        <v>913</v>
      </c>
    </row>
    <row r="190" spans="1:14" customFormat="1" ht="12.75" x14ac:dyDescent="0.2">
      <c r="A190" s="229" t="s">
        <v>490</v>
      </c>
      <c r="B190" s="230" t="s">
        <v>491</v>
      </c>
      <c r="C190" s="231">
        <v>700</v>
      </c>
      <c r="D190" s="232" t="s">
        <v>916</v>
      </c>
      <c r="E190" s="231">
        <v>700</v>
      </c>
      <c r="F190" s="232" t="s">
        <v>916</v>
      </c>
      <c r="G190" s="233">
        <v>70000</v>
      </c>
      <c r="H190" s="232" t="s">
        <v>916</v>
      </c>
      <c r="I190" s="231">
        <v>70000</v>
      </c>
      <c r="J190" s="232" t="s">
        <v>916</v>
      </c>
      <c r="K190" s="233">
        <v>70000</v>
      </c>
      <c r="L190" s="232" t="s">
        <v>916</v>
      </c>
      <c r="M190" s="231">
        <v>70000</v>
      </c>
      <c r="N190" s="232" t="s">
        <v>916</v>
      </c>
    </row>
    <row r="191" spans="1:14" customFormat="1" ht="12.75" x14ac:dyDescent="0.2">
      <c r="A191" s="234" t="s">
        <v>492</v>
      </c>
      <c r="B191" s="235" t="s">
        <v>493</v>
      </c>
      <c r="C191" s="231">
        <v>1700</v>
      </c>
      <c r="D191" s="232" t="s">
        <v>913</v>
      </c>
      <c r="E191" s="231">
        <v>4900</v>
      </c>
      <c r="F191" s="232" t="s">
        <v>913</v>
      </c>
      <c r="G191" s="233">
        <v>170000</v>
      </c>
      <c r="H191" s="232" t="s">
        <v>913</v>
      </c>
      <c r="I191" s="231">
        <v>370000</v>
      </c>
      <c r="J191" s="232" t="s">
        <v>914</v>
      </c>
      <c r="K191" s="233">
        <v>1700</v>
      </c>
      <c r="L191" s="232" t="s">
        <v>913</v>
      </c>
      <c r="M191" s="231">
        <v>4900</v>
      </c>
      <c r="N191" s="232" t="s">
        <v>913</v>
      </c>
    </row>
    <row r="192" spans="1:14" customFormat="1" ht="12.75" x14ac:dyDescent="0.2">
      <c r="A192" s="229" t="s">
        <v>494</v>
      </c>
      <c r="B192" s="230" t="s">
        <v>495</v>
      </c>
      <c r="C192" s="231">
        <v>6900</v>
      </c>
      <c r="D192" s="232" t="s">
        <v>913</v>
      </c>
      <c r="E192" s="231">
        <v>19000</v>
      </c>
      <c r="F192" s="232" t="s">
        <v>913</v>
      </c>
      <c r="G192" s="233">
        <v>690000</v>
      </c>
      <c r="H192" s="232" t="s">
        <v>913</v>
      </c>
      <c r="I192" s="231">
        <v>1900000</v>
      </c>
      <c r="J192" s="232" t="s">
        <v>913</v>
      </c>
      <c r="K192" s="233">
        <v>6900</v>
      </c>
      <c r="L192" s="232" t="s">
        <v>913</v>
      </c>
      <c r="M192" s="231">
        <v>19000</v>
      </c>
      <c r="N192" s="232" t="s">
        <v>913</v>
      </c>
    </row>
    <row r="193" spans="1:14" customFormat="1" ht="12.75" x14ac:dyDescent="0.2">
      <c r="A193" s="234" t="s">
        <v>496</v>
      </c>
      <c r="B193" s="235" t="s">
        <v>497</v>
      </c>
      <c r="C193" s="231">
        <v>630</v>
      </c>
      <c r="D193" s="232" t="s">
        <v>915</v>
      </c>
      <c r="E193" s="231">
        <v>2600</v>
      </c>
      <c r="F193" s="232" t="s">
        <v>915</v>
      </c>
      <c r="G193" s="233">
        <v>63000</v>
      </c>
      <c r="H193" s="232" t="s">
        <v>915</v>
      </c>
      <c r="I193" s="231">
        <v>260000</v>
      </c>
      <c r="J193" s="232" t="s">
        <v>915</v>
      </c>
      <c r="K193" s="233">
        <v>630</v>
      </c>
      <c r="L193" s="232" t="s">
        <v>915</v>
      </c>
      <c r="M193" s="231">
        <v>2600</v>
      </c>
      <c r="N193" s="232" t="s">
        <v>915</v>
      </c>
    </row>
    <row r="194" spans="1:14" customFormat="1" ht="12.75" x14ac:dyDescent="0.2">
      <c r="A194" s="234" t="s">
        <v>498</v>
      </c>
      <c r="B194" s="235" t="s">
        <v>499</v>
      </c>
      <c r="C194" s="231">
        <v>690</v>
      </c>
      <c r="D194" s="232" t="s">
        <v>913</v>
      </c>
      <c r="E194" s="231">
        <v>1900</v>
      </c>
      <c r="F194" s="232" t="s">
        <v>913</v>
      </c>
      <c r="G194" s="233">
        <v>69000</v>
      </c>
      <c r="H194" s="232" t="s">
        <v>913</v>
      </c>
      <c r="I194" s="231">
        <v>190000</v>
      </c>
      <c r="J194" s="232" t="s">
        <v>913</v>
      </c>
      <c r="K194" s="233">
        <v>690</v>
      </c>
      <c r="L194" s="232" t="s">
        <v>913</v>
      </c>
      <c r="M194" s="231">
        <v>1900</v>
      </c>
      <c r="N194" s="232" t="s">
        <v>913</v>
      </c>
    </row>
    <row r="195" spans="1:14" customFormat="1" ht="12.75" x14ac:dyDescent="0.2">
      <c r="A195" s="229" t="s">
        <v>500</v>
      </c>
      <c r="B195" s="230" t="s">
        <v>501</v>
      </c>
      <c r="C195" s="231">
        <v>14000</v>
      </c>
      <c r="D195" s="232" t="s">
        <v>917</v>
      </c>
      <c r="E195" s="231">
        <v>14000</v>
      </c>
      <c r="F195" s="232" t="s">
        <v>917</v>
      </c>
      <c r="G195" s="233">
        <v>1400000</v>
      </c>
      <c r="H195" s="232" t="s">
        <v>917</v>
      </c>
      <c r="I195" s="231">
        <v>1400000</v>
      </c>
      <c r="J195" s="232" t="s">
        <v>917</v>
      </c>
      <c r="K195" s="233">
        <v>1400000</v>
      </c>
      <c r="L195" s="232" t="s">
        <v>917</v>
      </c>
      <c r="M195" s="231">
        <v>1400000</v>
      </c>
      <c r="N195" s="232" t="s">
        <v>917</v>
      </c>
    </row>
    <row r="196" spans="1:14" customFormat="1" ht="12.75" x14ac:dyDescent="0.2">
      <c r="A196" s="234" t="s">
        <v>502</v>
      </c>
      <c r="B196" s="235" t="s">
        <v>503</v>
      </c>
      <c r="C196" s="231">
        <v>2.8</v>
      </c>
      <c r="D196" s="232" t="s">
        <v>913</v>
      </c>
      <c r="E196" s="231">
        <v>7.8</v>
      </c>
      <c r="F196" s="232" t="s">
        <v>913</v>
      </c>
      <c r="G196" s="233">
        <v>280</v>
      </c>
      <c r="H196" s="232" t="s">
        <v>913</v>
      </c>
      <c r="I196" s="231">
        <v>780</v>
      </c>
      <c r="J196" s="232" t="s">
        <v>913</v>
      </c>
      <c r="K196" s="233">
        <v>2800</v>
      </c>
      <c r="L196" s="232" t="s">
        <v>913</v>
      </c>
      <c r="M196" s="231">
        <v>7800</v>
      </c>
      <c r="N196" s="232" t="s">
        <v>913</v>
      </c>
    </row>
    <row r="197" spans="1:14" customFormat="1" ht="12.75" x14ac:dyDescent="0.2">
      <c r="A197" s="234" t="s">
        <v>504</v>
      </c>
      <c r="B197" s="235" t="s">
        <v>505</v>
      </c>
      <c r="C197" s="231">
        <v>0.35000000000000003</v>
      </c>
      <c r="D197" s="232" t="s">
        <v>913</v>
      </c>
      <c r="E197" s="231">
        <v>0.97</v>
      </c>
      <c r="F197" s="232" t="s">
        <v>913</v>
      </c>
      <c r="G197" s="233">
        <v>35</v>
      </c>
      <c r="H197" s="232" t="s">
        <v>913</v>
      </c>
      <c r="I197" s="231">
        <v>97</v>
      </c>
      <c r="J197" s="232" t="s">
        <v>913</v>
      </c>
      <c r="K197" s="233">
        <v>0.35000000000000003</v>
      </c>
      <c r="L197" s="232" t="s">
        <v>913</v>
      </c>
      <c r="M197" s="231">
        <v>0.97</v>
      </c>
      <c r="N197" s="232" t="s">
        <v>913</v>
      </c>
    </row>
    <row r="198" spans="1:14" customFormat="1" ht="12.75" x14ac:dyDescent="0.2">
      <c r="A198" s="229" t="s">
        <v>506</v>
      </c>
      <c r="B198" s="230" t="s">
        <v>507</v>
      </c>
      <c r="C198" s="231">
        <v>0.70000000000000007</v>
      </c>
      <c r="D198" s="232" t="s">
        <v>917</v>
      </c>
      <c r="E198" s="231">
        <v>0.70000000000000007</v>
      </c>
      <c r="F198" s="232" t="s">
        <v>917</v>
      </c>
      <c r="G198" s="233">
        <v>70</v>
      </c>
      <c r="H198" s="232" t="s">
        <v>917</v>
      </c>
      <c r="I198" s="231">
        <v>70</v>
      </c>
      <c r="J198" s="232" t="s">
        <v>917</v>
      </c>
      <c r="K198" s="233">
        <v>0.70000000000000007</v>
      </c>
      <c r="L198" s="232" t="s">
        <v>917</v>
      </c>
      <c r="M198" s="231">
        <v>0.70000000000000007</v>
      </c>
      <c r="N198" s="232" t="s">
        <v>917</v>
      </c>
    </row>
    <row r="199" spans="1:14" customFormat="1" ht="12.75" x14ac:dyDescent="0.2">
      <c r="A199" s="234" t="s">
        <v>508</v>
      </c>
      <c r="B199" s="235" t="s">
        <v>509</v>
      </c>
      <c r="C199" s="231">
        <v>85</v>
      </c>
      <c r="D199" s="232" t="s">
        <v>914</v>
      </c>
      <c r="E199" s="231">
        <v>85</v>
      </c>
      <c r="F199" s="232" t="s">
        <v>914</v>
      </c>
      <c r="G199" s="233">
        <v>85</v>
      </c>
      <c r="H199" s="232" t="s">
        <v>914</v>
      </c>
      <c r="I199" s="231">
        <v>85</v>
      </c>
      <c r="J199" s="232" t="s">
        <v>914</v>
      </c>
      <c r="K199" s="233">
        <v>85</v>
      </c>
      <c r="L199" s="232" t="s">
        <v>914</v>
      </c>
      <c r="M199" s="231">
        <v>85</v>
      </c>
      <c r="N199" s="232" t="s">
        <v>914</v>
      </c>
    </row>
    <row r="200" spans="1:14" customFormat="1" ht="12.75" x14ac:dyDescent="0.2">
      <c r="A200" s="234" t="s">
        <v>510</v>
      </c>
      <c r="B200" s="235" t="s">
        <v>511</v>
      </c>
      <c r="C200" s="231">
        <v>90</v>
      </c>
      <c r="D200" s="232" t="s">
        <v>917</v>
      </c>
      <c r="E200" s="231">
        <v>90</v>
      </c>
      <c r="F200" s="232" t="s">
        <v>917</v>
      </c>
      <c r="G200" s="233">
        <v>9000</v>
      </c>
      <c r="H200" s="232" t="s">
        <v>917</v>
      </c>
      <c r="I200" s="231">
        <v>9000</v>
      </c>
      <c r="J200" s="232" t="s">
        <v>917</v>
      </c>
      <c r="K200" s="233">
        <v>90</v>
      </c>
      <c r="L200" s="232" t="s">
        <v>917</v>
      </c>
      <c r="M200" s="231">
        <v>90</v>
      </c>
      <c r="N200" s="232" t="s">
        <v>917</v>
      </c>
    </row>
    <row r="201" spans="1:14" customFormat="1" ht="12.75" x14ac:dyDescent="0.2">
      <c r="A201" s="229" t="s">
        <v>512</v>
      </c>
      <c r="B201" s="230" t="s">
        <v>513</v>
      </c>
      <c r="C201" s="231">
        <v>260</v>
      </c>
      <c r="D201" s="232" t="s">
        <v>914</v>
      </c>
      <c r="E201" s="231">
        <v>260</v>
      </c>
      <c r="F201" s="232" t="s">
        <v>914</v>
      </c>
      <c r="G201" s="233">
        <v>260</v>
      </c>
      <c r="H201" s="232" t="s">
        <v>914</v>
      </c>
      <c r="I201" s="231">
        <v>260</v>
      </c>
      <c r="J201" s="232" t="s">
        <v>914</v>
      </c>
      <c r="K201" s="233">
        <v>260</v>
      </c>
      <c r="L201" s="232" t="s">
        <v>914</v>
      </c>
      <c r="M201" s="231">
        <v>260</v>
      </c>
      <c r="N201" s="232" t="s">
        <v>914</v>
      </c>
    </row>
    <row r="202" spans="1:14" customFormat="1" ht="12.75" x14ac:dyDescent="0.2">
      <c r="A202" s="229" t="s">
        <v>514</v>
      </c>
      <c r="B202" s="230" t="s">
        <v>515</v>
      </c>
      <c r="C202" s="231">
        <v>1400</v>
      </c>
      <c r="D202" s="232" t="s">
        <v>913</v>
      </c>
      <c r="E202" s="231">
        <v>1900</v>
      </c>
      <c r="F202" s="232" t="s">
        <v>914</v>
      </c>
      <c r="G202" s="233">
        <v>1900</v>
      </c>
      <c r="H202" s="232" t="s">
        <v>914</v>
      </c>
      <c r="I202" s="231">
        <v>1900</v>
      </c>
      <c r="J202" s="232" t="s">
        <v>914</v>
      </c>
      <c r="K202" s="233">
        <v>1900</v>
      </c>
      <c r="L202" s="232" t="s">
        <v>914</v>
      </c>
      <c r="M202" s="231">
        <v>1900</v>
      </c>
      <c r="N202" s="232" t="s">
        <v>914</v>
      </c>
    </row>
    <row r="203" spans="1:14" customFormat="1" ht="12.75" x14ac:dyDescent="0.2">
      <c r="A203" s="229" t="s">
        <v>518</v>
      </c>
      <c r="B203" s="230" t="s">
        <v>519</v>
      </c>
      <c r="C203" s="231">
        <v>2000</v>
      </c>
      <c r="D203" s="232" t="s">
        <v>917</v>
      </c>
      <c r="E203" s="231">
        <v>2000</v>
      </c>
      <c r="F203" s="232" t="s">
        <v>917</v>
      </c>
      <c r="G203" s="233">
        <v>200000</v>
      </c>
      <c r="H203" s="232" t="s">
        <v>917</v>
      </c>
      <c r="I203" s="231">
        <v>200000</v>
      </c>
      <c r="J203" s="232" t="s">
        <v>917</v>
      </c>
      <c r="K203" s="233">
        <v>200000</v>
      </c>
      <c r="L203" s="232" t="s">
        <v>917</v>
      </c>
      <c r="M203" s="231">
        <v>200000</v>
      </c>
      <c r="N203" s="232" t="s">
        <v>917</v>
      </c>
    </row>
    <row r="204" spans="1:14" customFormat="1" ht="12.75" x14ac:dyDescent="0.2">
      <c r="A204" s="229" t="s">
        <v>520</v>
      </c>
      <c r="B204" s="230" t="s">
        <v>521</v>
      </c>
      <c r="C204" s="231">
        <v>10</v>
      </c>
      <c r="D204" s="232" t="s">
        <v>917</v>
      </c>
      <c r="E204" s="231">
        <v>10</v>
      </c>
      <c r="F204" s="232" t="s">
        <v>917</v>
      </c>
      <c r="G204" s="233">
        <v>1000</v>
      </c>
      <c r="H204" s="232" t="s">
        <v>917</v>
      </c>
      <c r="I204" s="231">
        <v>1000</v>
      </c>
      <c r="J204" s="232" t="s">
        <v>917</v>
      </c>
      <c r="K204" s="233">
        <v>10</v>
      </c>
      <c r="L204" s="232" t="s">
        <v>917</v>
      </c>
      <c r="M204" s="231">
        <v>10</v>
      </c>
      <c r="N204" s="232" t="s">
        <v>917</v>
      </c>
    </row>
    <row r="205" spans="1:14" customFormat="1" ht="12.75" x14ac:dyDescent="0.2">
      <c r="A205" s="229" t="s">
        <v>522</v>
      </c>
      <c r="B205" s="230" t="s">
        <v>523</v>
      </c>
      <c r="C205" s="231">
        <v>1000</v>
      </c>
      <c r="D205" s="232" t="s">
        <v>917</v>
      </c>
      <c r="E205" s="231">
        <v>1000</v>
      </c>
      <c r="F205" s="232" t="s">
        <v>917</v>
      </c>
      <c r="G205" s="233">
        <v>100000</v>
      </c>
      <c r="H205" s="232" t="s">
        <v>917</v>
      </c>
      <c r="I205" s="231">
        <v>100000</v>
      </c>
      <c r="J205" s="232" t="s">
        <v>917</v>
      </c>
      <c r="K205" s="233">
        <v>100000</v>
      </c>
      <c r="L205" s="232" t="s">
        <v>917</v>
      </c>
      <c r="M205" s="231">
        <v>100000</v>
      </c>
      <c r="N205" s="232" t="s">
        <v>917</v>
      </c>
    </row>
    <row r="206" spans="1:14" customFormat="1" ht="12.75" x14ac:dyDescent="0.2">
      <c r="A206" s="229" t="s">
        <v>524</v>
      </c>
      <c r="B206" s="230" t="s">
        <v>525</v>
      </c>
      <c r="C206" s="231">
        <v>0.63</v>
      </c>
      <c r="D206" s="232" t="s">
        <v>915</v>
      </c>
      <c r="E206" s="231">
        <v>2.6</v>
      </c>
      <c r="F206" s="232" t="s">
        <v>915</v>
      </c>
      <c r="G206" s="233">
        <v>63</v>
      </c>
      <c r="H206" s="232" t="s">
        <v>915</v>
      </c>
      <c r="I206" s="231">
        <v>260</v>
      </c>
      <c r="J206" s="232" t="s">
        <v>915</v>
      </c>
      <c r="K206" s="233">
        <v>6.3</v>
      </c>
      <c r="L206" s="232" t="s">
        <v>915</v>
      </c>
      <c r="M206" s="231">
        <v>26</v>
      </c>
      <c r="N206" s="232" t="s">
        <v>915</v>
      </c>
    </row>
    <row r="207" spans="1:14" customFormat="1" ht="12.75" x14ac:dyDescent="0.2">
      <c r="A207" s="234" t="s">
        <v>526</v>
      </c>
      <c r="B207" s="235" t="s">
        <v>527</v>
      </c>
      <c r="C207" s="231">
        <v>87000</v>
      </c>
      <c r="D207" s="232" t="s">
        <v>913</v>
      </c>
      <c r="E207" s="231">
        <v>240000</v>
      </c>
      <c r="F207" s="232" t="s">
        <v>913</v>
      </c>
      <c r="G207" s="233">
        <v>8700000</v>
      </c>
      <c r="H207" s="232" t="s">
        <v>913</v>
      </c>
      <c r="I207" s="231">
        <v>24000000</v>
      </c>
      <c r="J207" s="232" t="s">
        <v>913</v>
      </c>
      <c r="K207" s="233">
        <v>87000</v>
      </c>
      <c r="L207" s="232" t="s">
        <v>913</v>
      </c>
      <c r="M207" s="231">
        <v>240000</v>
      </c>
      <c r="N207" s="232" t="s">
        <v>913</v>
      </c>
    </row>
    <row r="208" spans="1:14" customFormat="1" ht="12.75" x14ac:dyDescent="0.2">
      <c r="A208" s="234" t="s">
        <v>528</v>
      </c>
      <c r="B208" s="235" t="s">
        <v>529</v>
      </c>
      <c r="C208" s="231">
        <v>35</v>
      </c>
      <c r="D208" s="232" t="s">
        <v>913</v>
      </c>
      <c r="E208" s="231">
        <v>97</v>
      </c>
      <c r="F208" s="232" t="s">
        <v>913</v>
      </c>
      <c r="G208" s="233">
        <v>3500</v>
      </c>
      <c r="H208" s="232" t="s">
        <v>913</v>
      </c>
      <c r="I208" s="231">
        <v>9700</v>
      </c>
      <c r="J208" s="232" t="s">
        <v>913</v>
      </c>
      <c r="K208" s="233">
        <v>3500</v>
      </c>
      <c r="L208" s="232" t="s">
        <v>913</v>
      </c>
      <c r="M208" s="231">
        <v>9700</v>
      </c>
      <c r="N208" s="232" t="s">
        <v>913</v>
      </c>
    </row>
    <row r="209" spans="1:14" customFormat="1" ht="12.75" x14ac:dyDescent="0.2">
      <c r="A209" s="229" t="s">
        <v>530</v>
      </c>
      <c r="B209" s="230" t="s">
        <v>531</v>
      </c>
      <c r="C209" s="231">
        <v>19</v>
      </c>
      <c r="D209" s="232" t="s">
        <v>913</v>
      </c>
      <c r="E209" s="231">
        <v>78</v>
      </c>
      <c r="F209" s="232" t="s">
        <v>913</v>
      </c>
      <c r="G209" s="233">
        <v>1900</v>
      </c>
      <c r="H209" s="232" t="s">
        <v>913</v>
      </c>
      <c r="I209" s="231">
        <v>7800</v>
      </c>
      <c r="J209" s="232" t="s">
        <v>913</v>
      </c>
      <c r="K209" s="233">
        <v>19</v>
      </c>
      <c r="L209" s="232" t="s">
        <v>913</v>
      </c>
      <c r="M209" s="231">
        <v>78</v>
      </c>
      <c r="N209" s="232" t="s">
        <v>913</v>
      </c>
    </row>
    <row r="210" spans="1:14" customFormat="1" ht="12.75" x14ac:dyDescent="0.2">
      <c r="A210" s="229" t="s">
        <v>532</v>
      </c>
      <c r="B210" s="230" t="s">
        <v>533</v>
      </c>
      <c r="C210" s="231">
        <v>700</v>
      </c>
      <c r="D210" s="232" t="s">
        <v>916</v>
      </c>
      <c r="E210" s="231">
        <v>700</v>
      </c>
      <c r="F210" s="232" t="s">
        <v>916</v>
      </c>
      <c r="G210" s="233">
        <v>70000</v>
      </c>
      <c r="H210" s="232" t="s">
        <v>916</v>
      </c>
      <c r="I210" s="231">
        <v>70000</v>
      </c>
      <c r="J210" s="232" t="s">
        <v>916</v>
      </c>
      <c r="K210" s="233">
        <v>700</v>
      </c>
      <c r="L210" s="232" t="s">
        <v>916</v>
      </c>
      <c r="M210" s="231">
        <v>700</v>
      </c>
      <c r="N210" s="232" t="s">
        <v>916</v>
      </c>
    </row>
    <row r="211" spans="1:14" customFormat="1" ht="12.75" x14ac:dyDescent="0.2">
      <c r="A211" s="229" t="s">
        <v>534</v>
      </c>
      <c r="B211" s="230" t="s">
        <v>535</v>
      </c>
      <c r="C211" s="231">
        <v>0.4</v>
      </c>
      <c r="D211" s="232" t="s">
        <v>916</v>
      </c>
      <c r="E211" s="231">
        <v>0.4</v>
      </c>
      <c r="F211" s="232" t="s">
        <v>916</v>
      </c>
      <c r="G211" s="233">
        <v>40</v>
      </c>
      <c r="H211" s="232" t="s">
        <v>916</v>
      </c>
      <c r="I211" s="231">
        <v>40</v>
      </c>
      <c r="J211" s="232" t="s">
        <v>916</v>
      </c>
      <c r="K211" s="233">
        <v>180</v>
      </c>
      <c r="L211" s="232" t="s">
        <v>914</v>
      </c>
      <c r="M211" s="231">
        <v>180</v>
      </c>
      <c r="N211" s="232" t="s">
        <v>914</v>
      </c>
    </row>
    <row r="212" spans="1:14" customFormat="1" ht="12.75" x14ac:dyDescent="0.2">
      <c r="A212" s="229" t="s">
        <v>536</v>
      </c>
      <c r="B212" s="230" t="s">
        <v>537</v>
      </c>
      <c r="C212" s="231">
        <v>0.2</v>
      </c>
      <c r="D212" s="232" t="s">
        <v>916</v>
      </c>
      <c r="E212" s="231">
        <v>0.2</v>
      </c>
      <c r="F212" s="232" t="s">
        <v>916</v>
      </c>
      <c r="G212" s="233">
        <v>20</v>
      </c>
      <c r="H212" s="232" t="s">
        <v>916</v>
      </c>
      <c r="I212" s="231">
        <v>20</v>
      </c>
      <c r="J212" s="232" t="s">
        <v>916</v>
      </c>
      <c r="K212" s="233">
        <v>200</v>
      </c>
      <c r="L212" s="232" t="s">
        <v>916</v>
      </c>
      <c r="M212" s="231">
        <v>200</v>
      </c>
      <c r="N212" s="232" t="s">
        <v>916</v>
      </c>
    </row>
    <row r="213" spans="1:14" customFormat="1" ht="12.75" x14ac:dyDescent="0.2">
      <c r="A213" s="229" t="s">
        <v>538</v>
      </c>
      <c r="B213" s="230" t="s">
        <v>539</v>
      </c>
      <c r="C213" s="231">
        <v>1</v>
      </c>
      <c r="D213" s="232" t="s">
        <v>916</v>
      </c>
      <c r="E213" s="231">
        <v>1</v>
      </c>
      <c r="F213" s="232" t="s">
        <v>916</v>
      </c>
      <c r="G213" s="233">
        <v>6</v>
      </c>
      <c r="H213" s="232" t="s">
        <v>914</v>
      </c>
      <c r="I213" s="231">
        <v>6</v>
      </c>
      <c r="J213" s="232" t="s">
        <v>914</v>
      </c>
      <c r="K213" s="233">
        <v>6</v>
      </c>
      <c r="L213" s="232" t="s">
        <v>914</v>
      </c>
      <c r="M213" s="231">
        <v>6</v>
      </c>
      <c r="N213" s="232" t="s">
        <v>914</v>
      </c>
    </row>
    <row r="214" spans="1:14" customFormat="1" ht="12.75" x14ac:dyDescent="0.2">
      <c r="A214" s="229" t="s">
        <v>540</v>
      </c>
      <c r="B214" s="230" t="s">
        <v>541</v>
      </c>
      <c r="C214" s="231">
        <v>8.4</v>
      </c>
      <c r="D214" s="232" t="s">
        <v>913</v>
      </c>
      <c r="E214" s="231">
        <v>35</v>
      </c>
      <c r="F214" s="232" t="s">
        <v>913</v>
      </c>
      <c r="G214" s="233">
        <v>840</v>
      </c>
      <c r="H214" s="232" t="s">
        <v>913</v>
      </c>
      <c r="I214" s="231">
        <v>2900</v>
      </c>
      <c r="J214" s="232" t="s">
        <v>914</v>
      </c>
      <c r="K214" s="233">
        <v>2900</v>
      </c>
      <c r="L214" s="232" t="s">
        <v>914</v>
      </c>
      <c r="M214" s="231">
        <v>2900</v>
      </c>
      <c r="N214" s="232" t="s">
        <v>914</v>
      </c>
    </row>
    <row r="215" spans="1:14" customFormat="1" ht="12.75" x14ac:dyDescent="0.2">
      <c r="A215" s="229" t="s">
        <v>542</v>
      </c>
      <c r="B215" s="230" t="s">
        <v>543</v>
      </c>
      <c r="C215" s="231">
        <v>50</v>
      </c>
      <c r="D215" s="232" t="s">
        <v>916</v>
      </c>
      <c r="E215" s="231">
        <v>50</v>
      </c>
      <c r="F215" s="232" t="s">
        <v>916</v>
      </c>
      <c r="G215" s="233">
        <v>1800</v>
      </c>
      <c r="H215" s="232" t="s">
        <v>914</v>
      </c>
      <c r="I215" s="231">
        <v>1800</v>
      </c>
      <c r="J215" s="232" t="s">
        <v>914</v>
      </c>
      <c r="K215" s="233">
        <v>1800</v>
      </c>
      <c r="L215" s="232" t="s">
        <v>914</v>
      </c>
      <c r="M215" s="231">
        <v>1800</v>
      </c>
      <c r="N215" s="232" t="s">
        <v>914</v>
      </c>
    </row>
    <row r="216" spans="1:14" customFormat="1" ht="12.75" x14ac:dyDescent="0.2">
      <c r="A216" s="229" t="s">
        <v>544</v>
      </c>
      <c r="B216" s="230" t="s">
        <v>545</v>
      </c>
      <c r="C216" s="231">
        <v>1</v>
      </c>
      <c r="D216" s="232" t="s">
        <v>917</v>
      </c>
      <c r="E216" s="231">
        <v>1</v>
      </c>
      <c r="F216" s="232" t="s">
        <v>917</v>
      </c>
      <c r="G216" s="233">
        <v>100</v>
      </c>
      <c r="H216" s="232" t="s">
        <v>917</v>
      </c>
      <c r="I216" s="231">
        <v>100</v>
      </c>
      <c r="J216" s="232" t="s">
        <v>917</v>
      </c>
      <c r="K216" s="233">
        <v>100</v>
      </c>
      <c r="L216" s="232" t="s">
        <v>917</v>
      </c>
      <c r="M216" s="231">
        <v>100</v>
      </c>
      <c r="N216" s="232" t="s">
        <v>917</v>
      </c>
    </row>
    <row r="217" spans="1:14" customFormat="1" ht="24" x14ac:dyDescent="0.2">
      <c r="A217" s="237" t="s">
        <v>918</v>
      </c>
      <c r="B217" s="238" t="s">
        <v>547</v>
      </c>
      <c r="C217" s="231">
        <v>0.01</v>
      </c>
      <c r="D217" s="232" t="s">
        <v>916</v>
      </c>
      <c r="E217" s="231">
        <v>0.01</v>
      </c>
      <c r="F217" s="232" t="s">
        <v>916</v>
      </c>
      <c r="G217" s="233"/>
      <c r="H217" s="232"/>
      <c r="I217" s="231"/>
      <c r="J217" s="232"/>
      <c r="K217" s="233"/>
      <c r="L217" s="232"/>
      <c r="M217" s="231"/>
      <c r="N217" s="232"/>
    </row>
    <row r="218" spans="1:14" customFormat="1" ht="24" x14ac:dyDescent="0.2">
      <c r="A218" s="237" t="s">
        <v>548</v>
      </c>
      <c r="B218" s="238" t="s">
        <v>549</v>
      </c>
      <c r="C218" s="231">
        <v>0.01</v>
      </c>
      <c r="D218" s="232" t="s">
        <v>917</v>
      </c>
      <c r="E218" s="231">
        <v>0.01</v>
      </c>
      <c r="F218" s="232" t="s">
        <v>917</v>
      </c>
      <c r="G218" s="233"/>
      <c r="H218" s="232"/>
      <c r="I218" s="231"/>
      <c r="J218" s="232"/>
      <c r="K218" s="233"/>
      <c r="L218" s="232"/>
      <c r="M218" s="231"/>
      <c r="N218" s="232"/>
    </row>
    <row r="219" spans="1:14" customFormat="1" ht="12.75" x14ac:dyDescent="0.2">
      <c r="A219" s="229" t="s">
        <v>550</v>
      </c>
      <c r="B219" s="230" t="s">
        <v>551</v>
      </c>
      <c r="C219" s="231">
        <v>1500</v>
      </c>
      <c r="D219" s="232" t="s">
        <v>915</v>
      </c>
      <c r="E219" s="231">
        <v>6200</v>
      </c>
      <c r="F219" s="232" t="s">
        <v>915</v>
      </c>
      <c r="G219" s="233">
        <v>9500</v>
      </c>
      <c r="H219" s="232" t="s">
        <v>914</v>
      </c>
      <c r="I219" s="231">
        <v>9500</v>
      </c>
      <c r="J219" s="232" t="s">
        <v>914</v>
      </c>
      <c r="K219" s="233">
        <v>1500</v>
      </c>
      <c r="L219" s="232" t="s">
        <v>915</v>
      </c>
      <c r="M219" s="231">
        <v>6200</v>
      </c>
      <c r="N219" s="232" t="s">
        <v>915</v>
      </c>
    </row>
    <row r="220" spans="1:14" customFormat="1" ht="12.75" x14ac:dyDescent="0.2">
      <c r="A220" s="236" t="s">
        <v>552</v>
      </c>
      <c r="B220" s="230" t="s">
        <v>553</v>
      </c>
      <c r="C220" s="231">
        <v>400</v>
      </c>
      <c r="D220" s="232" t="s">
        <v>917</v>
      </c>
      <c r="E220" s="231">
        <v>400</v>
      </c>
      <c r="F220" s="232" t="s">
        <v>917</v>
      </c>
      <c r="G220" s="233">
        <v>40000</v>
      </c>
      <c r="H220" s="232" t="s">
        <v>917</v>
      </c>
      <c r="I220" s="231">
        <v>40000</v>
      </c>
      <c r="J220" s="232" t="s">
        <v>917</v>
      </c>
      <c r="K220" s="233">
        <v>400</v>
      </c>
      <c r="L220" s="232" t="s">
        <v>917</v>
      </c>
      <c r="M220" s="231">
        <v>400</v>
      </c>
      <c r="N220" s="232" t="s">
        <v>917</v>
      </c>
    </row>
    <row r="221" spans="1:14" customFormat="1" ht="12.75" x14ac:dyDescent="0.2">
      <c r="A221" s="234" t="s">
        <v>554</v>
      </c>
      <c r="B221" s="235" t="s">
        <v>555</v>
      </c>
      <c r="C221" s="231">
        <v>500</v>
      </c>
      <c r="D221" s="232" t="s">
        <v>914</v>
      </c>
      <c r="E221" s="231">
        <v>500</v>
      </c>
      <c r="F221" s="232" t="s">
        <v>914</v>
      </c>
      <c r="G221" s="233">
        <v>500</v>
      </c>
      <c r="H221" s="232" t="s">
        <v>914</v>
      </c>
      <c r="I221" s="231">
        <v>500</v>
      </c>
      <c r="J221" s="232" t="s">
        <v>914</v>
      </c>
      <c r="K221" s="233">
        <v>500</v>
      </c>
      <c r="L221" s="232" t="s">
        <v>914</v>
      </c>
      <c r="M221" s="231">
        <v>500</v>
      </c>
      <c r="N221" s="232" t="s">
        <v>914</v>
      </c>
    </row>
    <row r="222" spans="1:14" customFormat="1" ht="12.75" x14ac:dyDescent="0.2">
      <c r="A222" s="239" t="s">
        <v>556</v>
      </c>
      <c r="B222" s="235" t="s">
        <v>557</v>
      </c>
      <c r="C222" s="231">
        <v>400</v>
      </c>
      <c r="D222" s="232" t="s">
        <v>917</v>
      </c>
      <c r="E222" s="231">
        <v>400</v>
      </c>
      <c r="F222" s="232" t="s">
        <v>917</v>
      </c>
      <c r="G222" s="233">
        <v>5000</v>
      </c>
      <c r="H222" s="232" t="s">
        <v>914</v>
      </c>
      <c r="I222" s="231">
        <v>5000</v>
      </c>
      <c r="J222" s="232" t="s">
        <v>914</v>
      </c>
      <c r="K222" s="233">
        <v>400</v>
      </c>
      <c r="L222" s="232" t="s">
        <v>917</v>
      </c>
      <c r="M222" s="231">
        <v>400</v>
      </c>
      <c r="N222" s="232" t="s">
        <v>917</v>
      </c>
    </row>
    <row r="223" spans="1:14" customFormat="1" ht="12.75" x14ac:dyDescent="0.2">
      <c r="A223" s="234" t="s">
        <v>558</v>
      </c>
      <c r="B223" s="235" t="s">
        <v>559</v>
      </c>
      <c r="C223" s="231">
        <v>0.01</v>
      </c>
      <c r="D223" s="232" t="s">
        <v>915</v>
      </c>
      <c r="E223" s="231">
        <v>5.0999999999999997E-2</v>
      </c>
      <c r="F223" s="232" t="s">
        <v>915</v>
      </c>
      <c r="G223" s="233">
        <v>1</v>
      </c>
      <c r="H223" s="232" t="s">
        <v>915</v>
      </c>
      <c r="I223" s="231">
        <v>5.0999999999999996</v>
      </c>
      <c r="J223" s="232" t="s">
        <v>915</v>
      </c>
      <c r="K223" s="233">
        <v>0.1</v>
      </c>
      <c r="L223" s="232" t="s">
        <v>915</v>
      </c>
      <c r="M223" s="231">
        <v>0.51</v>
      </c>
      <c r="N223" s="232" t="s">
        <v>915</v>
      </c>
    </row>
    <row r="224" spans="1:14" customFormat="1" ht="12.75" x14ac:dyDescent="0.2">
      <c r="A224" s="234" t="s">
        <v>560</v>
      </c>
      <c r="B224" s="235" t="s">
        <v>561</v>
      </c>
      <c r="C224" s="231">
        <v>11</v>
      </c>
      <c r="D224" s="232" t="s">
        <v>913</v>
      </c>
      <c r="E224" s="231">
        <v>45</v>
      </c>
      <c r="F224" s="232" t="s">
        <v>913</v>
      </c>
      <c r="G224" s="233">
        <v>1100</v>
      </c>
      <c r="H224" s="232" t="s">
        <v>913</v>
      </c>
      <c r="I224" s="231">
        <v>4500</v>
      </c>
      <c r="J224" s="232" t="s">
        <v>913</v>
      </c>
      <c r="K224" s="233">
        <v>11000</v>
      </c>
      <c r="L224" s="232" t="s">
        <v>913</v>
      </c>
      <c r="M224" s="231">
        <v>45000</v>
      </c>
      <c r="N224" s="232" t="s">
        <v>913</v>
      </c>
    </row>
    <row r="225" spans="1:14" customFormat="1" ht="12.75" x14ac:dyDescent="0.2">
      <c r="A225" s="229" t="s">
        <v>562</v>
      </c>
      <c r="B225" s="230" t="s">
        <v>563</v>
      </c>
      <c r="C225" s="231">
        <v>0.18</v>
      </c>
      <c r="D225" s="232" t="s">
        <v>913</v>
      </c>
      <c r="E225" s="231">
        <v>2.2999999999999998</v>
      </c>
      <c r="F225" s="232" t="s">
        <v>913</v>
      </c>
      <c r="G225" s="233">
        <v>18</v>
      </c>
      <c r="H225" s="232" t="s">
        <v>913</v>
      </c>
      <c r="I225" s="231">
        <v>62</v>
      </c>
      <c r="J225" s="232" t="s">
        <v>914</v>
      </c>
      <c r="K225" s="233">
        <v>62</v>
      </c>
      <c r="L225" s="232" t="s">
        <v>914</v>
      </c>
      <c r="M225" s="231">
        <v>62</v>
      </c>
      <c r="N225" s="232" t="s">
        <v>914</v>
      </c>
    </row>
    <row r="226" spans="1:14" customFormat="1" ht="12.75" x14ac:dyDescent="0.2">
      <c r="A226" s="234" t="s">
        <v>564</v>
      </c>
      <c r="B226" s="235" t="s">
        <v>565</v>
      </c>
      <c r="C226" s="231">
        <v>15</v>
      </c>
      <c r="D226" s="232" t="s">
        <v>913</v>
      </c>
      <c r="E226" s="231">
        <v>62</v>
      </c>
      <c r="F226" s="232" t="s">
        <v>913</v>
      </c>
      <c r="G226" s="233">
        <v>1500</v>
      </c>
      <c r="H226" s="232" t="s">
        <v>913</v>
      </c>
      <c r="I226" s="231">
        <v>6200</v>
      </c>
      <c r="J226" s="232" t="s">
        <v>913</v>
      </c>
      <c r="K226" s="233">
        <v>15</v>
      </c>
      <c r="L226" s="232" t="s">
        <v>913</v>
      </c>
      <c r="M226" s="231">
        <v>62</v>
      </c>
      <c r="N226" s="232" t="s">
        <v>913</v>
      </c>
    </row>
    <row r="227" spans="1:14" customFormat="1" ht="12.75" x14ac:dyDescent="0.2">
      <c r="A227" s="229" t="s">
        <v>568</v>
      </c>
      <c r="B227" s="230" t="s">
        <v>83</v>
      </c>
      <c r="C227" s="231">
        <v>10000</v>
      </c>
      <c r="D227" s="232" t="s">
        <v>913</v>
      </c>
      <c r="E227" s="231">
        <v>29000</v>
      </c>
      <c r="F227" s="232" t="s">
        <v>913</v>
      </c>
      <c r="G227" s="233">
        <v>1000000</v>
      </c>
      <c r="H227" s="232" t="s">
        <v>913</v>
      </c>
      <c r="I227" s="231">
        <v>2900000</v>
      </c>
      <c r="J227" s="232" t="s">
        <v>913</v>
      </c>
      <c r="K227" s="233">
        <v>1000000</v>
      </c>
      <c r="L227" s="232" t="s">
        <v>913</v>
      </c>
      <c r="M227" s="231">
        <v>2900000</v>
      </c>
      <c r="N227" s="232" t="s">
        <v>913</v>
      </c>
    </row>
    <row r="228" spans="1:14" customFormat="1" ht="12.75" x14ac:dyDescent="0.2">
      <c r="A228" s="229" t="s">
        <v>569</v>
      </c>
      <c r="B228" s="230" t="s">
        <v>570</v>
      </c>
      <c r="C228" s="231">
        <v>100</v>
      </c>
      <c r="D228" s="232" t="s">
        <v>917</v>
      </c>
      <c r="E228" s="231">
        <v>100</v>
      </c>
      <c r="F228" s="232" t="s">
        <v>917</v>
      </c>
      <c r="G228" s="233">
        <v>10000</v>
      </c>
      <c r="H228" s="232" t="s">
        <v>917</v>
      </c>
      <c r="I228" s="231">
        <v>10000</v>
      </c>
      <c r="J228" s="232" t="s">
        <v>917</v>
      </c>
      <c r="K228" s="233">
        <v>100000</v>
      </c>
      <c r="L228" s="232" t="s">
        <v>917</v>
      </c>
      <c r="M228" s="231">
        <v>100000</v>
      </c>
      <c r="N228" s="232" t="s">
        <v>917</v>
      </c>
    </row>
    <row r="229" spans="1:14" customFormat="1" ht="12.75" x14ac:dyDescent="0.2">
      <c r="A229" s="237" t="s">
        <v>571</v>
      </c>
      <c r="B229" s="238" t="s">
        <v>572</v>
      </c>
      <c r="C229" s="231">
        <v>700</v>
      </c>
      <c r="D229" s="232" t="s">
        <v>917</v>
      </c>
      <c r="E229" s="231">
        <v>700</v>
      </c>
      <c r="F229" s="232" t="s">
        <v>917</v>
      </c>
      <c r="G229" s="233">
        <v>70000</v>
      </c>
      <c r="H229" s="232" t="s">
        <v>917</v>
      </c>
      <c r="I229" s="231">
        <v>70000</v>
      </c>
      <c r="J229" s="232" t="s">
        <v>917</v>
      </c>
      <c r="K229" s="233">
        <v>700</v>
      </c>
      <c r="L229" s="232" t="s">
        <v>917</v>
      </c>
      <c r="M229" s="231">
        <v>700</v>
      </c>
      <c r="N229" s="232" t="s">
        <v>917</v>
      </c>
    </row>
    <row r="230" spans="1:14" customFormat="1" ht="12.75" x14ac:dyDescent="0.2">
      <c r="A230" s="229" t="s">
        <v>573</v>
      </c>
      <c r="B230" s="230" t="s">
        <v>574</v>
      </c>
      <c r="C230" s="231">
        <v>6.5000000000000002E-2</v>
      </c>
      <c r="D230" s="232" t="s">
        <v>913</v>
      </c>
      <c r="E230" s="231">
        <v>0.27</v>
      </c>
      <c r="F230" s="232" t="s">
        <v>913</v>
      </c>
      <c r="G230" s="233">
        <v>6.5</v>
      </c>
      <c r="H230" s="232" t="s">
        <v>913</v>
      </c>
      <c r="I230" s="231">
        <v>27</v>
      </c>
      <c r="J230" s="232" t="s">
        <v>913</v>
      </c>
      <c r="K230" s="233">
        <v>65</v>
      </c>
      <c r="L230" s="232" t="s">
        <v>913</v>
      </c>
      <c r="M230" s="231">
        <v>270</v>
      </c>
      <c r="N230" s="232" t="s">
        <v>913</v>
      </c>
    </row>
    <row r="231" spans="1:14" customFormat="1" ht="12.75" x14ac:dyDescent="0.2">
      <c r="A231" s="229" t="s">
        <v>579</v>
      </c>
      <c r="B231" s="230" t="s">
        <v>580</v>
      </c>
      <c r="C231" s="231">
        <v>500</v>
      </c>
      <c r="D231" s="232" t="s">
        <v>917</v>
      </c>
      <c r="E231" s="231">
        <v>500</v>
      </c>
      <c r="F231" s="232" t="s">
        <v>917</v>
      </c>
      <c r="G231" s="233">
        <v>50000</v>
      </c>
      <c r="H231" s="232" t="s">
        <v>917</v>
      </c>
      <c r="I231" s="231">
        <v>50000</v>
      </c>
      <c r="J231" s="232" t="s">
        <v>917</v>
      </c>
      <c r="K231" s="233">
        <v>140000</v>
      </c>
      <c r="L231" s="232" t="s">
        <v>914</v>
      </c>
      <c r="M231" s="231">
        <v>140000</v>
      </c>
      <c r="N231" s="232" t="s">
        <v>914</v>
      </c>
    </row>
    <row r="232" spans="1:14" customFormat="1" ht="12.75" x14ac:dyDescent="0.2">
      <c r="A232" s="229" t="s">
        <v>581</v>
      </c>
      <c r="B232" s="230" t="s">
        <v>582</v>
      </c>
      <c r="C232" s="231">
        <v>4000</v>
      </c>
      <c r="D232" s="232" t="s">
        <v>917</v>
      </c>
      <c r="E232" s="231">
        <v>4000</v>
      </c>
      <c r="F232" s="232" t="s">
        <v>917</v>
      </c>
      <c r="G232" s="233">
        <v>400000</v>
      </c>
      <c r="H232" s="232" t="s">
        <v>917</v>
      </c>
      <c r="I232" s="231">
        <v>400000</v>
      </c>
      <c r="J232" s="232" t="s">
        <v>917</v>
      </c>
      <c r="K232" s="233">
        <v>4000</v>
      </c>
      <c r="L232" s="232" t="s">
        <v>917</v>
      </c>
      <c r="M232" s="231">
        <v>4000</v>
      </c>
      <c r="N232" s="232" t="s">
        <v>917</v>
      </c>
    </row>
    <row r="233" spans="1:14" customFormat="1" ht="12.75" x14ac:dyDescent="0.2">
      <c r="A233" s="234" t="s">
        <v>583</v>
      </c>
      <c r="B233" s="235" t="s">
        <v>584</v>
      </c>
      <c r="C233" s="231">
        <v>11</v>
      </c>
      <c r="D233" s="232" t="s">
        <v>913</v>
      </c>
      <c r="E233" s="231">
        <v>45</v>
      </c>
      <c r="F233" s="232" t="s">
        <v>913</v>
      </c>
      <c r="G233" s="233">
        <v>1100</v>
      </c>
      <c r="H233" s="232" t="s">
        <v>913</v>
      </c>
      <c r="I233" s="231">
        <v>4500</v>
      </c>
      <c r="J233" s="232" t="s">
        <v>913</v>
      </c>
      <c r="K233" s="233">
        <v>11</v>
      </c>
      <c r="L233" s="232" t="s">
        <v>913</v>
      </c>
      <c r="M233" s="231">
        <v>45</v>
      </c>
      <c r="N233" s="232" t="s">
        <v>913</v>
      </c>
    </row>
    <row r="234" spans="1:14" customFormat="1" ht="12.75" x14ac:dyDescent="0.2">
      <c r="A234" s="234" t="s">
        <v>589</v>
      </c>
      <c r="B234" s="235" t="s">
        <v>590</v>
      </c>
      <c r="C234" s="231">
        <v>17</v>
      </c>
      <c r="D234" s="232" t="s">
        <v>913</v>
      </c>
      <c r="E234" s="231">
        <v>49</v>
      </c>
      <c r="F234" s="232" t="s">
        <v>913</v>
      </c>
      <c r="G234" s="233">
        <v>1700</v>
      </c>
      <c r="H234" s="232" t="s">
        <v>913</v>
      </c>
      <c r="I234" s="231">
        <v>2300</v>
      </c>
      <c r="J234" s="232" t="s">
        <v>914</v>
      </c>
      <c r="K234" s="233">
        <v>17</v>
      </c>
      <c r="L234" s="232" t="s">
        <v>913</v>
      </c>
      <c r="M234" s="231">
        <v>49</v>
      </c>
      <c r="N234" s="232" t="s">
        <v>913</v>
      </c>
    </row>
    <row r="235" spans="1:14" customFormat="1" ht="12.75" x14ac:dyDescent="0.2">
      <c r="A235" s="229" t="s">
        <v>591</v>
      </c>
      <c r="B235" s="230" t="s">
        <v>592</v>
      </c>
      <c r="C235" s="231">
        <v>3.5</v>
      </c>
      <c r="D235" s="232" t="s">
        <v>913</v>
      </c>
      <c r="E235" s="231">
        <v>9.6999999999999993</v>
      </c>
      <c r="F235" s="232" t="s">
        <v>913</v>
      </c>
      <c r="G235" s="233">
        <v>350</v>
      </c>
      <c r="H235" s="232" t="s">
        <v>913</v>
      </c>
      <c r="I235" s="231">
        <v>969.99999999999989</v>
      </c>
      <c r="J235" s="232" t="s">
        <v>913</v>
      </c>
      <c r="K235" s="233">
        <v>3.5</v>
      </c>
      <c r="L235" s="232" t="s">
        <v>913</v>
      </c>
      <c r="M235" s="231">
        <v>9.6999999999999993</v>
      </c>
      <c r="N235" s="232" t="s">
        <v>913</v>
      </c>
    </row>
    <row r="236" spans="1:14" customFormat="1" ht="12.75" x14ac:dyDescent="0.2">
      <c r="A236" s="234" t="s">
        <v>593</v>
      </c>
      <c r="B236" s="235" t="s">
        <v>594</v>
      </c>
      <c r="C236" s="231">
        <v>1.7</v>
      </c>
      <c r="D236" s="232" t="s">
        <v>913</v>
      </c>
      <c r="E236" s="231">
        <v>4.9000000000000004</v>
      </c>
      <c r="F236" s="232" t="s">
        <v>913</v>
      </c>
      <c r="G236" s="233">
        <v>170</v>
      </c>
      <c r="H236" s="232" t="s">
        <v>913</v>
      </c>
      <c r="I236" s="231">
        <v>490.00000000000006</v>
      </c>
      <c r="J236" s="232" t="s">
        <v>913</v>
      </c>
      <c r="K236" s="233">
        <v>1.7</v>
      </c>
      <c r="L236" s="232" t="s">
        <v>913</v>
      </c>
      <c r="M236" s="231">
        <v>4.9000000000000004</v>
      </c>
      <c r="N236" s="232" t="s">
        <v>913</v>
      </c>
    </row>
    <row r="237" spans="1:14" customFormat="1" ht="12.75" x14ac:dyDescent="0.2">
      <c r="A237" s="229" t="s">
        <v>595</v>
      </c>
      <c r="B237" s="230" t="s">
        <v>596</v>
      </c>
      <c r="C237" s="231">
        <v>42000</v>
      </c>
      <c r="D237" s="232" t="s">
        <v>915</v>
      </c>
      <c r="E237" s="231">
        <v>180000</v>
      </c>
      <c r="F237" s="232" t="s">
        <v>915</v>
      </c>
      <c r="G237" s="233">
        <v>4200000</v>
      </c>
      <c r="H237" s="232" t="s">
        <v>915</v>
      </c>
      <c r="I237" s="231">
        <v>18000000</v>
      </c>
      <c r="J237" s="232" t="s">
        <v>915</v>
      </c>
      <c r="K237" s="233">
        <v>4200000</v>
      </c>
      <c r="L237" s="232" t="s">
        <v>915</v>
      </c>
      <c r="M237" s="231">
        <v>18000000</v>
      </c>
      <c r="N237" s="232" t="s">
        <v>915</v>
      </c>
    </row>
    <row r="238" spans="1:14" customFormat="1" ht="12.75" x14ac:dyDescent="0.2">
      <c r="A238" s="229" t="s">
        <v>597</v>
      </c>
      <c r="B238" s="230" t="s">
        <v>598</v>
      </c>
      <c r="C238" s="231">
        <v>200</v>
      </c>
      <c r="D238" s="232" t="s">
        <v>917</v>
      </c>
      <c r="E238" s="231">
        <v>200</v>
      </c>
      <c r="F238" s="232" t="s">
        <v>917</v>
      </c>
      <c r="G238" s="233">
        <v>20000</v>
      </c>
      <c r="H238" s="232" t="s">
        <v>917</v>
      </c>
      <c r="I238" s="231">
        <v>20000</v>
      </c>
      <c r="J238" s="232" t="s">
        <v>917</v>
      </c>
      <c r="K238" s="233">
        <v>200</v>
      </c>
      <c r="L238" s="232" t="s">
        <v>917</v>
      </c>
      <c r="M238" s="231">
        <v>200</v>
      </c>
      <c r="N238" s="232" t="s">
        <v>917</v>
      </c>
    </row>
    <row r="239" spans="1:14" customFormat="1" ht="12.75" x14ac:dyDescent="0.2">
      <c r="A239" s="229" t="s">
        <v>599</v>
      </c>
      <c r="B239" s="230" t="s">
        <v>600</v>
      </c>
      <c r="C239" s="231">
        <v>40</v>
      </c>
      <c r="D239" s="232" t="s">
        <v>916</v>
      </c>
      <c r="E239" s="231">
        <v>40</v>
      </c>
      <c r="F239" s="232" t="s">
        <v>916</v>
      </c>
      <c r="G239" s="233">
        <v>45</v>
      </c>
      <c r="H239" s="232" t="s">
        <v>914</v>
      </c>
      <c r="I239" s="231">
        <v>45</v>
      </c>
      <c r="J239" s="232" t="s">
        <v>914</v>
      </c>
      <c r="K239" s="233">
        <v>45</v>
      </c>
      <c r="L239" s="232" t="s">
        <v>914</v>
      </c>
      <c r="M239" s="231">
        <v>45</v>
      </c>
      <c r="N239" s="232" t="s">
        <v>914</v>
      </c>
    </row>
    <row r="240" spans="1:14" customFormat="1" ht="12.75" x14ac:dyDescent="0.2">
      <c r="A240" s="234" t="s">
        <v>601</v>
      </c>
      <c r="B240" s="235" t="s">
        <v>602</v>
      </c>
      <c r="C240" s="231">
        <v>42</v>
      </c>
      <c r="D240" s="232" t="s">
        <v>915</v>
      </c>
      <c r="E240" s="231">
        <v>180</v>
      </c>
      <c r="F240" s="232" t="s">
        <v>915</v>
      </c>
      <c r="G240" s="233">
        <v>4200</v>
      </c>
      <c r="H240" s="232" t="s">
        <v>915</v>
      </c>
      <c r="I240" s="231">
        <v>18000</v>
      </c>
      <c r="J240" s="232" t="s">
        <v>915</v>
      </c>
      <c r="K240" s="233">
        <v>420</v>
      </c>
      <c r="L240" s="232" t="s">
        <v>915</v>
      </c>
      <c r="M240" s="231">
        <v>1800</v>
      </c>
      <c r="N240" s="232" t="s">
        <v>915</v>
      </c>
    </row>
    <row r="241" spans="1:14" customFormat="1" ht="12.75" x14ac:dyDescent="0.2">
      <c r="A241" s="234" t="s">
        <v>603</v>
      </c>
      <c r="B241" s="235" t="s">
        <v>604</v>
      </c>
      <c r="C241" s="231">
        <v>35000</v>
      </c>
      <c r="D241" s="232" t="s">
        <v>913</v>
      </c>
      <c r="E241" s="231">
        <v>97000</v>
      </c>
      <c r="F241" s="232" t="s">
        <v>913</v>
      </c>
      <c r="G241" s="233">
        <v>3500000</v>
      </c>
      <c r="H241" s="232" t="s">
        <v>913</v>
      </c>
      <c r="I241" s="231">
        <v>9700000</v>
      </c>
      <c r="J241" s="232" t="s">
        <v>913</v>
      </c>
      <c r="K241" s="233">
        <v>35000</v>
      </c>
      <c r="L241" s="232" t="s">
        <v>913</v>
      </c>
      <c r="M241" s="231">
        <v>97000</v>
      </c>
      <c r="N241" s="232" t="s">
        <v>913</v>
      </c>
    </row>
    <row r="242" spans="1:14" customFormat="1" ht="12.75" x14ac:dyDescent="0.2">
      <c r="A242" s="234" t="s">
        <v>605</v>
      </c>
      <c r="B242" s="235" t="s">
        <v>606</v>
      </c>
      <c r="C242" s="231">
        <v>42</v>
      </c>
      <c r="D242" s="232" t="s">
        <v>915</v>
      </c>
      <c r="E242" s="231">
        <v>180</v>
      </c>
      <c r="F242" s="232" t="s">
        <v>915</v>
      </c>
      <c r="G242" s="233">
        <v>4200</v>
      </c>
      <c r="H242" s="232" t="s">
        <v>915</v>
      </c>
      <c r="I242" s="231">
        <v>18000</v>
      </c>
      <c r="J242" s="232" t="s">
        <v>915</v>
      </c>
      <c r="K242" s="233">
        <v>4200</v>
      </c>
      <c r="L242" s="232" t="s">
        <v>915</v>
      </c>
      <c r="M242" s="231">
        <v>18000</v>
      </c>
      <c r="N242" s="232" t="s">
        <v>915</v>
      </c>
    </row>
    <row r="243" spans="1:14" customFormat="1" ht="12.75" x14ac:dyDescent="0.2">
      <c r="A243" s="229" t="s">
        <v>607</v>
      </c>
      <c r="B243" s="230" t="s">
        <v>608</v>
      </c>
      <c r="C243" s="231">
        <v>30</v>
      </c>
      <c r="D243" s="232" t="s">
        <v>917</v>
      </c>
      <c r="E243" s="231">
        <v>30</v>
      </c>
      <c r="F243" s="232" t="s">
        <v>917</v>
      </c>
      <c r="G243" s="233">
        <v>3000</v>
      </c>
      <c r="H243" s="232" t="s">
        <v>917</v>
      </c>
      <c r="I243" s="231">
        <v>3000</v>
      </c>
      <c r="J243" s="232" t="s">
        <v>917</v>
      </c>
      <c r="K243" s="233">
        <v>3000</v>
      </c>
      <c r="L243" s="232" t="s">
        <v>917</v>
      </c>
      <c r="M243" s="231">
        <v>3000</v>
      </c>
      <c r="N243" s="232" t="s">
        <v>917</v>
      </c>
    </row>
    <row r="244" spans="1:14" customFormat="1" ht="12.75" x14ac:dyDescent="0.2">
      <c r="A244" s="229" t="s">
        <v>609</v>
      </c>
      <c r="B244" s="230" t="s">
        <v>610</v>
      </c>
      <c r="C244" s="231">
        <v>4000</v>
      </c>
      <c r="D244" s="232" t="s">
        <v>917</v>
      </c>
      <c r="E244" s="231">
        <v>4000</v>
      </c>
      <c r="F244" s="232" t="s">
        <v>917</v>
      </c>
      <c r="G244" s="233">
        <v>400000</v>
      </c>
      <c r="H244" s="232" t="s">
        <v>917</v>
      </c>
      <c r="I244" s="231">
        <v>400000</v>
      </c>
      <c r="J244" s="232" t="s">
        <v>917</v>
      </c>
      <c r="K244" s="233">
        <v>400000</v>
      </c>
      <c r="L244" s="232" t="s">
        <v>917</v>
      </c>
      <c r="M244" s="231">
        <v>400000</v>
      </c>
      <c r="N244" s="232" t="s">
        <v>917</v>
      </c>
    </row>
    <row r="245" spans="1:14" customFormat="1" ht="12.75" x14ac:dyDescent="0.2">
      <c r="A245" s="229" t="s">
        <v>611</v>
      </c>
      <c r="B245" s="230" t="s">
        <v>612</v>
      </c>
      <c r="C245" s="231">
        <v>4.2000000000000003E-2</v>
      </c>
      <c r="D245" s="232" t="s">
        <v>915</v>
      </c>
      <c r="E245" s="231">
        <v>0.18000000000000002</v>
      </c>
      <c r="F245" s="232" t="s">
        <v>915</v>
      </c>
      <c r="G245" s="233">
        <v>4.2</v>
      </c>
      <c r="H245" s="232" t="s">
        <v>915</v>
      </c>
      <c r="I245" s="231">
        <v>18</v>
      </c>
      <c r="J245" s="232" t="s">
        <v>915</v>
      </c>
      <c r="K245" s="233">
        <v>0.42000000000000004</v>
      </c>
      <c r="L245" s="232" t="s">
        <v>915</v>
      </c>
      <c r="M245" s="231">
        <v>1.8</v>
      </c>
      <c r="N245" s="232" t="s">
        <v>915</v>
      </c>
    </row>
    <row r="246" spans="1:14" customFormat="1" ht="12.75" x14ac:dyDescent="0.2">
      <c r="A246" s="229" t="s">
        <v>613</v>
      </c>
      <c r="B246" s="230" t="s">
        <v>614</v>
      </c>
      <c r="C246" s="231">
        <v>2800</v>
      </c>
      <c r="D246" s="232" t="s">
        <v>913</v>
      </c>
      <c r="E246" s="231">
        <v>26000</v>
      </c>
      <c r="F246" s="232" t="s">
        <v>913</v>
      </c>
      <c r="G246" s="233">
        <v>630000</v>
      </c>
      <c r="H246" s="232" t="s">
        <v>913</v>
      </c>
      <c r="I246" s="231">
        <v>780000</v>
      </c>
      <c r="J246" s="232" t="s">
        <v>913</v>
      </c>
      <c r="K246" s="233">
        <v>280000</v>
      </c>
      <c r="L246" s="232" t="s">
        <v>913</v>
      </c>
      <c r="M246" s="231">
        <v>780000</v>
      </c>
      <c r="N246" s="232" t="s">
        <v>913</v>
      </c>
    </row>
    <row r="247" spans="1:14" customFormat="1" ht="12.75" x14ac:dyDescent="0.2">
      <c r="A247" s="237" t="s">
        <v>615</v>
      </c>
      <c r="B247" s="238" t="s">
        <v>616</v>
      </c>
      <c r="C247" s="231">
        <v>2.1</v>
      </c>
      <c r="D247" s="232" t="s">
        <v>915</v>
      </c>
      <c r="E247" s="231">
        <v>8.8000000000000007</v>
      </c>
      <c r="F247" s="232" t="s">
        <v>915</v>
      </c>
      <c r="G247" s="233">
        <v>210</v>
      </c>
      <c r="H247" s="232" t="s">
        <v>915</v>
      </c>
      <c r="I247" s="231">
        <v>880.00000000000011</v>
      </c>
      <c r="J247" s="232" t="s">
        <v>915</v>
      </c>
      <c r="K247" s="233">
        <v>2.1</v>
      </c>
      <c r="L247" s="232" t="s">
        <v>915</v>
      </c>
      <c r="M247" s="231">
        <v>8.8000000000000007</v>
      </c>
      <c r="N247" s="232" t="s">
        <v>915</v>
      </c>
    </row>
    <row r="248" spans="1:14" customFormat="1" ht="12.75" x14ac:dyDescent="0.2">
      <c r="A248" s="229" t="s">
        <v>621</v>
      </c>
      <c r="B248" s="230" t="s">
        <v>622</v>
      </c>
      <c r="C248" s="231">
        <v>63</v>
      </c>
      <c r="D248" s="232" t="s">
        <v>915</v>
      </c>
      <c r="E248" s="231">
        <v>260</v>
      </c>
      <c r="F248" s="232" t="s">
        <v>915</v>
      </c>
      <c r="G248" s="233">
        <v>6300</v>
      </c>
      <c r="H248" s="232" t="s">
        <v>915</v>
      </c>
      <c r="I248" s="231">
        <v>26000</v>
      </c>
      <c r="J248" s="232" t="s">
        <v>915</v>
      </c>
      <c r="K248" s="233">
        <v>63</v>
      </c>
      <c r="L248" s="232" t="s">
        <v>915</v>
      </c>
      <c r="M248" s="231">
        <v>260</v>
      </c>
      <c r="N248" s="232" t="s">
        <v>915</v>
      </c>
    </row>
    <row r="249" spans="1:14" customFormat="1" ht="12.75" x14ac:dyDescent="0.2">
      <c r="A249" s="229" t="s">
        <v>617</v>
      </c>
      <c r="B249" s="230" t="s">
        <v>618</v>
      </c>
      <c r="C249" s="231">
        <v>1500</v>
      </c>
      <c r="D249" s="232" t="s">
        <v>915</v>
      </c>
      <c r="E249" s="231">
        <v>6200</v>
      </c>
      <c r="F249" s="232" t="s">
        <v>915</v>
      </c>
      <c r="G249" s="233">
        <v>150000</v>
      </c>
      <c r="H249" s="232" t="s">
        <v>915</v>
      </c>
      <c r="I249" s="231">
        <v>620000</v>
      </c>
      <c r="J249" s="232" t="s">
        <v>915</v>
      </c>
      <c r="K249" s="233">
        <v>150000</v>
      </c>
      <c r="L249" s="232" t="s">
        <v>915</v>
      </c>
      <c r="M249" s="231">
        <v>620000</v>
      </c>
      <c r="N249" s="232" t="s">
        <v>915</v>
      </c>
    </row>
    <row r="250" spans="1:14" customFormat="1" ht="12.75" x14ac:dyDescent="0.2">
      <c r="A250" s="229" t="s">
        <v>619</v>
      </c>
      <c r="B250" s="230" t="s">
        <v>620</v>
      </c>
      <c r="C250" s="231">
        <v>6.6</v>
      </c>
      <c r="D250" s="232" t="s">
        <v>913</v>
      </c>
      <c r="E250" s="231">
        <v>27</v>
      </c>
      <c r="F250" s="232" t="s">
        <v>913</v>
      </c>
      <c r="G250" s="233">
        <v>660</v>
      </c>
      <c r="H250" s="232" t="s">
        <v>913</v>
      </c>
      <c r="I250" s="231">
        <v>2700</v>
      </c>
      <c r="J250" s="232" t="s">
        <v>913</v>
      </c>
      <c r="K250" s="233">
        <v>6.6</v>
      </c>
      <c r="L250" s="232" t="s">
        <v>913</v>
      </c>
      <c r="M250" s="231">
        <v>27</v>
      </c>
      <c r="N250" s="232" t="s">
        <v>913</v>
      </c>
    </row>
    <row r="251" spans="1:14" customFormat="1" ht="12.75" x14ac:dyDescent="0.2">
      <c r="A251" s="229" t="s">
        <v>623</v>
      </c>
      <c r="B251" s="230" t="s">
        <v>624</v>
      </c>
      <c r="C251" s="231">
        <v>1</v>
      </c>
      <c r="D251" s="232" t="s">
        <v>917</v>
      </c>
      <c r="E251" s="231">
        <v>1</v>
      </c>
      <c r="F251" s="232" t="s">
        <v>917</v>
      </c>
      <c r="G251" s="233">
        <v>100</v>
      </c>
      <c r="H251" s="232" t="s">
        <v>917</v>
      </c>
      <c r="I251" s="231">
        <v>100</v>
      </c>
      <c r="J251" s="232" t="s">
        <v>917</v>
      </c>
      <c r="K251" s="233">
        <v>1000</v>
      </c>
      <c r="L251" s="232" t="s">
        <v>917</v>
      </c>
      <c r="M251" s="231">
        <v>1000</v>
      </c>
      <c r="N251" s="232" t="s">
        <v>917</v>
      </c>
    </row>
    <row r="252" spans="1:14" customFormat="1" ht="12.75" x14ac:dyDescent="0.2">
      <c r="A252" s="234" t="s">
        <v>625</v>
      </c>
      <c r="B252" s="235" t="s">
        <v>626</v>
      </c>
      <c r="C252" s="231">
        <v>84</v>
      </c>
      <c r="D252" s="232" t="s">
        <v>915</v>
      </c>
      <c r="E252" s="231">
        <v>350</v>
      </c>
      <c r="F252" s="232" t="s">
        <v>915</v>
      </c>
      <c r="G252" s="233">
        <v>8400</v>
      </c>
      <c r="H252" s="232" t="s">
        <v>915</v>
      </c>
      <c r="I252" s="231">
        <v>35000</v>
      </c>
      <c r="J252" s="232" t="s">
        <v>915</v>
      </c>
      <c r="K252" s="233">
        <v>84</v>
      </c>
      <c r="L252" s="232" t="s">
        <v>915</v>
      </c>
      <c r="M252" s="231">
        <v>350</v>
      </c>
      <c r="N252" s="232" t="s">
        <v>915</v>
      </c>
    </row>
    <row r="253" spans="1:14" customFormat="1" ht="12.75" x14ac:dyDescent="0.2">
      <c r="A253" s="229" t="s">
        <v>627</v>
      </c>
      <c r="B253" s="230" t="s">
        <v>628</v>
      </c>
      <c r="C253" s="231">
        <v>190</v>
      </c>
      <c r="D253" s="232" t="s">
        <v>915</v>
      </c>
      <c r="E253" s="231">
        <v>960</v>
      </c>
      <c r="F253" s="232" t="s">
        <v>915</v>
      </c>
      <c r="G253" s="233">
        <v>19000</v>
      </c>
      <c r="H253" s="232" t="s">
        <v>915</v>
      </c>
      <c r="I253" s="231">
        <v>96000</v>
      </c>
      <c r="J253" s="232" t="s">
        <v>915</v>
      </c>
      <c r="K253" s="233">
        <v>1900</v>
      </c>
      <c r="L253" s="232" t="s">
        <v>915</v>
      </c>
      <c r="M253" s="231">
        <v>9600</v>
      </c>
      <c r="N253" s="232" t="s">
        <v>915</v>
      </c>
    </row>
    <row r="254" spans="1:14" customFormat="1" ht="12.75" x14ac:dyDescent="0.2">
      <c r="A254" s="229" t="s">
        <v>629</v>
      </c>
      <c r="B254" s="230" t="s">
        <v>630</v>
      </c>
      <c r="C254" s="231">
        <v>30</v>
      </c>
      <c r="D254" s="232" t="s">
        <v>917</v>
      </c>
      <c r="E254" s="231">
        <v>30</v>
      </c>
      <c r="F254" s="232" t="s">
        <v>917</v>
      </c>
      <c r="G254" s="233">
        <v>3000</v>
      </c>
      <c r="H254" s="232" t="s">
        <v>917</v>
      </c>
      <c r="I254" s="231">
        <v>3000</v>
      </c>
      <c r="J254" s="232" t="s">
        <v>917</v>
      </c>
      <c r="K254" s="233">
        <v>30000</v>
      </c>
      <c r="L254" s="232" t="s">
        <v>917</v>
      </c>
      <c r="M254" s="231">
        <v>30000</v>
      </c>
      <c r="N254" s="232" t="s">
        <v>917</v>
      </c>
    </row>
    <row r="255" spans="1:14" customFormat="1" ht="12.75" x14ac:dyDescent="0.2">
      <c r="A255" s="234" t="s">
        <v>631</v>
      </c>
      <c r="B255" s="235" t="s">
        <v>632</v>
      </c>
      <c r="C255" s="231">
        <v>2.1</v>
      </c>
      <c r="D255" s="232" t="s">
        <v>913</v>
      </c>
      <c r="E255" s="231">
        <v>27</v>
      </c>
      <c r="F255" s="232" t="s">
        <v>913</v>
      </c>
      <c r="G255" s="233">
        <v>210</v>
      </c>
      <c r="H255" s="232" t="s">
        <v>913</v>
      </c>
      <c r="I255" s="231">
        <v>2700</v>
      </c>
      <c r="J255" s="232" t="s">
        <v>913</v>
      </c>
      <c r="K255" s="233">
        <v>2.1</v>
      </c>
      <c r="L255" s="232" t="s">
        <v>913</v>
      </c>
      <c r="M255" s="231">
        <v>27</v>
      </c>
      <c r="N255" s="232" t="s">
        <v>913</v>
      </c>
    </row>
    <row r="256" spans="1:14" customFormat="1" ht="12.75" x14ac:dyDescent="0.2">
      <c r="A256" s="229" t="s">
        <v>633</v>
      </c>
      <c r="B256" s="230" t="s">
        <v>634</v>
      </c>
      <c r="C256" s="231">
        <v>6.3</v>
      </c>
      <c r="D256" s="232" t="s">
        <v>915</v>
      </c>
      <c r="E256" s="231">
        <v>26</v>
      </c>
      <c r="F256" s="232" t="s">
        <v>915</v>
      </c>
      <c r="G256" s="233">
        <v>630</v>
      </c>
      <c r="H256" s="232" t="s">
        <v>915</v>
      </c>
      <c r="I256" s="231">
        <v>2600</v>
      </c>
      <c r="J256" s="232" t="s">
        <v>915</v>
      </c>
      <c r="K256" s="233">
        <v>6.3</v>
      </c>
      <c r="L256" s="232" t="s">
        <v>915</v>
      </c>
      <c r="M256" s="231">
        <v>26</v>
      </c>
      <c r="N256" s="232" t="s">
        <v>915</v>
      </c>
    </row>
    <row r="257" spans="1:14" customFormat="1" ht="12.75" x14ac:dyDescent="0.2">
      <c r="A257" s="234" t="s">
        <v>635</v>
      </c>
      <c r="B257" s="235" t="s">
        <v>636</v>
      </c>
      <c r="C257" s="231">
        <v>2400</v>
      </c>
      <c r="D257" s="232" t="s">
        <v>913</v>
      </c>
      <c r="E257" s="231">
        <v>6800</v>
      </c>
      <c r="F257" s="232" t="s">
        <v>913</v>
      </c>
      <c r="G257" s="233">
        <v>240000</v>
      </c>
      <c r="H257" s="232" t="s">
        <v>913</v>
      </c>
      <c r="I257" s="231">
        <v>560000</v>
      </c>
      <c r="J257" s="232" t="s">
        <v>914</v>
      </c>
      <c r="K257" s="233">
        <v>2400</v>
      </c>
      <c r="L257" s="232" t="s">
        <v>913</v>
      </c>
      <c r="M257" s="231">
        <v>6800</v>
      </c>
      <c r="N257" s="232" t="s">
        <v>913</v>
      </c>
    </row>
    <row r="258" spans="1:14" customFormat="1" ht="12.75" x14ac:dyDescent="0.2">
      <c r="A258" s="237" t="s">
        <v>637</v>
      </c>
      <c r="B258" s="238" t="s">
        <v>638</v>
      </c>
      <c r="C258" s="231">
        <v>700</v>
      </c>
      <c r="D258" s="232" t="s">
        <v>917</v>
      </c>
      <c r="E258" s="231">
        <v>700</v>
      </c>
      <c r="F258" s="232" t="s">
        <v>917</v>
      </c>
      <c r="G258" s="233">
        <v>70000</v>
      </c>
      <c r="H258" s="232" t="s">
        <v>917</v>
      </c>
      <c r="I258" s="231">
        <v>70000</v>
      </c>
      <c r="J258" s="232" t="s">
        <v>917</v>
      </c>
      <c r="K258" s="233">
        <v>700</v>
      </c>
      <c r="L258" s="232" t="s">
        <v>917</v>
      </c>
      <c r="M258" s="231">
        <v>700</v>
      </c>
      <c r="N258" s="232" t="s">
        <v>917</v>
      </c>
    </row>
    <row r="259" spans="1:14" customFormat="1" ht="12.75" x14ac:dyDescent="0.2">
      <c r="A259" s="237" t="s">
        <v>639</v>
      </c>
      <c r="B259" s="238" t="s">
        <v>640</v>
      </c>
      <c r="C259" s="231">
        <v>70</v>
      </c>
      <c r="D259" s="232" t="s">
        <v>917</v>
      </c>
      <c r="E259" s="231">
        <v>70</v>
      </c>
      <c r="F259" s="232" t="s">
        <v>917</v>
      </c>
      <c r="G259" s="233">
        <v>7000</v>
      </c>
      <c r="H259" s="232" t="s">
        <v>917</v>
      </c>
      <c r="I259" s="231">
        <v>7000</v>
      </c>
      <c r="J259" s="232" t="s">
        <v>917</v>
      </c>
      <c r="K259" s="233">
        <v>70</v>
      </c>
      <c r="L259" s="232" t="s">
        <v>917</v>
      </c>
      <c r="M259" s="231">
        <v>70</v>
      </c>
      <c r="N259" s="232" t="s">
        <v>917</v>
      </c>
    </row>
    <row r="260" spans="1:14" customFormat="1" ht="12.75" x14ac:dyDescent="0.2">
      <c r="A260" s="237" t="s">
        <v>641</v>
      </c>
      <c r="B260" s="238" t="s">
        <v>642</v>
      </c>
      <c r="C260" s="231">
        <v>0.87</v>
      </c>
      <c r="D260" s="232" t="s">
        <v>913</v>
      </c>
      <c r="E260" s="231">
        <v>2.4</v>
      </c>
      <c r="F260" s="232" t="s">
        <v>913</v>
      </c>
      <c r="G260" s="233">
        <v>87</v>
      </c>
      <c r="H260" s="232" t="s">
        <v>913</v>
      </c>
      <c r="I260" s="231">
        <v>240</v>
      </c>
      <c r="J260" s="232" t="s">
        <v>913</v>
      </c>
      <c r="K260" s="233">
        <v>0.87</v>
      </c>
      <c r="L260" s="232" t="s">
        <v>913</v>
      </c>
      <c r="M260" s="231">
        <v>2.4</v>
      </c>
      <c r="N260" s="232" t="s">
        <v>913</v>
      </c>
    </row>
    <row r="261" spans="1:14" customFormat="1" ht="12.75" x14ac:dyDescent="0.2">
      <c r="A261" s="237" t="s">
        <v>645</v>
      </c>
      <c r="B261" s="238" t="s">
        <v>646</v>
      </c>
      <c r="C261" s="231">
        <v>60</v>
      </c>
      <c r="D261" s="232" t="s">
        <v>916</v>
      </c>
      <c r="E261" s="231">
        <v>60</v>
      </c>
      <c r="F261" s="232" t="s">
        <v>916</v>
      </c>
      <c r="G261" s="233">
        <v>6000</v>
      </c>
      <c r="H261" s="232" t="s">
        <v>916</v>
      </c>
      <c r="I261" s="231">
        <v>6000</v>
      </c>
      <c r="J261" s="232" t="s">
        <v>916</v>
      </c>
      <c r="K261" s="233">
        <v>60</v>
      </c>
      <c r="L261" s="232" t="s">
        <v>916</v>
      </c>
      <c r="M261" s="231">
        <v>60</v>
      </c>
      <c r="N261" s="232" t="s">
        <v>916</v>
      </c>
    </row>
    <row r="262" spans="1:14" customFormat="1" ht="12.75" x14ac:dyDescent="0.2">
      <c r="A262" s="229" t="s">
        <v>647</v>
      </c>
      <c r="B262" s="230" t="s">
        <v>648</v>
      </c>
      <c r="C262" s="231">
        <v>100</v>
      </c>
      <c r="D262" s="232" t="s">
        <v>917</v>
      </c>
      <c r="E262" s="231">
        <v>100</v>
      </c>
      <c r="F262" s="232" t="s">
        <v>917</v>
      </c>
      <c r="G262" s="233">
        <v>10000</v>
      </c>
      <c r="H262" s="232" t="s">
        <v>917</v>
      </c>
      <c r="I262" s="231">
        <v>10000</v>
      </c>
      <c r="J262" s="232" t="s">
        <v>917</v>
      </c>
      <c r="K262" s="233">
        <v>10000</v>
      </c>
      <c r="L262" s="232" t="s">
        <v>917</v>
      </c>
      <c r="M262" s="231">
        <v>10000</v>
      </c>
      <c r="N262" s="232" t="s">
        <v>917</v>
      </c>
    </row>
    <row r="263" spans="1:14" customFormat="1" ht="12.75" x14ac:dyDescent="0.2">
      <c r="A263" s="229" t="s">
        <v>649</v>
      </c>
      <c r="B263" s="230" t="s">
        <v>650</v>
      </c>
      <c r="C263" s="231">
        <v>0.36000000000000004</v>
      </c>
      <c r="D263" s="232" t="s">
        <v>913</v>
      </c>
      <c r="E263" s="231">
        <v>1.5</v>
      </c>
      <c r="F263" s="232" t="s">
        <v>913</v>
      </c>
      <c r="G263" s="233">
        <v>36</v>
      </c>
      <c r="H263" s="232" t="s">
        <v>913</v>
      </c>
      <c r="I263" s="231">
        <v>150</v>
      </c>
      <c r="J263" s="232" t="s">
        <v>913</v>
      </c>
      <c r="K263" s="233">
        <v>36</v>
      </c>
      <c r="L263" s="232" t="s">
        <v>913</v>
      </c>
      <c r="M263" s="231">
        <v>150</v>
      </c>
      <c r="N263" s="232" t="s">
        <v>913</v>
      </c>
    </row>
    <row r="264" spans="1:14" customFormat="1" ht="12.75" x14ac:dyDescent="0.2">
      <c r="A264" s="229" t="s">
        <v>651</v>
      </c>
      <c r="B264" s="230" t="s">
        <v>652</v>
      </c>
      <c r="C264" s="231">
        <v>0.36000000000000004</v>
      </c>
      <c r="D264" s="232" t="s">
        <v>913</v>
      </c>
      <c r="E264" s="231">
        <v>1.5</v>
      </c>
      <c r="F264" s="232" t="s">
        <v>913</v>
      </c>
      <c r="G264" s="233">
        <v>36</v>
      </c>
      <c r="H264" s="232" t="s">
        <v>913</v>
      </c>
      <c r="I264" s="231">
        <v>150</v>
      </c>
      <c r="J264" s="232" t="s">
        <v>913</v>
      </c>
      <c r="K264" s="233">
        <v>360</v>
      </c>
      <c r="L264" s="232" t="s">
        <v>913</v>
      </c>
      <c r="M264" s="231">
        <v>1500</v>
      </c>
      <c r="N264" s="232" t="s">
        <v>913</v>
      </c>
    </row>
    <row r="265" spans="1:14" customFormat="1" ht="12.75" x14ac:dyDescent="0.2">
      <c r="A265" s="234" t="s">
        <v>653</v>
      </c>
      <c r="B265" s="235" t="s">
        <v>654</v>
      </c>
      <c r="C265" s="231">
        <v>4200</v>
      </c>
      <c r="D265" s="232" t="s">
        <v>913</v>
      </c>
      <c r="E265" s="231">
        <v>12000</v>
      </c>
      <c r="F265" s="232" t="s">
        <v>913</v>
      </c>
      <c r="G265" s="233">
        <v>70000</v>
      </c>
      <c r="H265" s="232" t="s">
        <v>914</v>
      </c>
      <c r="I265" s="231">
        <v>70000</v>
      </c>
      <c r="J265" s="232" t="s">
        <v>914</v>
      </c>
      <c r="K265" s="233">
        <v>4200</v>
      </c>
      <c r="L265" s="232" t="s">
        <v>913</v>
      </c>
      <c r="M265" s="231">
        <v>12000</v>
      </c>
      <c r="N265" s="232" t="s">
        <v>913</v>
      </c>
    </row>
    <row r="266" spans="1:14" customFormat="1" ht="12.75" x14ac:dyDescent="0.2">
      <c r="A266" s="229" t="s">
        <v>661</v>
      </c>
      <c r="B266" s="230" t="s">
        <v>662</v>
      </c>
      <c r="C266" s="231">
        <v>0.11000000000000001</v>
      </c>
      <c r="D266" s="232" t="s">
        <v>915</v>
      </c>
      <c r="E266" s="231">
        <v>0.44000000000000006</v>
      </c>
      <c r="F266" s="232" t="s">
        <v>915</v>
      </c>
      <c r="G266" s="233">
        <v>11</v>
      </c>
      <c r="H266" s="232" t="s">
        <v>915</v>
      </c>
      <c r="I266" s="231">
        <v>44</v>
      </c>
      <c r="J266" s="232" t="s">
        <v>915</v>
      </c>
      <c r="K266" s="233">
        <v>0.11000000000000001</v>
      </c>
      <c r="L266" s="232" t="s">
        <v>915</v>
      </c>
      <c r="M266" s="231">
        <v>0.44000000000000006</v>
      </c>
      <c r="N266" s="232" t="s">
        <v>915</v>
      </c>
    </row>
    <row r="267" spans="1:14" customFormat="1" ht="12.75" x14ac:dyDescent="0.2">
      <c r="A267" s="229" t="s">
        <v>663</v>
      </c>
      <c r="B267" s="230" t="s">
        <v>664</v>
      </c>
      <c r="C267" s="231">
        <v>33</v>
      </c>
      <c r="D267" s="232" t="s">
        <v>913</v>
      </c>
      <c r="E267" s="231">
        <v>140</v>
      </c>
      <c r="F267" s="232" t="s">
        <v>913</v>
      </c>
      <c r="G267" s="233">
        <v>3300</v>
      </c>
      <c r="H267" s="232" t="s">
        <v>913</v>
      </c>
      <c r="I267" s="231">
        <v>14000</v>
      </c>
      <c r="J267" s="232" t="s">
        <v>913</v>
      </c>
      <c r="K267" s="233">
        <v>33</v>
      </c>
      <c r="L267" s="232" t="s">
        <v>913</v>
      </c>
      <c r="M267" s="231">
        <v>140</v>
      </c>
      <c r="N267" s="232" t="s">
        <v>913</v>
      </c>
    </row>
    <row r="268" spans="1:14" customFormat="1" ht="12.75" x14ac:dyDescent="0.2">
      <c r="A268" s="229" t="s">
        <v>665</v>
      </c>
      <c r="B268" s="230" t="s">
        <v>666</v>
      </c>
      <c r="C268" s="231">
        <v>1.2</v>
      </c>
      <c r="D268" s="232" t="s">
        <v>915</v>
      </c>
      <c r="E268" s="231">
        <v>6.3</v>
      </c>
      <c r="F268" s="232" t="s">
        <v>915</v>
      </c>
      <c r="G268" s="233">
        <v>120</v>
      </c>
      <c r="H268" s="232" t="s">
        <v>915</v>
      </c>
      <c r="I268" s="231">
        <v>630</v>
      </c>
      <c r="J268" s="232" t="s">
        <v>915</v>
      </c>
      <c r="K268" s="233">
        <v>120</v>
      </c>
      <c r="L268" s="232" t="s">
        <v>915</v>
      </c>
      <c r="M268" s="231">
        <v>630</v>
      </c>
      <c r="N268" s="232" t="s">
        <v>915</v>
      </c>
    </row>
    <row r="269" spans="1:14" customFormat="1" ht="12.75" x14ac:dyDescent="0.2">
      <c r="A269" s="237" t="s">
        <v>667</v>
      </c>
      <c r="B269" s="238" t="s">
        <v>668</v>
      </c>
      <c r="C269" s="231">
        <v>700</v>
      </c>
      <c r="D269" s="232" t="s">
        <v>917</v>
      </c>
      <c r="E269" s="231">
        <v>700</v>
      </c>
      <c r="F269" s="232" t="s">
        <v>917</v>
      </c>
      <c r="G269" s="233">
        <v>70000</v>
      </c>
      <c r="H269" s="232" t="s">
        <v>917</v>
      </c>
      <c r="I269" s="231">
        <v>70000</v>
      </c>
      <c r="J269" s="232" t="s">
        <v>917</v>
      </c>
      <c r="K269" s="233">
        <v>700</v>
      </c>
      <c r="L269" s="232" t="s">
        <v>917</v>
      </c>
      <c r="M269" s="231">
        <v>700</v>
      </c>
      <c r="N269" s="232" t="s">
        <v>917</v>
      </c>
    </row>
    <row r="270" spans="1:14" customFormat="1" ht="12.75" x14ac:dyDescent="0.2">
      <c r="A270" s="229" t="s">
        <v>669</v>
      </c>
      <c r="B270" s="230" t="s">
        <v>670</v>
      </c>
      <c r="C270" s="231">
        <v>280</v>
      </c>
      <c r="D270" s="232" t="s">
        <v>913</v>
      </c>
      <c r="E270" s="231">
        <v>780</v>
      </c>
      <c r="F270" s="232" t="s">
        <v>913</v>
      </c>
      <c r="G270" s="233">
        <v>28000</v>
      </c>
      <c r="H270" s="232" t="s">
        <v>913</v>
      </c>
      <c r="I270" s="231">
        <v>78000</v>
      </c>
      <c r="J270" s="232" t="s">
        <v>913</v>
      </c>
      <c r="K270" s="233">
        <v>28000</v>
      </c>
      <c r="L270" s="232" t="s">
        <v>913</v>
      </c>
      <c r="M270" s="231">
        <v>78000</v>
      </c>
      <c r="N270" s="232" t="s">
        <v>913</v>
      </c>
    </row>
    <row r="271" spans="1:14" customFormat="1" ht="12.75" x14ac:dyDescent="0.2">
      <c r="A271" s="229" t="s">
        <v>671</v>
      </c>
      <c r="B271" s="230" t="s">
        <v>672</v>
      </c>
      <c r="C271" s="231">
        <v>60</v>
      </c>
      <c r="D271" s="232" t="s">
        <v>917</v>
      </c>
      <c r="E271" s="231">
        <v>60</v>
      </c>
      <c r="F271" s="232" t="s">
        <v>917</v>
      </c>
      <c r="G271" s="233">
        <v>6000</v>
      </c>
      <c r="H271" s="232" t="s">
        <v>917</v>
      </c>
      <c r="I271" s="231">
        <v>6000</v>
      </c>
      <c r="J271" s="232" t="s">
        <v>917</v>
      </c>
      <c r="K271" s="233">
        <v>6000</v>
      </c>
      <c r="L271" s="232" t="s">
        <v>917</v>
      </c>
      <c r="M271" s="231">
        <v>6000</v>
      </c>
      <c r="N271" s="232" t="s">
        <v>917</v>
      </c>
    </row>
    <row r="272" spans="1:14" customFormat="1" ht="12.75" x14ac:dyDescent="0.2">
      <c r="A272" s="229" t="s">
        <v>673</v>
      </c>
      <c r="B272" s="230" t="s">
        <v>674</v>
      </c>
      <c r="C272" s="231">
        <v>1.7999999999999999E-2</v>
      </c>
      <c r="D272" s="232" t="s">
        <v>915</v>
      </c>
      <c r="E272" s="231">
        <v>9.2999999999999999E-2</v>
      </c>
      <c r="F272" s="232" t="s">
        <v>915</v>
      </c>
      <c r="G272" s="233">
        <v>1.8</v>
      </c>
      <c r="H272" s="232" t="s">
        <v>915</v>
      </c>
      <c r="I272" s="231">
        <v>9.3000000000000007</v>
      </c>
      <c r="J272" s="232" t="s">
        <v>915</v>
      </c>
      <c r="K272" s="233">
        <v>0.18</v>
      </c>
      <c r="L272" s="232" t="s">
        <v>915</v>
      </c>
      <c r="M272" s="231">
        <v>0.93</v>
      </c>
      <c r="N272" s="232" t="s">
        <v>915</v>
      </c>
    </row>
    <row r="273" spans="1:14" customFormat="1" ht="12.75" x14ac:dyDescent="0.2">
      <c r="A273" s="229" t="s">
        <v>675</v>
      </c>
      <c r="B273" s="230" t="s">
        <v>676</v>
      </c>
      <c r="C273" s="231">
        <v>4.5000000000000004E-4</v>
      </c>
      <c r="D273" s="232" t="s">
        <v>915</v>
      </c>
      <c r="E273" s="231">
        <v>5.7999999999999996E-3</v>
      </c>
      <c r="F273" s="232" t="s">
        <v>915</v>
      </c>
      <c r="G273" s="233">
        <v>4.4999999999999998E-2</v>
      </c>
      <c r="H273" s="232" t="s">
        <v>915</v>
      </c>
      <c r="I273" s="231">
        <v>0.57999999999999996</v>
      </c>
      <c r="J273" s="232" t="s">
        <v>915</v>
      </c>
      <c r="K273" s="233">
        <v>4.5000000000000005E-3</v>
      </c>
      <c r="L273" s="232" t="s">
        <v>915</v>
      </c>
      <c r="M273" s="231">
        <v>5.7999999999999996E-2</v>
      </c>
      <c r="N273" s="232" t="s">
        <v>915</v>
      </c>
    </row>
    <row r="274" spans="1:14" customFormat="1" ht="12.75" x14ac:dyDescent="0.2">
      <c r="A274" s="229" t="s">
        <v>677</v>
      </c>
      <c r="B274" s="230" t="s">
        <v>678</v>
      </c>
      <c r="C274" s="231">
        <v>1.4E-3</v>
      </c>
      <c r="D274" s="232" t="s">
        <v>915</v>
      </c>
      <c r="E274" s="231">
        <v>1.8000000000000002E-2</v>
      </c>
      <c r="F274" s="232" t="s">
        <v>915</v>
      </c>
      <c r="G274" s="233">
        <v>0.13999999999999999</v>
      </c>
      <c r="H274" s="232" t="s">
        <v>915</v>
      </c>
      <c r="I274" s="231">
        <v>1.8</v>
      </c>
      <c r="J274" s="232" t="s">
        <v>915</v>
      </c>
      <c r="K274" s="233">
        <v>1.3999999999999999E-2</v>
      </c>
      <c r="L274" s="232" t="s">
        <v>915</v>
      </c>
      <c r="M274" s="231">
        <v>0.18000000000000002</v>
      </c>
      <c r="N274" s="232" t="s">
        <v>915</v>
      </c>
    </row>
    <row r="275" spans="1:14" customFormat="1" ht="12.75" x14ac:dyDescent="0.2">
      <c r="A275" s="234" t="s">
        <v>679</v>
      </c>
      <c r="B275" s="235" t="s">
        <v>680</v>
      </c>
      <c r="C275" s="231">
        <v>3.1000000000000003E-2</v>
      </c>
      <c r="D275" s="232" t="s">
        <v>915</v>
      </c>
      <c r="E275" s="231">
        <v>0.16000000000000003</v>
      </c>
      <c r="F275" s="232" t="s">
        <v>915</v>
      </c>
      <c r="G275" s="233">
        <v>3.1</v>
      </c>
      <c r="H275" s="232" t="s">
        <v>915</v>
      </c>
      <c r="I275" s="231">
        <v>16</v>
      </c>
      <c r="J275" s="232" t="s">
        <v>915</v>
      </c>
      <c r="K275" s="233">
        <v>3.1</v>
      </c>
      <c r="L275" s="232" t="s">
        <v>915</v>
      </c>
      <c r="M275" s="231">
        <v>16</v>
      </c>
      <c r="N275" s="232" t="s">
        <v>915</v>
      </c>
    </row>
    <row r="276" spans="1:14" customFormat="1" ht="12.75" x14ac:dyDescent="0.2">
      <c r="A276" s="229" t="s">
        <v>681</v>
      </c>
      <c r="B276" s="230" t="s">
        <v>682</v>
      </c>
      <c r="C276" s="231">
        <v>2.5000000000000001E-2</v>
      </c>
      <c r="D276" s="232" t="s">
        <v>915</v>
      </c>
      <c r="E276" s="231">
        <v>0.13</v>
      </c>
      <c r="F276" s="232" t="s">
        <v>915</v>
      </c>
      <c r="G276" s="233">
        <v>2.5</v>
      </c>
      <c r="H276" s="232" t="s">
        <v>915</v>
      </c>
      <c r="I276" s="231">
        <v>13</v>
      </c>
      <c r="J276" s="232" t="s">
        <v>915</v>
      </c>
      <c r="K276" s="233">
        <v>0.25</v>
      </c>
      <c r="L276" s="232" t="s">
        <v>915</v>
      </c>
      <c r="M276" s="231">
        <v>1.3</v>
      </c>
      <c r="N276" s="232" t="s">
        <v>915</v>
      </c>
    </row>
    <row r="277" spans="1:14" customFormat="1" ht="12.75" x14ac:dyDescent="0.2">
      <c r="A277" s="229" t="s">
        <v>683</v>
      </c>
      <c r="B277" s="230" t="s">
        <v>684</v>
      </c>
      <c r="C277" s="231">
        <v>19</v>
      </c>
      <c r="D277" s="232" t="s">
        <v>915</v>
      </c>
      <c r="E277" s="231">
        <v>96</v>
      </c>
      <c r="F277" s="232" t="s">
        <v>915</v>
      </c>
      <c r="G277" s="233">
        <v>1900</v>
      </c>
      <c r="H277" s="232" t="s">
        <v>915</v>
      </c>
      <c r="I277" s="231">
        <v>9600</v>
      </c>
      <c r="J277" s="232" t="s">
        <v>915</v>
      </c>
      <c r="K277" s="233">
        <v>1900</v>
      </c>
      <c r="L277" s="232" t="s">
        <v>915</v>
      </c>
      <c r="M277" s="231">
        <v>9600</v>
      </c>
      <c r="N277" s="232" t="s">
        <v>915</v>
      </c>
    </row>
    <row r="278" spans="1:14" customFormat="1" ht="12.75" x14ac:dyDescent="0.2">
      <c r="A278" s="234" t="s">
        <v>685</v>
      </c>
      <c r="B278" s="235" t="s">
        <v>686</v>
      </c>
      <c r="C278" s="231">
        <v>7.9000000000000008E-3</v>
      </c>
      <c r="D278" s="232" t="s">
        <v>913</v>
      </c>
      <c r="E278" s="231">
        <v>0.1</v>
      </c>
      <c r="F278" s="232" t="s">
        <v>913</v>
      </c>
      <c r="G278" s="233">
        <v>0.79</v>
      </c>
      <c r="H278" s="232" t="s">
        <v>913</v>
      </c>
      <c r="I278" s="231">
        <v>10</v>
      </c>
      <c r="J278" s="232" t="s">
        <v>913</v>
      </c>
      <c r="K278" s="233">
        <v>7.9</v>
      </c>
      <c r="L278" s="232" t="s">
        <v>913</v>
      </c>
      <c r="M278" s="231">
        <v>100</v>
      </c>
      <c r="N278" s="232" t="s">
        <v>913</v>
      </c>
    </row>
    <row r="279" spans="1:14" customFormat="1" ht="12.75" x14ac:dyDescent="0.2">
      <c r="A279" s="229" t="s">
        <v>687</v>
      </c>
      <c r="B279" s="230" t="s">
        <v>688</v>
      </c>
      <c r="C279" s="231">
        <v>350</v>
      </c>
      <c r="D279" s="232" t="s">
        <v>913</v>
      </c>
      <c r="E279" s="231">
        <v>969.99999999999989</v>
      </c>
      <c r="F279" s="232" t="s">
        <v>913</v>
      </c>
      <c r="G279" s="233">
        <v>3000</v>
      </c>
      <c r="H279" s="232" t="s">
        <v>914</v>
      </c>
      <c r="I279" s="231">
        <v>3000</v>
      </c>
      <c r="J279" s="232" t="s">
        <v>914</v>
      </c>
      <c r="K279" s="233">
        <v>3000</v>
      </c>
      <c r="L279" s="232" t="s">
        <v>914</v>
      </c>
      <c r="M279" s="231">
        <v>3000</v>
      </c>
      <c r="N279" s="232" t="s">
        <v>914</v>
      </c>
    </row>
    <row r="280" spans="1:14" customFormat="1" ht="12.75" x14ac:dyDescent="0.2">
      <c r="A280" s="229" t="s">
        <v>689</v>
      </c>
      <c r="B280" s="230" t="s">
        <v>690</v>
      </c>
      <c r="C280" s="231">
        <v>200</v>
      </c>
      <c r="D280" s="232" t="s">
        <v>916</v>
      </c>
      <c r="E280" s="231">
        <v>200</v>
      </c>
      <c r="F280" s="232" t="s">
        <v>916</v>
      </c>
      <c r="G280" s="233">
        <v>20000</v>
      </c>
      <c r="H280" s="232" t="s">
        <v>916</v>
      </c>
      <c r="I280" s="231">
        <v>20000</v>
      </c>
      <c r="J280" s="232" t="s">
        <v>916</v>
      </c>
      <c r="K280" s="233">
        <v>200</v>
      </c>
      <c r="L280" s="232" t="s">
        <v>916</v>
      </c>
      <c r="M280" s="231">
        <v>200</v>
      </c>
      <c r="N280" s="232" t="s">
        <v>916</v>
      </c>
    </row>
    <row r="281" spans="1:14" customFormat="1" ht="12.75" x14ac:dyDescent="0.2">
      <c r="A281" s="237" t="s">
        <v>691</v>
      </c>
      <c r="B281" s="238" t="s">
        <v>692</v>
      </c>
      <c r="C281" s="231">
        <v>30</v>
      </c>
      <c r="D281" s="232" t="s">
        <v>917</v>
      </c>
      <c r="E281" s="231">
        <v>30</v>
      </c>
      <c r="F281" s="232" t="s">
        <v>917</v>
      </c>
      <c r="G281" s="233">
        <v>3000</v>
      </c>
      <c r="H281" s="232" t="s">
        <v>917</v>
      </c>
      <c r="I281" s="231">
        <v>3000</v>
      </c>
      <c r="J281" s="232" t="s">
        <v>917</v>
      </c>
      <c r="K281" s="233">
        <v>30</v>
      </c>
      <c r="L281" s="232" t="s">
        <v>917</v>
      </c>
      <c r="M281" s="231">
        <v>30</v>
      </c>
      <c r="N281" s="232" t="s">
        <v>917</v>
      </c>
    </row>
    <row r="282" spans="1:14" customFormat="1" ht="12.75" x14ac:dyDescent="0.2">
      <c r="A282" s="229" t="s">
        <v>693</v>
      </c>
      <c r="B282" s="230" t="s">
        <v>694</v>
      </c>
      <c r="C282" s="231">
        <v>1</v>
      </c>
      <c r="D282" s="232" t="s">
        <v>913</v>
      </c>
      <c r="E282" s="231">
        <v>2.9</v>
      </c>
      <c r="F282" s="232" t="s">
        <v>913</v>
      </c>
      <c r="G282" s="233">
        <v>100</v>
      </c>
      <c r="H282" s="232" t="s">
        <v>913</v>
      </c>
      <c r="I282" s="231">
        <v>290</v>
      </c>
      <c r="J282" s="232" t="s">
        <v>913</v>
      </c>
      <c r="K282" s="233">
        <v>1</v>
      </c>
      <c r="L282" s="232" t="s">
        <v>913</v>
      </c>
      <c r="M282" s="231">
        <v>2.9</v>
      </c>
      <c r="N282" s="232" t="s">
        <v>913</v>
      </c>
    </row>
    <row r="283" spans="1:14" customFormat="1" ht="12.75" x14ac:dyDescent="0.2">
      <c r="A283" s="229" t="s">
        <v>695</v>
      </c>
      <c r="B283" s="230" t="s">
        <v>696</v>
      </c>
      <c r="C283" s="231">
        <v>2.4</v>
      </c>
      <c r="D283" s="232" t="s">
        <v>913</v>
      </c>
      <c r="E283" s="231">
        <v>6.8</v>
      </c>
      <c r="F283" s="232" t="s">
        <v>913</v>
      </c>
      <c r="G283" s="233">
        <v>240</v>
      </c>
      <c r="H283" s="232" t="s">
        <v>913</v>
      </c>
      <c r="I283" s="231">
        <v>250</v>
      </c>
      <c r="J283" s="232" t="s">
        <v>914</v>
      </c>
      <c r="K283" s="233">
        <v>2.4</v>
      </c>
      <c r="L283" s="232" t="s">
        <v>913</v>
      </c>
      <c r="M283" s="231">
        <v>6.8</v>
      </c>
      <c r="N283" s="232" t="s">
        <v>913</v>
      </c>
    </row>
    <row r="284" spans="1:14" customFormat="1" ht="12.75" x14ac:dyDescent="0.2">
      <c r="A284" s="229" t="s">
        <v>697</v>
      </c>
      <c r="B284" s="230" t="s">
        <v>698</v>
      </c>
      <c r="C284" s="231">
        <v>0.33</v>
      </c>
      <c r="D284" s="232" t="s">
        <v>913</v>
      </c>
      <c r="E284" s="231">
        <v>1.4</v>
      </c>
      <c r="F284" s="232" t="s">
        <v>913</v>
      </c>
      <c r="G284" s="233">
        <v>33</v>
      </c>
      <c r="H284" s="232" t="s">
        <v>913</v>
      </c>
      <c r="I284" s="231">
        <v>140</v>
      </c>
      <c r="J284" s="232" t="s">
        <v>913</v>
      </c>
      <c r="K284" s="233">
        <v>0.33</v>
      </c>
      <c r="L284" s="232" t="s">
        <v>913</v>
      </c>
      <c r="M284" s="231">
        <v>1.4</v>
      </c>
      <c r="N284" s="232" t="s">
        <v>913</v>
      </c>
    </row>
    <row r="285" spans="1:14" customFormat="1" ht="12.75" x14ac:dyDescent="0.2">
      <c r="A285" s="229" t="s">
        <v>699</v>
      </c>
      <c r="B285" s="230" t="s">
        <v>700</v>
      </c>
      <c r="C285" s="231">
        <v>0.33</v>
      </c>
      <c r="D285" s="232" t="s">
        <v>913</v>
      </c>
      <c r="E285" s="231">
        <v>1.4</v>
      </c>
      <c r="F285" s="232" t="s">
        <v>913</v>
      </c>
      <c r="G285" s="233">
        <v>33</v>
      </c>
      <c r="H285" s="232" t="s">
        <v>913</v>
      </c>
      <c r="I285" s="231">
        <v>140</v>
      </c>
      <c r="J285" s="232" t="s">
        <v>913</v>
      </c>
      <c r="K285" s="233">
        <v>0.33</v>
      </c>
      <c r="L285" s="232" t="s">
        <v>913</v>
      </c>
      <c r="M285" s="231">
        <v>1.4</v>
      </c>
      <c r="N285" s="232" t="s">
        <v>913</v>
      </c>
    </row>
    <row r="286" spans="1:14" customFormat="1" ht="12.75" x14ac:dyDescent="0.2">
      <c r="A286" s="229" t="s">
        <v>701</v>
      </c>
      <c r="B286" s="230" t="s">
        <v>702</v>
      </c>
      <c r="C286" s="231">
        <v>0.33</v>
      </c>
      <c r="D286" s="232" t="s">
        <v>913</v>
      </c>
      <c r="E286" s="231">
        <v>1.4</v>
      </c>
      <c r="F286" s="232" t="s">
        <v>913</v>
      </c>
      <c r="G286" s="233">
        <v>33</v>
      </c>
      <c r="H286" s="232" t="s">
        <v>913</v>
      </c>
      <c r="I286" s="231">
        <v>100</v>
      </c>
      <c r="J286" s="232" t="s">
        <v>914</v>
      </c>
      <c r="K286" s="233">
        <v>0.33</v>
      </c>
      <c r="L286" s="232" t="s">
        <v>913</v>
      </c>
      <c r="M286" s="231">
        <v>1.4</v>
      </c>
      <c r="N286" s="232" t="s">
        <v>913</v>
      </c>
    </row>
    <row r="287" spans="1:14" customFormat="1" ht="12.75" x14ac:dyDescent="0.2">
      <c r="A287" s="229" t="s">
        <v>703</v>
      </c>
      <c r="B287" s="230" t="s">
        <v>704</v>
      </c>
      <c r="C287" s="231">
        <v>0.33</v>
      </c>
      <c r="D287" s="232" t="s">
        <v>913</v>
      </c>
      <c r="E287" s="231">
        <v>1.4</v>
      </c>
      <c r="F287" s="232" t="s">
        <v>913</v>
      </c>
      <c r="G287" s="233">
        <v>33</v>
      </c>
      <c r="H287" s="232" t="s">
        <v>913</v>
      </c>
      <c r="I287" s="231">
        <v>54</v>
      </c>
      <c r="J287" s="232" t="s">
        <v>914</v>
      </c>
      <c r="K287" s="233">
        <v>0.33</v>
      </c>
      <c r="L287" s="232" t="s">
        <v>913</v>
      </c>
      <c r="M287" s="231">
        <v>1.4</v>
      </c>
      <c r="N287" s="232" t="s">
        <v>913</v>
      </c>
    </row>
    <row r="288" spans="1:14" customFormat="1" ht="12.75" x14ac:dyDescent="0.2">
      <c r="A288" s="229" t="s">
        <v>2</v>
      </c>
      <c r="B288" s="230" t="s">
        <v>705</v>
      </c>
      <c r="C288" s="231">
        <v>0.69000000000000006</v>
      </c>
      <c r="D288" s="232" t="s">
        <v>913</v>
      </c>
      <c r="E288" s="231">
        <v>1.9</v>
      </c>
      <c r="F288" s="232" t="s">
        <v>913</v>
      </c>
      <c r="G288" s="233">
        <v>57</v>
      </c>
      <c r="H288" s="232" t="s">
        <v>914</v>
      </c>
      <c r="I288" s="231">
        <v>57</v>
      </c>
      <c r="J288" s="232" t="s">
        <v>914</v>
      </c>
      <c r="K288" s="233">
        <v>0.69000000000000006</v>
      </c>
      <c r="L288" s="232" t="s">
        <v>913</v>
      </c>
      <c r="M288" s="231">
        <v>1.9</v>
      </c>
      <c r="N288" s="232" t="s">
        <v>913</v>
      </c>
    </row>
    <row r="289" spans="1:14" customFormat="1" ht="12.75" x14ac:dyDescent="0.2">
      <c r="A289" s="229" t="s">
        <v>706</v>
      </c>
      <c r="B289" s="230" t="s">
        <v>707</v>
      </c>
      <c r="C289" s="231">
        <v>0.33</v>
      </c>
      <c r="D289" s="232" t="s">
        <v>913</v>
      </c>
      <c r="E289" s="231">
        <v>1.4</v>
      </c>
      <c r="F289" s="232" t="s">
        <v>913</v>
      </c>
      <c r="G289" s="233">
        <v>33</v>
      </c>
      <c r="H289" s="232" t="s">
        <v>913</v>
      </c>
      <c r="I289" s="231">
        <v>80</v>
      </c>
      <c r="J289" s="232" t="s">
        <v>914</v>
      </c>
      <c r="K289" s="233">
        <v>0.33</v>
      </c>
      <c r="L289" s="232" t="s">
        <v>913</v>
      </c>
      <c r="M289" s="231">
        <v>1.4</v>
      </c>
      <c r="N289" s="232" t="s">
        <v>913</v>
      </c>
    </row>
    <row r="290" spans="1:14" customFormat="1" ht="12.75" x14ac:dyDescent="0.2">
      <c r="A290" s="234" t="s">
        <v>708</v>
      </c>
      <c r="B290" s="235" t="s">
        <v>709</v>
      </c>
      <c r="C290" s="231">
        <v>1700</v>
      </c>
      <c r="D290" s="232" t="s">
        <v>913</v>
      </c>
      <c r="E290" s="231">
        <v>4900</v>
      </c>
      <c r="F290" s="232" t="s">
        <v>913</v>
      </c>
      <c r="G290" s="233">
        <v>92000</v>
      </c>
      <c r="H290" s="232" t="s">
        <v>914</v>
      </c>
      <c r="I290" s="231">
        <v>92000</v>
      </c>
      <c r="J290" s="232" t="s">
        <v>914</v>
      </c>
      <c r="K290" s="233">
        <v>1700</v>
      </c>
      <c r="L290" s="232" t="s">
        <v>913</v>
      </c>
      <c r="M290" s="231">
        <v>4900</v>
      </c>
      <c r="N290" s="232" t="s">
        <v>913</v>
      </c>
    </row>
    <row r="291" spans="1:14" customFormat="1" ht="12.75" x14ac:dyDescent="0.2">
      <c r="A291" s="229" t="s">
        <v>710</v>
      </c>
      <c r="B291" s="230" t="s">
        <v>711</v>
      </c>
      <c r="C291" s="231">
        <v>28</v>
      </c>
      <c r="D291" s="232" t="s">
        <v>913</v>
      </c>
      <c r="E291" s="231">
        <v>78</v>
      </c>
      <c r="F291" s="232" t="s">
        <v>913</v>
      </c>
      <c r="G291" s="233">
        <v>740</v>
      </c>
      <c r="H291" s="232" t="s">
        <v>914</v>
      </c>
      <c r="I291" s="231">
        <v>740</v>
      </c>
      <c r="J291" s="232" t="s">
        <v>914</v>
      </c>
      <c r="K291" s="233">
        <v>740</v>
      </c>
      <c r="L291" s="232" t="s">
        <v>914</v>
      </c>
      <c r="M291" s="231">
        <v>740</v>
      </c>
      <c r="N291" s="232" t="s">
        <v>914</v>
      </c>
    </row>
    <row r="292" spans="1:14" customFormat="1" ht="12.75" x14ac:dyDescent="0.2">
      <c r="A292" s="237" t="s">
        <v>712</v>
      </c>
      <c r="B292" s="238" t="s">
        <v>713</v>
      </c>
      <c r="C292" s="231">
        <v>7.2</v>
      </c>
      <c r="D292" s="232" t="s">
        <v>913</v>
      </c>
      <c r="E292" s="231">
        <v>30</v>
      </c>
      <c r="F292" s="232" t="s">
        <v>913</v>
      </c>
      <c r="G292" s="233">
        <v>720</v>
      </c>
      <c r="H292" s="232" t="s">
        <v>913</v>
      </c>
      <c r="I292" s="231">
        <v>3000</v>
      </c>
      <c r="J292" s="232" t="s">
        <v>913</v>
      </c>
      <c r="K292" s="233">
        <v>7.2</v>
      </c>
      <c r="L292" s="232" t="s">
        <v>913</v>
      </c>
      <c r="M292" s="231">
        <v>30</v>
      </c>
      <c r="N292" s="232" t="s">
        <v>913</v>
      </c>
    </row>
    <row r="293" spans="1:14" customFormat="1" ht="12.75" x14ac:dyDescent="0.2">
      <c r="A293" s="229" t="s">
        <v>714</v>
      </c>
      <c r="B293" s="230" t="s">
        <v>715</v>
      </c>
      <c r="C293" s="231">
        <v>2.5</v>
      </c>
      <c r="D293" s="232" t="s">
        <v>913</v>
      </c>
      <c r="E293" s="231">
        <v>10</v>
      </c>
      <c r="F293" s="232" t="s">
        <v>913</v>
      </c>
      <c r="G293" s="233">
        <v>250</v>
      </c>
      <c r="H293" s="232" t="s">
        <v>913</v>
      </c>
      <c r="I293" s="231">
        <v>440.00000000000006</v>
      </c>
      <c r="J293" s="232" t="s">
        <v>914</v>
      </c>
      <c r="K293" s="233">
        <v>440.00000000000006</v>
      </c>
      <c r="L293" s="232" t="s">
        <v>914</v>
      </c>
      <c r="M293" s="231">
        <v>440.00000000000006</v>
      </c>
      <c r="N293" s="232" t="s">
        <v>914</v>
      </c>
    </row>
    <row r="294" spans="1:14" customFormat="1" ht="12.75" x14ac:dyDescent="0.2">
      <c r="A294" s="229" t="s">
        <v>716</v>
      </c>
      <c r="B294" s="230" t="s">
        <v>717</v>
      </c>
      <c r="C294" s="231">
        <v>1</v>
      </c>
      <c r="D294" s="232" t="s">
        <v>916</v>
      </c>
      <c r="E294" s="231">
        <v>1</v>
      </c>
      <c r="F294" s="232" t="s">
        <v>916</v>
      </c>
      <c r="G294" s="233">
        <v>100</v>
      </c>
      <c r="H294" s="232" t="s">
        <v>916</v>
      </c>
      <c r="I294" s="231">
        <v>100</v>
      </c>
      <c r="J294" s="232" t="s">
        <v>916</v>
      </c>
      <c r="K294" s="233">
        <v>1000</v>
      </c>
      <c r="L294" s="232" t="s">
        <v>916</v>
      </c>
      <c r="M294" s="231">
        <v>1000</v>
      </c>
      <c r="N294" s="232" t="s">
        <v>916</v>
      </c>
    </row>
    <row r="295" spans="1:14" customFormat="1" ht="12.75" x14ac:dyDescent="0.2">
      <c r="A295" s="237" t="s">
        <v>720</v>
      </c>
      <c r="B295" s="238" t="s">
        <v>721</v>
      </c>
      <c r="C295" s="231">
        <v>2</v>
      </c>
      <c r="D295" s="232" t="s">
        <v>917</v>
      </c>
      <c r="E295" s="231">
        <v>2</v>
      </c>
      <c r="F295" s="232" t="s">
        <v>917</v>
      </c>
      <c r="G295" s="233">
        <v>1000</v>
      </c>
      <c r="H295" s="232" t="s">
        <v>913</v>
      </c>
      <c r="I295" s="231">
        <v>2900</v>
      </c>
      <c r="J295" s="232" t="s">
        <v>913</v>
      </c>
      <c r="K295" s="233">
        <v>10</v>
      </c>
      <c r="L295" s="232" t="s">
        <v>913</v>
      </c>
      <c r="M295" s="231">
        <v>29</v>
      </c>
      <c r="N295" s="232" t="s">
        <v>913</v>
      </c>
    </row>
    <row r="296" spans="1:14" s="222" customFormat="1" ht="12.75" x14ac:dyDescent="0.2">
      <c r="A296" s="237" t="s">
        <v>722</v>
      </c>
      <c r="B296" s="238" t="s">
        <v>723</v>
      </c>
      <c r="C296" s="231">
        <v>0.01</v>
      </c>
      <c r="D296" s="232" t="s">
        <v>916</v>
      </c>
      <c r="E296" s="231">
        <v>0.01</v>
      </c>
      <c r="F296" s="232" t="s">
        <v>916</v>
      </c>
      <c r="G296" s="233"/>
      <c r="H296" s="232"/>
      <c r="I296" s="231"/>
      <c r="J296" s="232"/>
      <c r="K296" s="233"/>
      <c r="L296" s="232"/>
      <c r="M296" s="231"/>
      <c r="N296" s="232"/>
    </row>
    <row r="297" spans="1:14" customFormat="1" ht="12.75" x14ac:dyDescent="0.2">
      <c r="A297" s="236" t="s">
        <v>726</v>
      </c>
      <c r="B297" s="238" t="s">
        <v>727</v>
      </c>
      <c r="C297" s="231">
        <v>4.0000000000000001E-3</v>
      </c>
      <c r="D297" s="232" t="s">
        <v>916</v>
      </c>
      <c r="E297" s="231">
        <v>4.0000000000000001E-3</v>
      </c>
      <c r="F297" s="232" t="s">
        <v>916</v>
      </c>
      <c r="G297" s="233">
        <v>7</v>
      </c>
      <c r="H297" s="232" t="s">
        <v>917</v>
      </c>
      <c r="I297" s="231">
        <v>7</v>
      </c>
      <c r="J297" s="232" t="s">
        <v>917</v>
      </c>
      <c r="K297" s="233">
        <v>7.0000000000000007E-2</v>
      </c>
      <c r="L297" s="232" t="s">
        <v>917</v>
      </c>
      <c r="M297" s="231">
        <v>7.0000000000000007E-2</v>
      </c>
      <c r="N297" s="232" t="s">
        <v>917</v>
      </c>
    </row>
    <row r="298" spans="1:14" s="222" customFormat="1" ht="12.75" x14ac:dyDescent="0.2">
      <c r="A298" s="236" t="s">
        <v>724</v>
      </c>
      <c r="B298" s="238" t="s">
        <v>725</v>
      </c>
      <c r="C298" s="231">
        <v>0.01</v>
      </c>
      <c r="D298" s="232" t="s">
        <v>916</v>
      </c>
      <c r="E298" s="231">
        <v>0.01</v>
      </c>
      <c r="F298" s="232" t="s">
        <v>916</v>
      </c>
      <c r="G298" s="233"/>
      <c r="H298" s="232"/>
      <c r="I298" s="231"/>
      <c r="J298" s="232"/>
      <c r="K298" s="233"/>
      <c r="L298" s="232"/>
      <c r="M298" s="231"/>
      <c r="N298" s="232"/>
    </row>
    <row r="299" spans="1:14" customFormat="1" ht="12.75" x14ac:dyDescent="0.2">
      <c r="A299" s="236" t="s">
        <v>728</v>
      </c>
      <c r="B299" s="238" t="s">
        <v>729</v>
      </c>
      <c r="C299" s="231">
        <v>4.0000000000000001E-3</v>
      </c>
      <c r="D299" s="232" t="s">
        <v>916</v>
      </c>
      <c r="E299" s="231">
        <v>4.0000000000000001E-3</v>
      </c>
      <c r="F299" s="232" t="s">
        <v>916</v>
      </c>
      <c r="G299" s="233">
        <v>7</v>
      </c>
      <c r="H299" s="232" t="s">
        <v>917</v>
      </c>
      <c r="I299" s="231">
        <v>7</v>
      </c>
      <c r="J299" s="232" t="s">
        <v>917</v>
      </c>
      <c r="K299" s="233">
        <v>7.0000000000000007E-2</v>
      </c>
      <c r="L299" s="232" t="s">
        <v>917</v>
      </c>
      <c r="M299" s="231">
        <v>7.0000000000000007E-2</v>
      </c>
      <c r="N299" s="232" t="s">
        <v>917</v>
      </c>
    </row>
    <row r="300" spans="1:14" customFormat="1" ht="12.75" x14ac:dyDescent="0.2">
      <c r="A300" s="229" t="s">
        <v>730</v>
      </c>
      <c r="B300" s="230" t="s">
        <v>731</v>
      </c>
      <c r="C300" s="231">
        <v>300</v>
      </c>
      <c r="D300" s="232" t="s">
        <v>913</v>
      </c>
      <c r="E300" s="231">
        <v>1200</v>
      </c>
      <c r="F300" s="232" t="s">
        <v>913</v>
      </c>
      <c r="G300" s="233">
        <v>30000</v>
      </c>
      <c r="H300" s="232" t="s">
        <v>913</v>
      </c>
      <c r="I300" s="231">
        <v>120000</v>
      </c>
      <c r="J300" s="232" t="s">
        <v>913</v>
      </c>
      <c r="K300" s="233">
        <v>300000</v>
      </c>
      <c r="L300" s="232" t="s">
        <v>913</v>
      </c>
      <c r="M300" s="231">
        <v>760000</v>
      </c>
      <c r="N300" s="232" t="s">
        <v>914</v>
      </c>
    </row>
    <row r="301" spans="1:14" customFormat="1" ht="12.75" x14ac:dyDescent="0.2">
      <c r="A301" s="229" t="s">
        <v>732</v>
      </c>
      <c r="B301" s="230" t="s">
        <v>733</v>
      </c>
      <c r="C301" s="231">
        <v>1100</v>
      </c>
      <c r="D301" s="232" t="s">
        <v>914</v>
      </c>
      <c r="E301" s="231">
        <v>1100</v>
      </c>
      <c r="F301" s="232" t="s">
        <v>914</v>
      </c>
      <c r="G301" s="233">
        <v>1100</v>
      </c>
      <c r="H301" s="232" t="s">
        <v>914</v>
      </c>
      <c r="I301" s="231">
        <v>1100</v>
      </c>
      <c r="J301" s="232" t="s">
        <v>914</v>
      </c>
      <c r="K301" s="233">
        <v>1100</v>
      </c>
      <c r="L301" s="232" t="s">
        <v>914</v>
      </c>
      <c r="M301" s="231">
        <v>1100</v>
      </c>
      <c r="N301" s="232" t="s">
        <v>914</v>
      </c>
    </row>
    <row r="302" spans="1:14" customFormat="1" ht="12.75" x14ac:dyDescent="0.2">
      <c r="A302" s="229" t="s">
        <v>734</v>
      </c>
      <c r="B302" s="230" t="s">
        <v>735</v>
      </c>
      <c r="C302" s="231">
        <v>2000</v>
      </c>
      <c r="D302" s="232" t="s">
        <v>917</v>
      </c>
      <c r="E302" s="231">
        <v>2000</v>
      </c>
      <c r="F302" s="232" t="s">
        <v>917</v>
      </c>
      <c r="G302" s="233">
        <v>200000</v>
      </c>
      <c r="H302" s="232" t="s">
        <v>917</v>
      </c>
      <c r="I302" s="231">
        <v>200000</v>
      </c>
      <c r="J302" s="232" t="s">
        <v>917</v>
      </c>
      <c r="K302" s="233">
        <v>200000</v>
      </c>
      <c r="L302" s="232" t="s">
        <v>917</v>
      </c>
      <c r="M302" s="231">
        <v>200000</v>
      </c>
      <c r="N302" s="232" t="s">
        <v>917</v>
      </c>
    </row>
    <row r="303" spans="1:14" customFormat="1" ht="12.75" x14ac:dyDescent="0.2">
      <c r="A303" s="229" t="s">
        <v>736</v>
      </c>
      <c r="B303" s="230" t="s">
        <v>737</v>
      </c>
      <c r="C303" s="231">
        <v>35</v>
      </c>
      <c r="D303" s="232" t="s">
        <v>913</v>
      </c>
      <c r="E303" s="231">
        <v>97</v>
      </c>
      <c r="F303" s="232" t="s">
        <v>913</v>
      </c>
      <c r="G303" s="233">
        <v>3500</v>
      </c>
      <c r="H303" s="232" t="s">
        <v>913</v>
      </c>
      <c r="I303" s="231">
        <v>9700</v>
      </c>
      <c r="J303" s="232" t="s">
        <v>913</v>
      </c>
      <c r="K303" s="233">
        <v>35</v>
      </c>
      <c r="L303" s="232" t="s">
        <v>913</v>
      </c>
      <c r="M303" s="231">
        <v>97</v>
      </c>
      <c r="N303" s="232" t="s">
        <v>913</v>
      </c>
    </row>
    <row r="304" spans="1:14" customFormat="1" ht="12.75" x14ac:dyDescent="0.2">
      <c r="A304" s="229" t="s">
        <v>738</v>
      </c>
      <c r="B304" s="230" t="s">
        <v>739</v>
      </c>
      <c r="C304" s="231">
        <v>210</v>
      </c>
      <c r="D304" s="232" t="s">
        <v>913</v>
      </c>
      <c r="E304" s="231">
        <v>580</v>
      </c>
      <c r="F304" s="232" t="s">
        <v>913</v>
      </c>
      <c r="G304" s="233">
        <v>21000</v>
      </c>
      <c r="H304" s="232" t="s">
        <v>913</v>
      </c>
      <c r="I304" s="231">
        <v>58000</v>
      </c>
      <c r="J304" s="232" t="s">
        <v>913</v>
      </c>
      <c r="K304" s="233">
        <v>210000</v>
      </c>
      <c r="L304" s="232" t="s">
        <v>913</v>
      </c>
      <c r="M304" s="231">
        <v>580000</v>
      </c>
      <c r="N304" s="232" t="s">
        <v>913</v>
      </c>
    </row>
    <row r="305" spans="1:14" customFormat="1" ht="12.75" x14ac:dyDescent="0.2">
      <c r="A305" s="234" t="s">
        <v>740</v>
      </c>
      <c r="B305" s="235" t="s">
        <v>741</v>
      </c>
      <c r="C305" s="231">
        <v>340</v>
      </c>
      <c r="D305" s="232" t="s">
        <v>913</v>
      </c>
      <c r="E305" s="231">
        <v>1400</v>
      </c>
      <c r="F305" s="232" t="s">
        <v>913</v>
      </c>
      <c r="G305" s="233">
        <v>34000</v>
      </c>
      <c r="H305" s="232" t="s">
        <v>913</v>
      </c>
      <c r="I305" s="231">
        <v>140000</v>
      </c>
      <c r="J305" s="232" t="s">
        <v>913</v>
      </c>
      <c r="K305" s="233">
        <v>340000</v>
      </c>
      <c r="L305" s="232" t="s">
        <v>913</v>
      </c>
      <c r="M305" s="231">
        <v>700000</v>
      </c>
      <c r="N305" s="232" t="s">
        <v>914</v>
      </c>
    </row>
    <row r="306" spans="1:14" customFormat="1" ht="12.75" x14ac:dyDescent="0.2">
      <c r="A306" s="229" t="s">
        <v>742</v>
      </c>
      <c r="B306" s="230" t="s">
        <v>743</v>
      </c>
      <c r="C306" s="231">
        <v>6.9</v>
      </c>
      <c r="D306" s="232" t="s">
        <v>913</v>
      </c>
      <c r="E306" s="231">
        <v>19</v>
      </c>
      <c r="F306" s="232" t="s">
        <v>913</v>
      </c>
      <c r="G306" s="233">
        <v>690</v>
      </c>
      <c r="H306" s="232" t="s">
        <v>913</v>
      </c>
      <c r="I306" s="231">
        <v>1900</v>
      </c>
      <c r="J306" s="232" t="s">
        <v>913</v>
      </c>
      <c r="K306" s="233">
        <v>6.9</v>
      </c>
      <c r="L306" s="232" t="s">
        <v>913</v>
      </c>
      <c r="M306" s="231">
        <v>19</v>
      </c>
      <c r="N306" s="232" t="s">
        <v>913</v>
      </c>
    </row>
    <row r="307" spans="1:14" customFormat="1" ht="12.75" x14ac:dyDescent="0.2">
      <c r="A307" s="229" t="s">
        <v>744</v>
      </c>
      <c r="B307" s="230" t="s">
        <v>745</v>
      </c>
      <c r="C307" s="231">
        <v>42</v>
      </c>
      <c r="D307" s="232" t="s">
        <v>915</v>
      </c>
      <c r="E307" s="231">
        <v>180</v>
      </c>
      <c r="F307" s="232" t="s">
        <v>915</v>
      </c>
      <c r="G307" s="233">
        <v>4200</v>
      </c>
      <c r="H307" s="232" t="s">
        <v>915</v>
      </c>
      <c r="I307" s="231">
        <v>18000</v>
      </c>
      <c r="J307" s="232" t="s">
        <v>915</v>
      </c>
      <c r="K307" s="233">
        <v>4200</v>
      </c>
      <c r="L307" s="232" t="s">
        <v>915</v>
      </c>
      <c r="M307" s="231">
        <v>18000</v>
      </c>
      <c r="N307" s="232" t="s">
        <v>915</v>
      </c>
    </row>
    <row r="308" spans="1:14" customFormat="1" ht="12" customHeight="1" x14ac:dyDescent="0.2">
      <c r="A308" s="234" t="s">
        <v>746</v>
      </c>
      <c r="B308" s="235" t="s">
        <v>747</v>
      </c>
      <c r="C308" s="231">
        <v>500</v>
      </c>
      <c r="D308" s="232" t="s">
        <v>916</v>
      </c>
      <c r="E308" s="231">
        <v>500</v>
      </c>
      <c r="F308" s="232" t="s">
        <v>916</v>
      </c>
      <c r="G308" s="233">
        <v>50000</v>
      </c>
      <c r="H308" s="232" t="s">
        <v>916</v>
      </c>
      <c r="I308" s="231">
        <v>50000</v>
      </c>
      <c r="J308" s="232" t="s">
        <v>916</v>
      </c>
      <c r="K308" s="233">
        <v>500</v>
      </c>
      <c r="L308" s="232" t="s">
        <v>916</v>
      </c>
      <c r="M308" s="231">
        <v>500</v>
      </c>
      <c r="N308" s="232" t="s">
        <v>916</v>
      </c>
    </row>
    <row r="309" spans="1:14" customFormat="1" ht="12" customHeight="1" x14ac:dyDescent="0.2">
      <c r="A309" s="234" t="s">
        <v>748</v>
      </c>
      <c r="B309" s="235" t="s">
        <v>749</v>
      </c>
      <c r="C309" s="231">
        <v>0.5</v>
      </c>
      <c r="D309" s="232" t="s">
        <v>916</v>
      </c>
      <c r="E309" s="231">
        <v>0.5</v>
      </c>
      <c r="F309" s="232" t="s">
        <v>916</v>
      </c>
      <c r="G309" s="233">
        <v>50</v>
      </c>
      <c r="H309" s="232" t="s">
        <v>916</v>
      </c>
      <c r="I309" s="231">
        <v>50</v>
      </c>
      <c r="J309" s="232" t="s">
        <v>916</v>
      </c>
      <c r="K309" s="233">
        <v>0.5</v>
      </c>
      <c r="L309" s="232" t="s">
        <v>916</v>
      </c>
      <c r="M309" s="231">
        <v>0.5</v>
      </c>
      <c r="N309" s="232" t="s">
        <v>916</v>
      </c>
    </row>
    <row r="310" spans="1:14" customFormat="1" ht="12" customHeight="1" x14ac:dyDescent="0.2">
      <c r="A310" s="239" t="s">
        <v>750</v>
      </c>
      <c r="B310" s="235" t="s">
        <v>751</v>
      </c>
      <c r="C310" s="231">
        <v>2</v>
      </c>
      <c r="D310" s="232" t="s">
        <v>917</v>
      </c>
      <c r="E310" s="231">
        <v>2</v>
      </c>
      <c r="F310" s="232" t="s">
        <v>917</v>
      </c>
      <c r="G310" s="233"/>
      <c r="H310" s="232"/>
      <c r="I310" s="231"/>
      <c r="J310" s="232"/>
      <c r="K310" s="233"/>
      <c r="L310" s="232"/>
      <c r="M310" s="231"/>
      <c r="N310" s="232"/>
    </row>
    <row r="311" spans="1:14" customFormat="1" ht="12.75" x14ac:dyDescent="0.2">
      <c r="A311" s="239" t="s">
        <v>752</v>
      </c>
      <c r="B311" s="235" t="s">
        <v>753</v>
      </c>
      <c r="C311" s="231">
        <v>400</v>
      </c>
      <c r="D311" s="232" t="s">
        <v>917</v>
      </c>
      <c r="E311" s="231">
        <v>400</v>
      </c>
      <c r="F311" s="232" t="s">
        <v>917</v>
      </c>
      <c r="G311" s="233">
        <v>40000</v>
      </c>
      <c r="H311" s="232" t="s">
        <v>917</v>
      </c>
      <c r="I311" s="231">
        <v>40000</v>
      </c>
      <c r="J311" s="232" t="s">
        <v>917</v>
      </c>
      <c r="K311" s="233">
        <v>400</v>
      </c>
      <c r="L311" s="232" t="s">
        <v>917</v>
      </c>
      <c r="M311" s="231">
        <v>400</v>
      </c>
      <c r="N311" s="232" t="s">
        <v>917</v>
      </c>
    </row>
    <row r="312" spans="1:14" customFormat="1" ht="12.75" x14ac:dyDescent="0.2">
      <c r="A312" s="229" t="s">
        <v>754</v>
      </c>
      <c r="B312" s="230" t="s">
        <v>755</v>
      </c>
      <c r="C312" s="231">
        <v>2600</v>
      </c>
      <c r="D312" s="232" t="s">
        <v>913</v>
      </c>
      <c r="E312" s="231">
        <v>7300</v>
      </c>
      <c r="F312" s="232" t="s">
        <v>913</v>
      </c>
      <c r="G312" s="233">
        <v>15000</v>
      </c>
      <c r="H312" s="232" t="s">
        <v>914</v>
      </c>
      <c r="I312" s="231">
        <v>15000</v>
      </c>
      <c r="J312" s="232" t="s">
        <v>914</v>
      </c>
      <c r="K312" s="233">
        <v>2600</v>
      </c>
      <c r="L312" s="232" t="s">
        <v>913</v>
      </c>
      <c r="M312" s="231">
        <v>7300</v>
      </c>
      <c r="N312" s="232" t="s">
        <v>913</v>
      </c>
    </row>
    <row r="313" spans="1:14" customFormat="1" ht="12.75" x14ac:dyDescent="0.2">
      <c r="A313" s="229" t="s">
        <v>756</v>
      </c>
      <c r="B313" s="230" t="s">
        <v>757</v>
      </c>
      <c r="C313" s="231">
        <v>0.1</v>
      </c>
      <c r="D313" s="232" t="s">
        <v>917</v>
      </c>
      <c r="E313" s="231">
        <v>0.1</v>
      </c>
      <c r="F313" s="232" t="s">
        <v>917</v>
      </c>
      <c r="G313" s="233">
        <v>10</v>
      </c>
      <c r="H313" s="232" t="s">
        <v>917</v>
      </c>
      <c r="I313" s="231">
        <v>10</v>
      </c>
      <c r="J313" s="232" t="s">
        <v>917</v>
      </c>
      <c r="K313" s="233">
        <v>10</v>
      </c>
      <c r="L313" s="232" t="s">
        <v>917</v>
      </c>
      <c r="M313" s="231">
        <v>10</v>
      </c>
      <c r="N313" s="232" t="s">
        <v>917</v>
      </c>
    </row>
    <row r="314" spans="1:14" customFormat="1" ht="12.75" x14ac:dyDescent="0.2">
      <c r="A314" s="234" t="s">
        <v>758</v>
      </c>
      <c r="B314" s="235" t="s">
        <v>759</v>
      </c>
      <c r="C314" s="231">
        <v>170</v>
      </c>
      <c r="D314" s="232" t="s">
        <v>913</v>
      </c>
      <c r="E314" s="231">
        <v>490.00000000000006</v>
      </c>
      <c r="F314" s="232" t="s">
        <v>913</v>
      </c>
      <c r="G314" s="233">
        <v>17000</v>
      </c>
      <c r="H314" s="232" t="s">
        <v>913</v>
      </c>
      <c r="I314" s="231">
        <v>49000</v>
      </c>
      <c r="J314" s="232" t="s">
        <v>913</v>
      </c>
      <c r="K314" s="233">
        <v>170</v>
      </c>
      <c r="L314" s="232" t="s">
        <v>913</v>
      </c>
      <c r="M314" s="231">
        <v>490.00000000000006</v>
      </c>
      <c r="N314" s="232" t="s">
        <v>913</v>
      </c>
    </row>
    <row r="315" spans="1:14" customFormat="1" ht="12.75" x14ac:dyDescent="0.2">
      <c r="A315" s="237" t="s">
        <v>760</v>
      </c>
      <c r="B315" s="238" t="s">
        <v>761</v>
      </c>
      <c r="C315" s="231">
        <v>420</v>
      </c>
      <c r="D315" s="232" t="s">
        <v>915</v>
      </c>
      <c r="E315" s="231">
        <v>1800</v>
      </c>
      <c r="F315" s="232" t="s">
        <v>915</v>
      </c>
      <c r="G315" s="233">
        <v>42000</v>
      </c>
      <c r="H315" s="232" t="s">
        <v>915</v>
      </c>
      <c r="I315" s="231">
        <v>180000</v>
      </c>
      <c r="J315" s="232" t="s">
        <v>915</v>
      </c>
      <c r="K315" s="233">
        <v>420</v>
      </c>
      <c r="L315" s="232" t="s">
        <v>915</v>
      </c>
      <c r="M315" s="231">
        <v>1800</v>
      </c>
      <c r="N315" s="232" t="s">
        <v>915</v>
      </c>
    </row>
    <row r="316" spans="1:14" customFormat="1" ht="12.75" x14ac:dyDescent="0.2">
      <c r="A316" s="239" t="s">
        <v>762</v>
      </c>
      <c r="B316" s="235" t="s">
        <v>763</v>
      </c>
      <c r="C316" s="231">
        <v>10</v>
      </c>
      <c r="D316" s="232" t="s">
        <v>917</v>
      </c>
      <c r="E316" s="231">
        <v>10</v>
      </c>
      <c r="F316" s="232" t="s">
        <v>917</v>
      </c>
      <c r="G316" s="233">
        <v>1000</v>
      </c>
      <c r="H316" s="232" t="s">
        <v>917</v>
      </c>
      <c r="I316" s="231">
        <v>1000</v>
      </c>
      <c r="J316" s="232" t="s">
        <v>917</v>
      </c>
      <c r="K316" s="233">
        <v>10</v>
      </c>
      <c r="L316" s="232" t="s">
        <v>917</v>
      </c>
      <c r="M316" s="231">
        <v>10</v>
      </c>
      <c r="N316" s="232" t="s">
        <v>917</v>
      </c>
    </row>
    <row r="317" spans="1:14" customFormat="1" ht="12.75" x14ac:dyDescent="0.2">
      <c r="A317" s="234" t="s">
        <v>764</v>
      </c>
      <c r="B317" s="235" t="s">
        <v>765</v>
      </c>
      <c r="C317" s="231">
        <v>100</v>
      </c>
      <c r="D317" s="232" t="s">
        <v>917</v>
      </c>
      <c r="E317" s="231">
        <v>100</v>
      </c>
      <c r="F317" s="232" t="s">
        <v>917</v>
      </c>
      <c r="G317" s="233">
        <v>10000</v>
      </c>
      <c r="H317" s="232" t="s">
        <v>917</v>
      </c>
      <c r="I317" s="231">
        <v>10000</v>
      </c>
      <c r="J317" s="232" t="s">
        <v>917</v>
      </c>
      <c r="K317" s="233">
        <v>100</v>
      </c>
      <c r="L317" s="232" t="s">
        <v>917</v>
      </c>
      <c r="M317" s="231">
        <v>100</v>
      </c>
      <c r="N317" s="232" t="s">
        <v>917</v>
      </c>
    </row>
    <row r="318" spans="1:14" customFormat="1" ht="12.75" x14ac:dyDescent="0.2">
      <c r="A318" s="234" t="s">
        <v>766</v>
      </c>
      <c r="B318" s="235" t="s">
        <v>767</v>
      </c>
      <c r="C318" s="231">
        <v>2100</v>
      </c>
      <c r="D318" s="232" t="s">
        <v>915</v>
      </c>
      <c r="E318" s="231">
        <v>8800</v>
      </c>
      <c r="F318" s="232" t="s">
        <v>915</v>
      </c>
      <c r="G318" s="233">
        <v>52000</v>
      </c>
      <c r="H318" s="232" t="s">
        <v>914</v>
      </c>
      <c r="I318" s="231">
        <v>52000</v>
      </c>
      <c r="J318" s="232" t="s">
        <v>914</v>
      </c>
      <c r="K318" s="233">
        <v>2100</v>
      </c>
      <c r="L318" s="232" t="s">
        <v>915</v>
      </c>
      <c r="M318" s="231">
        <v>8800</v>
      </c>
      <c r="N318" s="232" t="s">
        <v>915</v>
      </c>
    </row>
    <row r="319" spans="1:14" customFormat="1" ht="12.75" x14ac:dyDescent="0.2">
      <c r="A319" s="229" t="s">
        <v>768</v>
      </c>
      <c r="B319" s="230" t="s">
        <v>769</v>
      </c>
      <c r="C319" s="231">
        <v>2.7</v>
      </c>
      <c r="D319" s="232" t="s">
        <v>913</v>
      </c>
      <c r="E319" s="231">
        <v>11</v>
      </c>
      <c r="F319" s="232" t="s">
        <v>913</v>
      </c>
      <c r="G319" s="233">
        <v>270</v>
      </c>
      <c r="H319" s="232" t="s">
        <v>913</v>
      </c>
      <c r="I319" s="231">
        <v>1100</v>
      </c>
      <c r="J319" s="232" t="s">
        <v>913</v>
      </c>
      <c r="K319" s="233">
        <v>2.7</v>
      </c>
      <c r="L319" s="232" t="s">
        <v>913</v>
      </c>
      <c r="M319" s="231">
        <v>11</v>
      </c>
      <c r="N319" s="232" t="s">
        <v>913</v>
      </c>
    </row>
    <row r="320" spans="1:14" customFormat="1" ht="12.75" x14ac:dyDescent="0.2">
      <c r="A320" s="229" t="s">
        <v>770</v>
      </c>
      <c r="B320" s="230" t="s">
        <v>771</v>
      </c>
      <c r="C320" s="231">
        <v>130</v>
      </c>
      <c r="D320" s="232" t="s">
        <v>914</v>
      </c>
      <c r="E320" s="231">
        <v>130</v>
      </c>
      <c r="F320" s="232" t="s">
        <v>914</v>
      </c>
      <c r="G320" s="233">
        <v>130</v>
      </c>
      <c r="H320" s="232" t="s">
        <v>914</v>
      </c>
      <c r="I320" s="231">
        <v>130</v>
      </c>
      <c r="J320" s="232" t="s">
        <v>914</v>
      </c>
      <c r="K320" s="233">
        <v>130</v>
      </c>
      <c r="L320" s="232" t="s">
        <v>914</v>
      </c>
      <c r="M320" s="231">
        <v>130</v>
      </c>
      <c r="N320" s="232" t="s">
        <v>914</v>
      </c>
    </row>
    <row r="321" spans="1:14" customFormat="1" ht="12.75" x14ac:dyDescent="0.2">
      <c r="A321" s="229" t="s">
        <v>772</v>
      </c>
      <c r="B321" s="230" t="s">
        <v>773</v>
      </c>
      <c r="C321" s="231">
        <v>350</v>
      </c>
      <c r="D321" s="232" t="s">
        <v>914</v>
      </c>
      <c r="E321" s="231">
        <v>350</v>
      </c>
      <c r="F321" s="232" t="s">
        <v>914</v>
      </c>
      <c r="G321" s="233">
        <v>350</v>
      </c>
      <c r="H321" s="232" t="s">
        <v>914</v>
      </c>
      <c r="I321" s="231">
        <v>350</v>
      </c>
      <c r="J321" s="232" t="s">
        <v>914</v>
      </c>
      <c r="K321" s="233">
        <v>350</v>
      </c>
      <c r="L321" s="232" t="s">
        <v>914</v>
      </c>
      <c r="M321" s="231">
        <v>350</v>
      </c>
      <c r="N321" s="232" t="s">
        <v>914</v>
      </c>
    </row>
    <row r="322" spans="1:14" customFormat="1" ht="12.75" x14ac:dyDescent="0.2">
      <c r="A322" s="229" t="s">
        <v>774</v>
      </c>
      <c r="B322" s="230" t="s">
        <v>775</v>
      </c>
      <c r="C322" s="231">
        <v>35</v>
      </c>
      <c r="D322" s="232" t="s">
        <v>913</v>
      </c>
      <c r="E322" s="231">
        <v>97</v>
      </c>
      <c r="F322" s="232" t="s">
        <v>913</v>
      </c>
      <c r="G322" s="233">
        <v>3500</v>
      </c>
      <c r="H322" s="232" t="s">
        <v>913</v>
      </c>
      <c r="I322" s="231">
        <v>9700</v>
      </c>
      <c r="J322" s="232" t="s">
        <v>913</v>
      </c>
      <c r="K322" s="233">
        <v>350</v>
      </c>
      <c r="L322" s="232" t="s">
        <v>913</v>
      </c>
      <c r="M322" s="231">
        <v>969.99999999999989</v>
      </c>
      <c r="N322" s="232" t="s">
        <v>913</v>
      </c>
    </row>
    <row r="323" spans="1:14" customFormat="1" ht="12.75" x14ac:dyDescent="0.2">
      <c r="A323" s="234" t="s">
        <v>776</v>
      </c>
      <c r="B323" s="235" t="s">
        <v>777</v>
      </c>
      <c r="C323" s="231">
        <v>0.22000000000000003</v>
      </c>
      <c r="D323" s="232" t="s">
        <v>913</v>
      </c>
      <c r="E323" s="231">
        <v>0.91</v>
      </c>
      <c r="F323" s="232" t="s">
        <v>913</v>
      </c>
      <c r="G323" s="233">
        <v>22</v>
      </c>
      <c r="H323" s="232" t="s">
        <v>913</v>
      </c>
      <c r="I323" s="231">
        <v>91</v>
      </c>
      <c r="J323" s="232" t="s">
        <v>913</v>
      </c>
      <c r="K323" s="233">
        <v>220.00000000000003</v>
      </c>
      <c r="L323" s="232" t="s">
        <v>913</v>
      </c>
      <c r="M323" s="231">
        <v>910</v>
      </c>
      <c r="N323" s="232" t="s">
        <v>913</v>
      </c>
    </row>
    <row r="324" spans="1:14" customFormat="1" ht="12.75" x14ac:dyDescent="0.2">
      <c r="A324" s="234" t="s">
        <v>778</v>
      </c>
      <c r="B324" s="235" t="s">
        <v>779</v>
      </c>
      <c r="C324" s="231">
        <v>300</v>
      </c>
      <c r="D324" s="232" t="s">
        <v>914</v>
      </c>
      <c r="E324" s="231">
        <v>300</v>
      </c>
      <c r="F324" s="232" t="s">
        <v>914</v>
      </c>
      <c r="G324" s="233">
        <v>300</v>
      </c>
      <c r="H324" s="232" t="s">
        <v>914</v>
      </c>
      <c r="I324" s="231">
        <v>300</v>
      </c>
      <c r="J324" s="232" t="s">
        <v>914</v>
      </c>
      <c r="K324" s="233">
        <v>300</v>
      </c>
      <c r="L324" s="232" t="s">
        <v>914</v>
      </c>
      <c r="M324" s="231">
        <v>300</v>
      </c>
      <c r="N324" s="232" t="s">
        <v>914</v>
      </c>
    </row>
    <row r="325" spans="1:14" customFormat="1" ht="12.75" x14ac:dyDescent="0.2">
      <c r="A325" s="239" t="s">
        <v>780</v>
      </c>
      <c r="B325" s="241" t="s">
        <v>781</v>
      </c>
      <c r="C325" s="231">
        <v>2</v>
      </c>
      <c r="D325" s="232" t="s">
        <v>917</v>
      </c>
      <c r="E325" s="231">
        <v>2</v>
      </c>
      <c r="F325" s="232" t="s">
        <v>917</v>
      </c>
      <c r="G325" s="233">
        <v>200</v>
      </c>
      <c r="H325" s="232" t="s">
        <v>917</v>
      </c>
      <c r="I325" s="231">
        <v>200</v>
      </c>
      <c r="J325" s="232" t="s">
        <v>917</v>
      </c>
      <c r="K325" s="233">
        <v>2</v>
      </c>
      <c r="L325" s="232" t="s">
        <v>917</v>
      </c>
      <c r="M325" s="231">
        <v>2</v>
      </c>
      <c r="N325" s="232" t="s">
        <v>917</v>
      </c>
    </row>
    <row r="326" spans="1:14" customFormat="1" ht="12.75" x14ac:dyDescent="0.2">
      <c r="A326" s="234" t="s">
        <v>782</v>
      </c>
      <c r="B326" s="235" t="s">
        <v>783</v>
      </c>
      <c r="C326" s="231">
        <v>69000</v>
      </c>
      <c r="D326" s="232" t="s">
        <v>913</v>
      </c>
      <c r="E326" s="231">
        <v>190000</v>
      </c>
      <c r="F326" s="232" t="s">
        <v>913</v>
      </c>
      <c r="G326" s="233">
        <v>6900000</v>
      </c>
      <c r="H326" s="232" t="s">
        <v>913</v>
      </c>
      <c r="I326" s="231">
        <v>19000000</v>
      </c>
      <c r="J326" s="232" t="s">
        <v>913</v>
      </c>
      <c r="K326" s="233">
        <v>69000</v>
      </c>
      <c r="L326" s="232" t="s">
        <v>913</v>
      </c>
      <c r="M326" s="231">
        <v>190000</v>
      </c>
      <c r="N326" s="232" t="s">
        <v>913</v>
      </c>
    </row>
    <row r="327" spans="1:14" customFormat="1" ht="12.75" x14ac:dyDescent="0.2">
      <c r="A327" s="234" t="s">
        <v>784</v>
      </c>
      <c r="B327" s="235" t="s">
        <v>785</v>
      </c>
      <c r="C327" s="231">
        <v>1700</v>
      </c>
      <c r="D327" s="232" t="s">
        <v>913</v>
      </c>
      <c r="E327" s="231">
        <v>4900</v>
      </c>
      <c r="F327" s="232" t="s">
        <v>913</v>
      </c>
      <c r="G327" s="233">
        <v>40000</v>
      </c>
      <c r="H327" s="232" t="s">
        <v>914</v>
      </c>
      <c r="I327" s="231">
        <v>40000</v>
      </c>
      <c r="J327" s="232" t="s">
        <v>914</v>
      </c>
      <c r="K327" s="233">
        <v>1700</v>
      </c>
      <c r="L327" s="232" t="s">
        <v>913</v>
      </c>
      <c r="M327" s="231">
        <v>4900</v>
      </c>
      <c r="N327" s="232" t="s">
        <v>913</v>
      </c>
    </row>
    <row r="328" spans="1:14" customFormat="1" ht="12.75" x14ac:dyDescent="0.2">
      <c r="A328" s="229" t="s">
        <v>790</v>
      </c>
      <c r="B328" s="230" t="s">
        <v>791</v>
      </c>
      <c r="C328" s="231">
        <v>4</v>
      </c>
      <c r="D328" s="232" t="s">
        <v>916</v>
      </c>
      <c r="E328" s="231">
        <v>4</v>
      </c>
      <c r="F328" s="232" t="s">
        <v>916</v>
      </c>
      <c r="G328" s="233">
        <v>400</v>
      </c>
      <c r="H328" s="232" t="s">
        <v>916</v>
      </c>
      <c r="I328" s="231">
        <v>400</v>
      </c>
      <c r="J328" s="232" t="s">
        <v>916</v>
      </c>
      <c r="K328" s="233">
        <v>4</v>
      </c>
      <c r="L328" s="232" t="s">
        <v>916</v>
      </c>
      <c r="M328" s="231">
        <v>4</v>
      </c>
      <c r="N328" s="232" t="s">
        <v>916</v>
      </c>
    </row>
    <row r="329" spans="1:14" customFormat="1" ht="12.75" x14ac:dyDescent="0.2">
      <c r="A329" s="229" t="s">
        <v>794</v>
      </c>
      <c r="B329" s="230" t="s">
        <v>795</v>
      </c>
      <c r="C329" s="231">
        <v>10</v>
      </c>
      <c r="D329" s="232" t="s">
        <v>913</v>
      </c>
      <c r="E329" s="231">
        <v>29</v>
      </c>
      <c r="F329" s="232" t="s">
        <v>913</v>
      </c>
      <c r="G329" s="233">
        <v>1000</v>
      </c>
      <c r="H329" s="232" t="s">
        <v>913</v>
      </c>
      <c r="I329" s="231">
        <v>2900</v>
      </c>
      <c r="J329" s="232" t="s">
        <v>913</v>
      </c>
      <c r="K329" s="233">
        <v>10000</v>
      </c>
      <c r="L329" s="232" t="s">
        <v>913</v>
      </c>
      <c r="M329" s="231">
        <v>29000</v>
      </c>
      <c r="N329" s="232" t="s">
        <v>913</v>
      </c>
    </row>
    <row r="330" spans="1:14" customFormat="1" ht="12.75" x14ac:dyDescent="0.2">
      <c r="A330" s="229" t="s">
        <v>796</v>
      </c>
      <c r="B330" s="230" t="s">
        <v>797</v>
      </c>
      <c r="C330" s="231">
        <v>100</v>
      </c>
      <c r="D330" s="232" t="s">
        <v>916</v>
      </c>
      <c r="E330" s="231">
        <v>100</v>
      </c>
      <c r="F330" s="232" t="s">
        <v>916</v>
      </c>
      <c r="G330" s="233">
        <v>10000</v>
      </c>
      <c r="H330" s="232" t="s">
        <v>916</v>
      </c>
      <c r="I330" s="231">
        <v>10000</v>
      </c>
      <c r="J330" s="232" t="s">
        <v>916</v>
      </c>
      <c r="K330" s="233">
        <v>10000</v>
      </c>
      <c r="L330" s="232" t="s">
        <v>916</v>
      </c>
      <c r="M330" s="231">
        <v>10000</v>
      </c>
      <c r="N330" s="232" t="s">
        <v>916</v>
      </c>
    </row>
    <row r="331" spans="1:14" customFormat="1" ht="12.75" x14ac:dyDescent="0.2">
      <c r="A331" s="234" t="s">
        <v>800</v>
      </c>
      <c r="B331" s="235" t="s">
        <v>801</v>
      </c>
      <c r="C331" s="231">
        <v>500</v>
      </c>
      <c r="D331" s="232" t="s">
        <v>917</v>
      </c>
      <c r="E331" s="231">
        <v>500</v>
      </c>
      <c r="F331" s="232" t="s">
        <v>917</v>
      </c>
      <c r="G331" s="233">
        <v>50000</v>
      </c>
      <c r="H331" s="232" t="s">
        <v>917</v>
      </c>
      <c r="I331" s="231">
        <v>50000</v>
      </c>
      <c r="J331" s="232" t="s">
        <v>917</v>
      </c>
      <c r="K331" s="233">
        <v>500</v>
      </c>
      <c r="L331" s="232" t="s">
        <v>917</v>
      </c>
      <c r="M331" s="231">
        <v>500</v>
      </c>
      <c r="N331" s="232" t="s">
        <v>917</v>
      </c>
    </row>
    <row r="332" spans="1:14" customFormat="1" ht="12.75" x14ac:dyDescent="0.2">
      <c r="A332" s="234" t="s">
        <v>802</v>
      </c>
      <c r="B332" s="235" t="s">
        <v>803</v>
      </c>
      <c r="C332" s="231">
        <v>90</v>
      </c>
      <c r="D332" s="232" t="s">
        <v>917</v>
      </c>
      <c r="E332" s="231">
        <v>90</v>
      </c>
      <c r="F332" s="232" t="s">
        <v>917</v>
      </c>
      <c r="G332" s="233">
        <v>9000</v>
      </c>
      <c r="H332" s="232" t="s">
        <v>917</v>
      </c>
      <c r="I332" s="231">
        <v>9000</v>
      </c>
      <c r="J332" s="232" t="s">
        <v>917</v>
      </c>
      <c r="K332" s="233">
        <v>90</v>
      </c>
      <c r="L332" s="232" t="s">
        <v>917</v>
      </c>
      <c r="M332" s="231">
        <v>90</v>
      </c>
      <c r="N332" s="232" t="s">
        <v>917</v>
      </c>
    </row>
    <row r="333" spans="1:14" customFormat="1" ht="12.75" x14ac:dyDescent="0.2">
      <c r="A333" s="229" t="s">
        <v>804</v>
      </c>
      <c r="B333" s="230" t="s">
        <v>805</v>
      </c>
      <c r="C333" s="231">
        <v>0.4</v>
      </c>
      <c r="D333" s="232" t="s">
        <v>917</v>
      </c>
      <c r="E333" s="231">
        <v>0.4</v>
      </c>
      <c r="F333" s="232" t="s">
        <v>917</v>
      </c>
      <c r="G333" s="233">
        <v>40</v>
      </c>
      <c r="H333" s="232" t="s">
        <v>917</v>
      </c>
      <c r="I333" s="231">
        <v>40</v>
      </c>
      <c r="J333" s="232" t="s">
        <v>917</v>
      </c>
      <c r="K333" s="233">
        <v>0.4</v>
      </c>
      <c r="L333" s="232" t="s">
        <v>917</v>
      </c>
      <c r="M333" s="231">
        <v>0.4</v>
      </c>
      <c r="N333" s="232" t="s">
        <v>917</v>
      </c>
    </row>
    <row r="334" spans="1:14" customFormat="1" ht="12.75" x14ac:dyDescent="0.2">
      <c r="A334" s="234" t="s">
        <v>806</v>
      </c>
      <c r="B334" s="235" t="s">
        <v>807</v>
      </c>
      <c r="C334" s="231">
        <v>10</v>
      </c>
      <c r="D334" s="232" t="s">
        <v>913</v>
      </c>
      <c r="E334" s="231">
        <v>29</v>
      </c>
      <c r="F334" s="232" t="s">
        <v>913</v>
      </c>
      <c r="G334" s="233">
        <v>580</v>
      </c>
      <c r="H334" s="232" t="s">
        <v>914</v>
      </c>
      <c r="I334" s="231">
        <v>580</v>
      </c>
      <c r="J334" s="232" t="s">
        <v>914</v>
      </c>
      <c r="K334" s="233">
        <v>580</v>
      </c>
      <c r="L334" s="232" t="s">
        <v>914</v>
      </c>
      <c r="M334" s="231">
        <v>580</v>
      </c>
      <c r="N334" s="232" t="s">
        <v>914</v>
      </c>
    </row>
    <row r="335" spans="1:14" customFormat="1" ht="12.75" x14ac:dyDescent="0.2">
      <c r="A335" s="229" t="s">
        <v>808</v>
      </c>
      <c r="B335" s="230" t="s">
        <v>809</v>
      </c>
      <c r="C335" s="231">
        <v>3.0000000000000004E-5</v>
      </c>
      <c r="D335" s="232" t="s">
        <v>916</v>
      </c>
      <c r="E335" s="231">
        <v>3.0000000000000004E-5</v>
      </c>
      <c r="F335" s="232" t="s">
        <v>916</v>
      </c>
      <c r="G335" s="233">
        <v>3.0000000000000001E-3</v>
      </c>
      <c r="H335" s="232" t="s">
        <v>916</v>
      </c>
      <c r="I335" s="231">
        <v>3.0000000000000001E-3</v>
      </c>
      <c r="J335" s="232" t="s">
        <v>916</v>
      </c>
      <c r="K335" s="233">
        <v>1.9E-2</v>
      </c>
      <c r="L335" s="232" t="s">
        <v>914</v>
      </c>
      <c r="M335" s="231">
        <v>1.9E-2</v>
      </c>
      <c r="N335" s="232" t="s">
        <v>914</v>
      </c>
    </row>
    <row r="336" spans="1:14" customFormat="1" ht="12.75" x14ac:dyDescent="0.2">
      <c r="A336" s="234" t="s">
        <v>810</v>
      </c>
      <c r="B336" s="235" t="s">
        <v>811</v>
      </c>
      <c r="C336" s="231">
        <v>70</v>
      </c>
      <c r="D336" s="232" t="s">
        <v>917</v>
      </c>
      <c r="E336" s="231">
        <v>70</v>
      </c>
      <c r="F336" s="232" t="s">
        <v>917</v>
      </c>
      <c r="G336" s="233">
        <v>7000</v>
      </c>
      <c r="H336" s="232" t="s">
        <v>917</v>
      </c>
      <c r="I336" s="231">
        <v>7000</v>
      </c>
      <c r="J336" s="232" t="s">
        <v>917</v>
      </c>
      <c r="K336" s="233">
        <v>7000</v>
      </c>
      <c r="L336" s="232" t="s">
        <v>917</v>
      </c>
      <c r="M336" s="231">
        <v>7000</v>
      </c>
      <c r="N336" s="232" t="s">
        <v>917</v>
      </c>
    </row>
    <row r="337" spans="1:14" customFormat="1" ht="12.75" x14ac:dyDescent="0.2">
      <c r="A337" s="229" t="s">
        <v>812</v>
      </c>
      <c r="B337" s="230" t="s">
        <v>813</v>
      </c>
      <c r="C337" s="231">
        <v>0.84000000000000008</v>
      </c>
      <c r="D337" s="232" t="s">
        <v>915</v>
      </c>
      <c r="E337" s="231">
        <v>4.3</v>
      </c>
      <c r="F337" s="232" t="s">
        <v>915</v>
      </c>
      <c r="G337" s="233">
        <v>84</v>
      </c>
      <c r="H337" s="232" t="s">
        <v>915</v>
      </c>
      <c r="I337" s="231">
        <v>430</v>
      </c>
      <c r="J337" s="232" t="s">
        <v>915</v>
      </c>
      <c r="K337" s="233">
        <v>84</v>
      </c>
      <c r="L337" s="232" t="s">
        <v>915</v>
      </c>
      <c r="M337" s="231">
        <v>430</v>
      </c>
      <c r="N337" s="232" t="s">
        <v>915</v>
      </c>
    </row>
    <row r="338" spans="1:14" customFormat="1" ht="12.75" x14ac:dyDescent="0.2">
      <c r="A338" s="229" t="s">
        <v>814</v>
      </c>
      <c r="B338" s="230" t="s">
        <v>815</v>
      </c>
      <c r="C338" s="231">
        <v>5</v>
      </c>
      <c r="D338" s="232" t="s">
        <v>916</v>
      </c>
      <c r="E338" s="231">
        <v>5</v>
      </c>
      <c r="F338" s="232" t="s">
        <v>916</v>
      </c>
      <c r="G338" s="233">
        <v>500</v>
      </c>
      <c r="H338" s="232" t="s">
        <v>916</v>
      </c>
      <c r="I338" s="231">
        <v>500</v>
      </c>
      <c r="J338" s="232" t="s">
        <v>916</v>
      </c>
      <c r="K338" s="233">
        <v>50</v>
      </c>
      <c r="L338" s="232" t="s">
        <v>916</v>
      </c>
      <c r="M338" s="231">
        <v>50</v>
      </c>
      <c r="N338" s="232" t="s">
        <v>916</v>
      </c>
    </row>
    <row r="339" spans="1:14" customFormat="1" ht="12.75" x14ac:dyDescent="0.2">
      <c r="A339" s="229" t="s">
        <v>816</v>
      </c>
      <c r="B339" s="230" t="s">
        <v>817</v>
      </c>
      <c r="C339" s="231">
        <v>1000</v>
      </c>
      <c r="D339" s="232" t="s">
        <v>913</v>
      </c>
      <c r="E339" s="231">
        <v>2900</v>
      </c>
      <c r="F339" s="232" t="s">
        <v>913</v>
      </c>
      <c r="G339" s="233">
        <v>100000</v>
      </c>
      <c r="H339" s="232" t="s">
        <v>913</v>
      </c>
      <c r="I339" s="231">
        <v>180000</v>
      </c>
      <c r="J339" s="232" t="s">
        <v>914</v>
      </c>
      <c r="K339" s="233">
        <v>180000</v>
      </c>
      <c r="L339" s="232" t="s">
        <v>914</v>
      </c>
      <c r="M339" s="231">
        <v>180000</v>
      </c>
      <c r="N339" s="232" t="s">
        <v>914</v>
      </c>
    </row>
    <row r="340" spans="1:14" customFormat="1" ht="12.75" x14ac:dyDescent="0.2">
      <c r="A340" s="229" t="s">
        <v>818</v>
      </c>
      <c r="B340" s="230" t="s">
        <v>819</v>
      </c>
      <c r="C340" s="231">
        <v>3.5000000000000001E-3</v>
      </c>
      <c r="D340" s="232" t="s">
        <v>913</v>
      </c>
      <c r="E340" s="231">
        <v>9.7000000000000003E-3</v>
      </c>
      <c r="F340" s="232" t="s">
        <v>913</v>
      </c>
      <c r="G340" s="233">
        <v>0.35000000000000003</v>
      </c>
      <c r="H340" s="232" t="s">
        <v>913</v>
      </c>
      <c r="I340" s="231">
        <v>0.97</v>
      </c>
      <c r="J340" s="232" t="s">
        <v>913</v>
      </c>
      <c r="K340" s="233">
        <v>3.5</v>
      </c>
      <c r="L340" s="232" t="s">
        <v>913</v>
      </c>
      <c r="M340" s="231">
        <v>9.6999999999999993</v>
      </c>
      <c r="N340" s="232" t="s">
        <v>913</v>
      </c>
    </row>
    <row r="341" spans="1:14" customFormat="1" ht="12.75" x14ac:dyDescent="0.2">
      <c r="A341" s="234" t="s">
        <v>820</v>
      </c>
      <c r="B341" s="235" t="s">
        <v>821</v>
      </c>
      <c r="C341" s="231">
        <v>17</v>
      </c>
      <c r="D341" s="232" t="s">
        <v>913</v>
      </c>
      <c r="E341" s="231">
        <v>49</v>
      </c>
      <c r="F341" s="232" t="s">
        <v>913</v>
      </c>
      <c r="G341" s="233">
        <v>1700</v>
      </c>
      <c r="H341" s="232" t="s">
        <v>913</v>
      </c>
      <c r="I341" s="231">
        <v>4900</v>
      </c>
      <c r="J341" s="232" t="s">
        <v>913</v>
      </c>
      <c r="K341" s="233">
        <v>17</v>
      </c>
      <c r="L341" s="232" t="s">
        <v>913</v>
      </c>
      <c r="M341" s="231">
        <v>49</v>
      </c>
      <c r="N341" s="232" t="s">
        <v>913</v>
      </c>
    </row>
    <row r="342" spans="1:14" customFormat="1" ht="12.75" x14ac:dyDescent="0.2">
      <c r="A342" s="234" t="s">
        <v>822</v>
      </c>
      <c r="B342" s="235" t="s">
        <v>823</v>
      </c>
      <c r="C342" s="231">
        <v>25</v>
      </c>
      <c r="D342" s="232" t="s">
        <v>915</v>
      </c>
      <c r="E342" s="231">
        <v>130</v>
      </c>
      <c r="F342" s="232" t="s">
        <v>915</v>
      </c>
      <c r="G342" s="233">
        <v>2500</v>
      </c>
      <c r="H342" s="232" t="s">
        <v>915</v>
      </c>
      <c r="I342" s="231">
        <v>13000</v>
      </c>
      <c r="J342" s="232" t="s">
        <v>915</v>
      </c>
      <c r="K342" s="233">
        <v>25</v>
      </c>
      <c r="L342" s="232" t="s">
        <v>915</v>
      </c>
      <c r="M342" s="231">
        <v>130</v>
      </c>
      <c r="N342" s="232" t="s">
        <v>915</v>
      </c>
    </row>
    <row r="343" spans="1:14" customFormat="1" ht="12.75" x14ac:dyDescent="0.2">
      <c r="A343" s="234" t="s">
        <v>826</v>
      </c>
      <c r="B343" s="235" t="s">
        <v>827</v>
      </c>
      <c r="C343" s="231">
        <v>10</v>
      </c>
      <c r="D343" s="232" t="s">
        <v>913</v>
      </c>
      <c r="E343" s="231">
        <v>29</v>
      </c>
      <c r="F343" s="232" t="s">
        <v>913</v>
      </c>
      <c r="G343" s="233">
        <v>1000</v>
      </c>
      <c r="H343" s="232" t="s">
        <v>913</v>
      </c>
      <c r="I343" s="231">
        <v>2900</v>
      </c>
      <c r="J343" s="232" t="s">
        <v>913</v>
      </c>
      <c r="K343" s="233">
        <v>10</v>
      </c>
      <c r="L343" s="232" t="s">
        <v>913</v>
      </c>
      <c r="M343" s="231">
        <v>29</v>
      </c>
      <c r="N343" s="232" t="s">
        <v>913</v>
      </c>
    </row>
    <row r="344" spans="1:14" customFormat="1" ht="12.75" x14ac:dyDescent="0.2">
      <c r="A344" s="229" t="s">
        <v>828</v>
      </c>
      <c r="B344" s="230" t="s">
        <v>829</v>
      </c>
      <c r="C344" s="231">
        <v>520</v>
      </c>
      <c r="D344" s="232" t="s">
        <v>913</v>
      </c>
      <c r="E344" s="231">
        <v>1500</v>
      </c>
      <c r="F344" s="232" t="s">
        <v>913</v>
      </c>
      <c r="G344" s="233">
        <v>30000</v>
      </c>
      <c r="H344" s="232" t="s">
        <v>914</v>
      </c>
      <c r="I344" s="231">
        <v>30000</v>
      </c>
      <c r="J344" s="232" t="s">
        <v>914</v>
      </c>
      <c r="K344" s="233">
        <v>520</v>
      </c>
      <c r="L344" s="232" t="s">
        <v>913</v>
      </c>
      <c r="M344" s="231">
        <v>1500</v>
      </c>
      <c r="N344" s="232" t="s">
        <v>913</v>
      </c>
    </row>
    <row r="345" spans="1:14" customFormat="1" ht="12.75" x14ac:dyDescent="0.2">
      <c r="A345" s="229" t="s">
        <v>832</v>
      </c>
      <c r="B345" s="230" t="s">
        <v>833</v>
      </c>
      <c r="C345" s="231">
        <v>1000</v>
      </c>
      <c r="D345" s="232" t="s">
        <v>916</v>
      </c>
      <c r="E345" s="231">
        <v>1000</v>
      </c>
      <c r="F345" s="232" t="s">
        <v>916</v>
      </c>
      <c r="G345" s="233">
        <v>100000</v>
      </c>
      <c r="H345" s="232" t="s">
        <v>916</v>
      </c>
      <c r="I345" s="231">
        <v>100000</v>
      </c>
      <c r="J345" s="232" t="s">
        <v>916</v>
      </c>
      <c r="K345" s="233">
        <v>100000</v>
      </c>
      <c r="L345" s="232" t="s">
        <v>916</v>
      </c>
      <c r="M345" s="231">
        <v>100000</v>
      </c>
      <c r="N345" s="232" t="s">
        <v>916</v>
      </c>
    </row>
    <row r="346" spans="1:14" customFormat="1" ht="12.75" x14ac:dyDescent="0.2">
      <c r="A346" s="229" t="s">
        <v>834</v>
      </c>
      <c r="B346" s="230" t="s">
        <v>835</v>
      </c>
      <c r="C346" s="231">
        <v>41</v>
      </c>
      <c r="D346" s="232" t="s">
        <v>913</v>
      </c>
      <c r="E346" s="231">
        <v>170</v>
      </c>
      <c r="F346" s="232" t="s">
        <v>913</v>
      </c>
      <c r="G346" s="233">
        <v>4100</v>
      </c>
      <c r="H346" s="232" t="s">
        <v>913</v>
      </c>
      <c r="I346" s="231">
        <v>17000</v>
      </c>
      <c r="J346" s="232" t="s">
        <v>913</v>
      </c>
      <c r="K346" s="233">
        <v>41</v>
      </c>
      <c r="L346" s="232" t="s">
        <v>913</v>
      </c>
      <c r="M346" s="231">
        <v>170</v>
      </c>
      <c r="N346" s="232" t="s">
        <v>913</v>
      </c>
    </row>
    <row r="347" spans="1:14" customFormat="1" ht="12.75" x14ac:dyDescent="0.2">
      <c r="A347" s="229" t="s">
        <v>836</v>
      </c>
      <c r="B347" s="230" t="s">
        <v>837</v>
      </c>
      <c r="C347" s="231">
        <v>41</v>
      </c>
      <c r="D347" s="232" t="s">
        <v>913</v>
      </c>
      <c r="E347" s="231">
        <v>170</v>
      </c>
      <c r="F347" s="232" t="s">
        <v>913</v>
      </c>
      <c r="G347" s="233">
        <v>4100</v>
      </c>
      <c r="H347" s="232" t="s">
        <v>913</v>
      </c>
      <c r="I347" s="231">
        <v>17000</v>
      </c>
      <c r="J347" s="232" t="s">
        <v>913</v>
      </c>
      <c r="K347" s="233">
        <v>41000</v>
      </c>
      <c r="L347" s="232" t="s">
        <v>913</v>
      </c>
      <c r="M347" s="231">
        <v>170000</v>
      </c>
      <c r="N347" s="232" t="s">
        <v>913</v>
      </c>
    </row>
    <row r="348" spans="1:14" customFormat="1" ht="12.75" x14ac:dyDescent="0.2">
      <c r="A348" s="229" t="s">
        <v>838</v>
      </c>
      <c r="B348" s="230" t="s">
        <v>839</v>
      </c>
      <c r="C348" s="231">
        <v>22</v>
      </c>
      <c r="D348" s="232" t="s">
        <v>913</v>
      </c>
      <c r="E348" s="231">
        <v>91</v>
      </c>
      <c r="F348" s="232" t="s">
        <v>913</v>
      </c>
      <c r="G348" s="233">
        <v>2200</v>
      </c>
      <c r="H348" s="232" t="s">
        <v>913</v>
      </c>
      <c r="I348" s="231">
        <v>9100</v>
      </c>
      <c r="J348" s="232" t="s">
        <v>913</v>
      </c>
      <c r="K348" s="233">
        <v>22</v>
      </c>
      <c r="L348" s="232" t="s">
        <v>913</v>
      </c>
      <c r="M348" s="231">
        <v>91</v>
      </c>
      <c r="N348" s="232" t="s">
        <v>913</v>
      </c>
    </row>
    <row r="349" spans="1:14" customFormat="1" ht="12.75" x14ac:dyDescent="0.2">
      <c r="A349" s="229" t="s">
        <v>840</v>
      </c>
      <c r="B349" s="230" t="s">
        <v>841</v>
      </c>
      <c r="C349" s="231">
        <v>3</v>
      </c>
      <c r="D349" s="232" t="s">
        <v>916</v>
      </c>
      <c r="E349" s="231">
        <v>3</v>
      </c>
      <c r="F349" s="232" t="s">
        <v>916</v>
      </c>
      <c r="G349" s="233">
        <v>300</v>
      </c>
      <c r="H349" s="232" t="s">
        <v>916</v>
      </c>
      <c r="I349" s="231">
        <v>300</v>
      </c>
      <c r="J349" s="232" t="s">
        <v>916</v>
      </c>
      <c r="K349" s="233">
        <v>3</v>
      </c>
      <c r="L349" s="232" t="s">
        <v>916</v>
      </c>
      <c r="M349" s="231">
        <v>3</v>
      </c>
      <c r="N349" s="232" t="s">
        <v>916</v>
      </c>
    </row>
    <row r="350" spans="1:14" customFormat="1" ht="12.75" x14ac:dyDescent="0.2">
      <c r="A350" s="234" t="s">
        <v>842</v>
      </c>
      <c r="B350" s="235" t="s">
        <v>843</v>
      </c>
      <c r="C350" s="231">
        <v>0.91</v>
      </c>
      <c r="D350" s="232" t="s">
        <v>913</v>
      </c>
      <c r="E350" s="231">
        <v>3.8</v>
      </c>
      <c r="F350" s="232" t="s">
        <v>913</v>
      </c>
      <c r="G350" s="233">
        <v>91</v>
      </c>
      <c r="H350" s="232" t="s">
        <v>913</v>
      </c>
      <c r="I350" s="231">
        <v>3800</v>
      </c>
      <c r="J350" s="232" t="s">
        <v>913</v>
      </c>
      <c r="K350" s="233">
        <v>9.0999999999999998E-2</v>
      </c>
      <c r="L350" s="232" t="s">
        <v>913</v>
      </c>
      <c r="M350" s="231">
        <v>3.8</v>
      </c>
      <c r="N350" s="232" t="s">
        <v>913</v>
      </c>
    </row>
    <row r="351" spans="1:14" customFormat="1" ht="12.75" x14ac:dyDescent="0.2">
      <c r="A351" s="229" t="s">
        <v>844</v>
      </c>
      <c r="B351" s="230" t="s">
        <v>845</v>
      </c>
      <c r="C351" s="231">
        <v>80</v>
      </c>
      <c r="D351" s="232" t="s">
        <v>916</v>
      </c>
      <c r="E351" s="231">
        <v>80</v>
      </c>
      <c r="F351" s="232" t="s">
        <v>916</v>
      </c>
      <c r="G351" s="233">
        <v>8000</v>
      </c>
      <c r="H351" s="232" t="s">
        <v>916</v>
      </c>
      <c r="I351" s="231">
        <v>8000</v>
      </c>
      <c r="J351" s="232" t="s">
        <v>916</v>
      </c>
      <c r="K351" s="233">
        <v>8000</v>
      </c>
      <c r="L351" s="232" t="s">
        <v>916</v>
      </c>
      <c r="M351" s="231">
        <v>8000</v>
      </c>
      <c r="N351" s="232" t="s">
        <v>916</v>
      </c>
    </row>
    <row r="352" spans="1:14" customFormat="1" ht="12.75" x14ac:dyDescent="0.2">
      <c r="A352" s="234" t="s">
        <v>846</v>
      </c>
      <c r="B352" s="235" t="s">
        <v>847</v>
      </c>
      <c r="C352" s="231">
        <v>11000</v>
      </c>
      <c r="D352" s="232" t="s">
        <v>915</v>
      </c>
      <c r="E352" s="231">
        <v>44000</v>
      </c>
      <c r="F352" s="232" t="s">
        <v>915</v>
      </c>
      <c r="G352" s="233">
        <v>170000</v>
      </c>
      <c r="H352" s="232" t="s">
        <v>914</v>
      </c>
      <c r="I352" s="231">
        <v>170000</v>
      </c>
      <c r="J352" s="232" t="s">
        <v>914</v>
      </c>
      <c r="K352" s="233">
        <v>170000</v>
      </c>
      <c r="L352" s="232" t="s">
        <v>914</v>
      </c>
      <c r="M352" s="231">
        <v>170000</v>
      </c>
      <c r="N352" s="232" t="s">
        <v>914</v>
      </c>
    </row>
    <row r="353" spans="1:14" customFormat="1" ht="12.75" x14ac:dyDescent="0.2">
      <c r="A353" s="234" t="s">
        <v>848</v>
      </c>
      <c r="B353" s="235" t="s">
        <v>849</v>
      </c>
      <c r="C353" s="231">
        <v>60</v>
      </c>
      <c r="D353" s="232" t="s">
        <v>916</v>
      </c>
      <c r="E353" s="231">
        <v>60</v>
      </c>
      <c r="F353" s="232" t="s">
        <v>916</v>
      </c>
      <c r="G353" s="233">
        <v>6000</v>
      </c>
      <c r="H353" s="232" t="s">
        <v>916</v>
      </c>
      <c r="I353" s="231">
        <v>6000</v>
      </c>
      <c r="J353" s="232" t="s">
        <v>916</v>
      </c>
      <c r="K353" s="233">
        <v>60</v>
      </c>
      <c r="L353" s="232" t="s">
        <v>916</v>
      </c>
      <c r="M353" s="231">
        <v>60</v>
      </c>
      <c r="N353" s="232" t="s">
        <v>916</v>
      </c>
    </row>
    <row r="354" spans="1:14" customFormat="1" ht="12.75" x14ac:dyDescent="0.2">
      <c r="A354" s="229" t="s">
        <v>850</v>
      </c>
      <c r="B354" s="230" t="s">
        <v>851</v>
      </c>
      <c r="C354" s="231">
        <v>70</v>
      </c>
      <c r="D354" s="232" t="s">
        <v>916</v>
      </c>
      <c r="E354" s="231">
        <v>70</v>
      </c>
      <c r="F354" s="232" t="s">
        <v>916</v>
      </c>
      <c r="G354" s="233">
        <v>7000</v>
      </c>
      <c r="H354" s="232" t="s">
        <v>916</v>
      </c>
      <c r="I354" s="231">
        <v>7000</v>
      </c>
      <c r="J354" s="232" t="s">
        <v>916</v>
      </c>
      <c r="K354" s="233">
        <v>7000</v>
      </c>
      <c r="L354" s="232" t="s">
        <v>916</v>
      </c>
      <c r="M354" s="231">
        <v>7000</v>
      </c>
      <c r="N354" s="232" t="s">
        <v>916</v>
      </c>
    </row>
    <row r="355" spans="1:14" customFormat="1" ht="12.75" x14ac:dyDescent="0.2">
      <c r="A355" s="229" t="s">
        <v>852</v>
      </c>
      <c r="B355" s="230" t="s">
        <v>853</v>
      </c>
      <c r="C355" s="231">
        <v>40</v>
      </c>
      <c r="D355" s="232" t="s">
        <v>917</v>
      </c>
      <c r="E355" s="231">
        <v>40</v>
      </c>
      <c r="F355" s="232" t="s">
        <v>917</v>
      </c>
      <c r="G355" s="233">
        <v>4000</v>
      </c>
      <c r="H355" s="232" t="s">
        <v>917</v>
      </c>
      <c r="I355" s="231">
        <v>4000</v>
      </c>
      <c r="J355" s="232" t="s">
        <v>917</v>
      </c>
      <c r="K355" s="233">
        <v>40</v>
      </c>
      <c r="L355" s="232" t="s">
        <v>917</v>
      </c>
      <c r="M355" s="231">
        <v>40</v>
      </c>
      <c r="N355" s="232" t="s">
        <v>917</v>
      </c>
    </row>
    <row r="356" spans="1:14" customFormat="1" ht="12.75" x14ac:dyDescent="0.2">
      <c r="A356" s="229" t="s">
        <v>854</v>
      </c>
      <c r="B356" s="230" t="s">
        <v>855</v>
      </c>
      <c r="C356" s="231">
        <v>200</v>
      </c>
      <c r="D356" s="232" t="s">
        <v>916</v>
      </c>
      <c r="E356" s="231">
        <v>200</v>
      </c>
      <c r="F356" s="232" t="s">
        <v>916</v>
      </c>
      <c r="G356" s="233">
        <v>20000</v>
      </c>
      <c r="H356" s="232" t="s">
        <v>916</v>
      </c>
      <c r="I356" s="231">
        <v>20000</v>
      </c>
      <c r="J356" s="232" t="s">
        <v>916</v>
      </c>
      <c r="K356" s="233">
        <v>2000</v>
      </c>
      <c r="L356" s="232" t="s">
        <v>916</v>
      </c>
      <c r="M356" s="231">
        <v>2000</v>
      </c>
      <c r="N356" s="232" t="s">
        <v>916</v>
      </c>
    </row>
    <row r="357" spans="1:14" customFormat="1" ht="12.75" x14ac:dyDescent="0.2">
      <c r="A357" s="229" t="s">
        <v>856</v>
      </c>
      <c r="B357" s="230" t="s">
        <v>857</v>
      </c>
      <c r="C357" s="231">
        <v>5</v>
      </c>
      <c r="D357" s="232" t="s">
        <v>916</v>
      </c>
      <c r="E357" s="231">
        <v>5</v>
      </c>
      <c r="F357" s="232" t="s">
        <v>916</v>
      </c>
      <c r="G357" s="233">
        <v>500</v>
      </c>
      <c r="H357" s="232" t="s">
        <v>916</v>
      </c>
      <c r="I357" s="231">
        <v>500</v>
      </c>
      <c r="J357" s="232" t="s">
        <v>916</v>
      </c>
      <c r="K357" s="233">
        <v>50</v>
      </c>
      <c r="L357" s="232" t="s">
        <v>916</v>
      </c>
      <c r="M357" s="231">
        <v>50</v>
      </c>
      <c r="N357" s="232" t="s">
        <v>916</v>
      </c>
    </row>
    <row r="358" spans="1:14" customFormat="1" ht="12.75" x14ac:dyDescent="0.2">
      <c r="A358" s="229" t="s">
        <v>858</v>
      </c>
      <c r="B358" s="230" t="s">
        <v>859</v>
      </c>
      <c r="C358" s="231">
        <v>5</v>
      </c>
      <c r="D358" s="232" t="s">
        <v>916</v>
      </c>
      <c r="E358" s="231">
        <v>5</v>
      </c>
      <c r="F358" s="232" t="s">
        <v>916</v>
      </c>
      <c r="G358" s="233">
        <v>500</v>
      </c>
      <c r="H358" s="232" t="s">
        <v>916</v>
      </c>
      <c r="I358" s="231">
        <v>500</v>
      </c>
      <c r="J358" s="232" t="s">
        <v>916</v>
      </c>
      <c r="K358" s="233">
        <v>50</v>
      </c>
      <c r="L358" s="232" t="s">
        <v>916</v>
      </c>
      <c r="M358" s="231">
        <v>50</v>
      </c>
      <c r="N358" s="232" t="s">
        <v>916</v>
      </c>
    </row>
    <row r="359" spans="1:14" customFormat="1" ht="12.75" x14ac:dyDescent="0.2">
      <c r="A359" s="229" t="s">
        <v>860</v>
      </c>
      <c r="B359" s="230" t="s">
        <v>861</v>
      </c>
      <c r="C359" s="231">
        <v>3500</v>
      </c>
      <c r="D359" s="232" t="s">
        <v>913</v>
      </c>
      <c r="E359" s="231">
        <v>9700</v>
      </c>
      <c r="F359" s="232" t="s">
        <v>913</v>
      </c>
      <c r="G359" s="233">
        <v>350000</v>
      </c>
      <c r="H359" s="232" t="s">
        <v>913</v>
      </c>
      <c r="I359" s="231">
        <v>969999.99999999988</v>
      </c>
      <c r="J359" s="232" t="s">
        <v>913</v>
      </c>
      <c r="K359" s="233">
        <v>1000000</v>
      </c>
      <c r="L359" s="232" t="s">
        <v>914</v>
      </c>
      <c r="M359" s="231">
        <v>1000000</v>
      </c>
      <c r="N359" s="232" t="s">
        <v>914</v>
      </c>
    </row>
    <row r="360" spans="1:14" customFormat="1" ht="12.75" x14ac:dyDescent="0.2">
      <c r="A360" s="229" t="s">
        <v>862</v>
      </c>
      <c r="B360" s="230" t="s">
        <v>863</v>
      </c>
      <c r="C360" s="231">
        <v>35</v>
      </c>
      <c r="D360" s="232" t="s">
        <v>913</v>
      </c>
      <c r="E360" s="231">
        <v>97</v>
      </c>
      <c r="F360" s="232" t="s">
        <v>913</v>
      </c>
      <c r="G360" s="233">
        <v>3500</v>
      </c>
      <c r="H360" s="232" t="s">
        <v>913</v>
      </c>
      <c r="I360" s="231">
        <v>9700</v>
      </c>
      <c r="J360" s="232" t="s">
        <v>913</v>
      </c>
      <c r="K360" s="233">
        <v>35000</v>
      </c>
      <c r="L360" s="232" t="s">
        <v>913</v>
      </c>
      <c r="M360" s="231">
        <v>97000</v>
      </c>
      <c r="N360" s="232" t="s">
        <v>913</v>
      </c>
    </row>
    <row r="361" spans="1:14" customFormat="1" ht="12.75" x14ac:dyDescent="0.2">
      <c r="A361" s="229" t="s">
        <v>864</v>
      </c>
      <c r="B361" s="230" t="s">
        <v>865</v>
      </c>
      <c r="C361" s="231">
        <v>70</v>
      </c>
      <c r="D361" s="232" t="s">
        <v>917</v>
      </c>
      <c r="E361" s="231">
        <v>70</v>
      </c>
      <c r="F361" s="232" t="s">
        <v>917</v>
      </c>
      <c r="G361" s="233">
        <v>7000</v>
      </c>
      <c r="H361" s="232" t="s">
        <v>917</v>
      </c>
      <c r="I361" s="231">
        <v>7000</v>
      </c>
      <c r="J361" s="232" t="s">
        <v>917</v>
      </c>
      <c r="K361" s="233">
        <v>70000</v>
      </c>
      <c r="L361" s="232" t="s">
        <v>917</v>
      </c>
      <c r="M361" s="231">
        <v>70000</v>
      </c>
      <c r="N361" s="232" t="s">
        <v>917</v>
      </c>
    </row>
    <row r="362" spans="1:14" customFormat="1" ht="12.75" x14ac:dyDescent="0.2">
      <c r="A362" s="229" t="s">
        <v>866</v>
      </c>
      <c r="B362" s="230" t="s">
        <v>867</v>
      </c>
      <c r="C362" s="231">
        <v>50</v>
      </c>
      <c r="D362" s="232" t="s">
        <v>916</v>
      </c>
      <c r="E362" s="231">
        <v>50</v>
      </c>
      <c r="F362" s="232" t="s">
        <v>916</v>
      </c>
      <c r="G362" s="233">
        <v>5000</v>
      </c>
      <c r="H362" s="232" t="s">
        <v>916</v>
      </c>
      <c r="I362" s="231">
        <v>5000</v>
      </c>
      <c r="J362" s="232" t="s">
        <v>916</v>
      </c>
      <c r="K362" s="233">
        <v>50</v>
      </c>
      <c r="L362" s="232" t="s">
        <v>916</v>
      </c>
      <c r="M362" s="231">
        <v>50</v>
      </c>
      <c r="N362" s="232" t="s">
        <v>916</v>
      </c>
    </row>
    <row r="363" spans="1:14" customFormat="1" ht="12.75" x14ac:dyDescent="0.2">
      <c r="A363" s="234" t="s">
        <v>868</v>
      </c>
      <c r="B363" s="235" t="s">
        <v>869</v>
      </c>
      <c r="C363" s="231">
        <v>170</v>
      </c>
      <c r="D363" s="232" t="s">
        <v>913</v>
      </c>
      <c r="E363" s="231">
        <v>490.00000000000006</v>
      </c>
      <c r="F363" s="232" t="s">
        <v>913</v>
      </c>
      <c r="G363" s="233">
        <v>17000</v>
      </c>
      <c r="H363" s="232" t="s">
        <v>913</v>
      </c>
      <c r="I363" s="231">
        <v>49000</v>
      </c>
      <c r="J363" s="232" t="s">
        <v>913</v>
      </c>
      <c r="K363" s="233">
        <v>170</v>
      </c>
      <c r="L363" s="232" t="s">
        <v>913</v>
      </c>
      <c r="M363" s="231">
        <v>490.00000000000006</v>
      </c>
      <c r="N363" s="232" t="s">
        <v>913</v>
      </c>
    </row>
    <row r="364" spans="1:14" customFormat="1" ht="12.75" x14ac:dyDescent="0.2">
      <c r="A364" s="229" t="s">
        <v>870</v>
      </c>
      <c r="B364" s="230" t="s">
        <v>871</v>
      </c>
      <c r="C364" s="231">
        <v>40</v>
      </c>
      <c r="D364" s="232" t="s">
        <v>917</v>
      </c>
      <c r="E364" s="231">
        <v>40</v>
      </c>
      <c r="F364" s="232" t="s">
        <v>917</v>
      </c>
      <c r="G364" s="233">
        <v>4000</v>
      </c>
      <c r="H364" s="232" t="s">
        <v>917</v>
      </c>
      <c r="I364" s="231">
        <v>4000</v>
      </c>
      <c r="J364" s="232" t="s">
        <v>917</v>
      </c>
      <c r="K364" s="233">
        <v>4000</v>
      </c>
      <c r="L364" s="232" t="s">
        <v>917</v>
      </c>
      <c r="M364" s="231">
        <v>4000</v>
      </c>
      <c r="N364" s="232" t="s">
        <v>917</v>
      </c>
    </row>
    <row r="365" spans="1:14" customFormat="1" ht="12.75" x14ac:dyDescent="0.2">
      <c r="A365" s="234" t="s">
        <v>872</v>
      </c>
      <c r="B365" s="235" t="s">
        <v>873</v>
      </c>
      <c r="C365" s="231">
        <v>0.63</v>
      </c>
      <c r="D365" s="232" t="s">
        <v>915</v>
      </c>
      <c r="E365" s="231">
        <v>2.6</v>
      </c>
      <c r="F365" s="232" t="s">
        <v>915</v>
      </c>
      <c r="G365" s="233">
        <v>63</v>
      </c>
      <c r="H365" s="232" t="s">
        <v>915</v>
      </c>
      <c r="I365" s="231">
        <v>260</v>
      </c>
      <c r="J365" s="232" t="s">
        <v>915</v>
      </c>
      <c r="K365" s="233">
        <v>0.63</v>
      </c>
      <c r="L365" s="232" t="s">
        <v>915</v>
      </c>
      <c r="M365" s="231">
        <v>2.6</v>
      </c>
      <c r="N365" s="232" t="s">
        <v>915</v>
      </c>
    </row>
    <row r="366" spans="1:14" customFormat="1" ht="12.75" x14ac:dyDescent="0.2">
      <c r="A366" s="234" t="s">
        <v>874</v>
      </c>
      <c r="B366" s="235" t="s">
        <v>875</v>
      </c>
      <c r="C366" s="231">
        <v>15</v>
      </c>
      <c r="D366" s="232" t="s">
        <v>915</v>
      </c>
      <c r="E366" s="231">
        <v>62</v>
      </c>
      <c r="F366" s="232" t="s">
        <v>915</v>
      </c>
      <c r="G366" s="233">
        <v>1500</v>
      </c>
      <c r="H366" s="232" t="s">
        <v>915</v>
      </c>
      <c r="I366" s="231">
        <v>6200</v>
      </c>
      <c r="J366" s="232" t="s">
        <v>915</v>
      </c>
      <c r="K366" s="233">
        <v>15</v>
      </c>
      <c r="L366" s="232" t="s">
        <v>915</v>
      </c>
      <c r="M366" s="231">
        <v>62</v>
      </c>
      <c r="N366" s="232" t="s">
        <v>915</v>
      </c>
    </row>
    <row r="367" spans="1:14" customFormat="1" ht="12.75" x14ac:dyDescent="0.2">
      <c r="A367" s="234" t="s">
        <v>876</v>
      </c>
      <c r="B367" s="235" t="s">
        <v>877</v>
      </c>
      <c r="C367" s="231">
        <v>69000</v>
      </c>
      <c r="D367" s="232" t="s">
        <v>913</v>
      </c>
      <c r="E367" s="231">
        <v>190000</v>
      </c>
      <c r="F367" s="232" t="s">
        <v>913</v>
      </c>
      <c r="G367" s="233">
        <v>6900000</v>
      </c>
      <c r="H367" s="232" t="s">
        <v>913</v>
      </c>
      <c r="I367" s="231">
        <v>19000000</v>
      </c>
      <c r="J367" s="232" t="s">
        <v>913</v>
      </c>
      <c r="K367" s="233">
        <v>69000</v>
      </c>
      <c r="L367" s="232" t="s">
        <v>913</v>
      </c>
      <c r="M367" s="231">
        <v>190000</v>
      </c>
      <c r="N367" s="232" t="s">
        <v>913</v>
      </c>
    </row>
    <row r="368" spans="1:14" customFormat="1" ht="12" customHeight="1" x14ac:dyDescent="0.2">
      <c r="A368" s="234" t="s">
        <v>878</v>
      </c>
      <c r="B368" s="235" t="s">
        <v>879</v>
      </c>
      <c r="C368" s="231">
        <v>10</v>
      </c>
      <c r="D368" s="232" t="s">
        <v>917</v>
      </c>
      <c r="E368" s="231">
        <v>10</v>
      </c>
      <c r="F368" s="232" t="s">
        <v>917</v>
      </c>
      <c r="G368" s="233">
        <v>1000</v>
      </c>
      <c r="H368" s="232" t="s">
        <v>917</v>
      </c>
      <c r="I368" s="231">
        <v>1000</v>
      </c>
      <c r="J368" s="232" t="s">
        <v>917</v>
      </c>
      <c r="K368" s="233">
        <v>10</v>
      </c>
      <c r="L368" s="232" t="s">
        <v>917</v>
      </c>
      <c r="M368" s="231">
        <v>10</v>
      </c>
      <c r="N368" s="232" t="s">
        <v>917</v>
      </c>
    </row>
    <row r="369" spans="1:14" customFormat="1" ht="24" x14ac:dyDescent="0.2">
      <c r="A369" s="234" t="s">
        <v>880</v>
      </c>
      <c r="B369" s="235" t="s">
        <v>881</v>
      </c>
      <c r="C369" s="231">
        <v>130</v>
      </c>
      <c r="D369" s="232" t="s">
        <v>915</v>
      </c>
      <c r="E369" s="231">
        <v>530</v>
      </c>
      <c r="F369" s="232" t="s">
        <v>915</v>
      </c>
      <c r="G369" s="233">
        <v>13000</v>
      </c>
      <c r="H369" s="232" t="s">
        <v>915</v>
      </c>
      <c r="I369" s="231">
        <v>53000</v>
      </c>
      <c r="J369" s="232" t="s">
        <v>915</v>
      </c>
      <c r="K369" s="233">
        <v>13000</v>
      </c>
      <c r="L369" s="232" t="s">
        <v>915</v>
      </c>
      <c r="M369" s="231">
        <v>53000</v>
      </c>
      <c r="N369" s="232" t="s">
        <v>915</v>
      </c>
    </row>
    <row r="370" spans="1:14" customFormat="1" ht="12.75" x14ac:dyDescent="0.2">
      <c r="A370" s="234" t="s">
        <v>882</v>
      </c>
      <c r="B370" s="235" t="s">
        <v>883</v>
      </c>
      <c r="C370" s="231">
        <v>130</v>
      </c>
      <c r="D370" s="232" t="s">
        <v>915</v>
      </c>
      <c r="E370" s="231">
        <v>530</v>
      </c>
      <c r="F370" s="232" t="s">
        <v>915</v>
      </c>
      <c r="G370" s="233">
        <v>13000</v>
      </c>
      <c r="H370" s="232" t="s">
        <v>915</v>
      </c>
      <c r="I370" s="231">
        <v>49000</v>
      </c>
      <c r="J370" s="232" t="s">
        <v>914</v>
      </c>
      <c r="K370" s="233">
        <v>130</v>
      </c>
      <c r="L370" s="232" t="s">
        <v>915</v>
      </c>
      <c r="M370" s="231">
        <v>530</v>
      </c>
      <c r="N370" s="232" t="s">
        <v>915</v>
      </c>
    </row>
    <row r="371" spans="1:14" customFormat="1" ht="12.75" x14ac:dyDescent="0.2">
      <c r="A371" s="234" t="s">
        <v>884</v>
      </c>
      <c r="B371" s="235" t="s">
        <v>885</v>
      </c>
      <c r="C371" s="231">
        <v>5</v>
      </c>
      <c r="D371" s="232" t="s">
        <v>917</v>
      </c>
      <c r="E371" s="231">
        <v>5</v>
      </c>
      <c r="F371" s="232" t="s">
        <v>917</v>
      </c>
      <c r="G371" s="233">
        <v>500</v>
      </c>
      <c r="H371" s="232" t="s">
        <v>917</v>
      </c>
      <c r="I371" s="231">
        <v>500</v>
      </c>
      <c r="J371" s="232" t="s">
        <v>917</v>
      </c>
      <c r="K371" s="233">
        <v>500</v>
      </c>
      <c r="L371" s="232" t="s">
        <v>917</v>
      </c>
      <c r="M371" s="231">
        <v>500</v>
      </c>
      <c r="N371" s="232" t="s">
        <v>917</v>
      </c>
    </row>
    <row r="372" spans="1:14" customFormat="1" ht="12.75" x14ac:dyDescent="0.2">
      <c r="A372" s="234" t="s">
        <v>886</v>
      </c>
      <c r="B372" s="235" t="s">
        <v>887</v>
      </c>
      <c r="C372" s="231">
        <v>2</v>
      </c>
      <c r="D372" s="232" t="s">
        <v>917</v>
      </c>
      <c r="E372" s="231">
        <v>2</v>
      </c>
      <c r="F372" s="232" t="s">
        <v>917</v>
      </c>
      <c r="G372" s="233">
        <v>200</v>
      </c>
      <c r="H372" s="232" t="s">
        <v>917</v>
      </c>
      <c r="I372" s="231">
        <v>200</v>
      </c>
      <c r="J372" s="232" t="s">
        <v>917</v>
      </c>
      <c r="K372" s="233">
        <v>2</v>
      </c>
      <c r="L372" s="232" t="s">
        <v>917</v>
      </c>
      <c r="M372" s="231">
        <v>2</v>
      </c>
      <c r="N372" s="232" t="s">
        <v>917</v>
      </c>
    </row>
    <row r="373" spans="1:14" customFormat="1" ht="12.75" x14ac:dyDescent="0.2">
      <c r="A373" s="229" t="s">
        <v>890</v>
      </c>
      <c r="B373" s="230" t="s">
        <v>891</v>
      </c>
      <c r="C373" s="231">
        <v>420</v>
      </c>
      <c r="D373" s="232" t="s">
        <v>915</v>
      </c>
      <c r="E373" s="231">
        <v>1800</v>
      </c>
      <c r="F373" s="232" t="s">
        <v>915</v>
      </c>
      <c r="G373" s="233">
        <v>42000</v>
      </c>
      <c r="H373" s="232" t="s">
        <v>915</v>
      </c>
      <c r="I373" s="231">
        <v>180000</v>
      </c>
      <c r="J373" s="232" t="s">
        <v>915</v>
      </c>
      <c r="K373" s="233">
        <v>420</v>
      </c>
      <c r="L373" s="232" t="s">
        <v>915</v>
      </c>
      <c r="M373" s="231">
        <v>1800</v>
      </c>
      <c r="N373" s="232" t="s">
        <v>915</v>
      </c>
    </row>
    <row r="374" spans="1:14" customFormat="1" ht="12.75" x14ac:dyDescent="0.2">
      <c r="A374" s="234" t="s">
        <v>892</v>
      </c>
      <c r="B374" s="235" t="s">
        <v>893</v>
      </c>
      <c r="C374" s="231">
        <v>1.5</v>
      </c>
      <c r="D374" s="232" t="s">
        <v>915</v>
      </c>
      <c r="E374" s="231">
        <v>7.8</v>
      </c>
      <c r="F374" s="232" t="s">
        <v>915</v>
      </c>
      <c r="G374" s="233">
        <v>150</v>
      </c>
      <c r="H374" s="232" t="s">
        <v>915</v>
      </c>
      <c r="I374" s="231">
        <v>780</v>
      </c>
      <c r="J374" s="232" t="s">
        <v>915</v>
      </c>
      <c r="K374" s="233">
        <v>15</v>
      </c>
      <c r="L374" s="232" t="s">
        <v>915</v>
      </c>
      <c r="M374" s="231">
        <v>78</v>
      </c>
      <c r="N374" s="232" t="s">
        <v>915</v>
      </c>
    </row>
    <row r="375" spans="1:14" customFormat="1" ht="12.75" x14ac:dyDescent="0.2">
      <c r="A375" s="229" t="s">
        <v>894</v>
      </c>
      <c r="B375" s="230" t="s">
        <v>895</v>
      </c>
      <c r="C375" s="231">
        <v>2</v>
      </c>
      <c r="D375" s="232" t="s">
        <v>916</v>
      </c>
      <c r="E375" s="231">
        <v>2</v>
      </c>
      <c r="F375" s="232" t="s">
        <v>916</v>
      </c>
      <c r="G375" s="233">
        <v>200</v>
      </c>
      <c r="H375" s="232" t="s">
        <v>916</v>
      </c>
      <c r="I375" s="231">
        <v>200</v>
      </c>
      <c r="J375" s="232" t="s">
        <v>916</v>
      </c>
      <c r="K375" s="233">
        <v>20</v>
      </c>
      <c r="L375" s="232" t="s">
        <v>916</v>
      </c>
      <c r="M375" s="231">
        <v>20</v>
      </c>
      <c r="N375" s="232" t="s">
        <v>916</v>
      </c>
    </row>
    <row r="376" spans="1:14" customFormat="1" ht="12.75" x14ac:dyDescent="0.2">
      <c r="A376" s="229" t="s">
        <v>896</v>
      </c>
      <c r="B376" s="230" t="s">
        <v>897</v>
      </c>
      <c r="C376" s="231">
        <v>10</v>
      </c>
      <c r="D376" s="232" t="s">
        <v>913</v>
      </c>
      <c r="E376" s="231">
        <v>29</v>
      </c>
      <c r="F376" s="232" t="s">
        <v>913</v>
      </c>
      <c r="G376" s="233">
        <v>1000</v>
      </c>
      <c r="H376" s="232" t="s">
        <v>913</v>
      </c>
      <c r="I376" s="231">
        <v>2900</v>
      </c>
      <c r="J376" s="232" t="s">
        <v>913</v>
      </c>
      <c r="K376" s="233">
        <v>10000</v>
      </c>
      <c r="L376" s="232" t="s">
        <v>913</v>
      </c>
      <c r="M376" s="231">
        <v>17000</v>
      </c>
      <c r="N376" s="232" t="s">
        <v>914</v>
      </c>
    </row>
    <row r="377" spans="1:14" customFormat="1" ht="12.75" x14ac:dyDescent="0.2">
      <c r="A377" s="229" t="s">
        <v>898</v>
      </c>
      <c r="B377" s="230" t="s">
        <v>899</v>
      </c>
      <c r="C377" s="231">
        <v>10000</v>
      </c>
      <c r="D377" s="232" t="s">
        <v>916</v>
      </c>
      <c r="E377" s="231">
        <v>10000</v>
      </c>
      <c r="F377" s="232" t="s">
        <v>916</v>
      </c>
      <c r="G377" s="233">
        <v>180000</v>
      </c>
      <c r="H377" s="232" t="s">
        <v>914</v>
      </c>
      <c r="I377" s="231">
        <v>180000</v>
      </c>
      <c r="J377" s="232" t="s">
        <v>914</v>
      </c>
      <c r="K377" s="233">
        <v>180000</v>
      </c>
      <c r="L377" s="232" t="s">
        <v>914</v>
      </c>
      <c r="M377" s="231">
        <v>180000</v>
      </c>
      <c r="N377" s="232" t="s">
        <v>914</v>
      </c>
    </row>
    <row r="378" spans="1:14" customFormat="1" ht="13.5" thickBot="1" x14ac:dyDescent="0.25">
      <c r="A378" s="242" t="s">
        <v>902</v>
      </c>
      <c r="B378" s="243" t="s">
        <v>903</v>
      </c>
      <c r="C378" s="244">
        <v>1700</v>
      </c>
      <c r="D378" s="245" t="s">
        <v>913</v>
      </c>
      <c r="E378" s="244">
        <v>4900</v>
      </c>
      <c r="F378" s="245" t="s">
        <v>913</v>
      </c>
      <c r="G378" s="246">
        <v>10000</v>
      </c>
      <c r="H378" s="245" t="s">
        <v>914</v>
      </c>
      <c r="I378" s="244">
        <v>10000</v>
      </c>
      <c r="J378" s="245" t="s">
        <v>914</v>
      </c>
      <c r="K378" s="246">
        <v>1700</v>
      </c>
      <c r="L378" s="245" t="s">
        <v>913</v>
      </c>
      <c r="M378" s="244">
        <v>4900</v>
      </c>
      <c r="N378" s="245" t="s">
        <v>913</v>
      </c>
    </row>
  </sheetData>
  <mergeCells count="12">
    <mergeCell ref="K4:L4"/>
    <mergeCell ref="M4:N4"/>
    <mergeCell ref="A2:A4"/>
    <mergeCell ref="B2:B4"/>
    <mergeCell ref="C2:J2"/>
    <mergeCell ref="K2:N3"/>
    <mergeCell ref="C3:F3"/>
    <mergeCell ref="G3:J3"/>
    <mergeCell ref="C4:D4"/>
    <mergeCell ref="E4:F4"/>
    <mergeCell ref="G4:H4"/>
    <mergeCell ref="I4:J4"/>
  </mergeCells>
  <pageMargins left="0.52" right="0.52" top="1" bottom="1" header="0.5" footer="0.4"/>
  <pageSetup scale="98" fitToHeight="0" orientation="landscape" r:id="rId1"/>
  <headerFooter alignWithMargins="0">
    <oddHeader>&amp;C&amp;"Arial,Bold"&amp;10APPENDIX A
TABLE 1 - MEDIUM-SPECIFIC CONCENTRATIONS (MSCs) FOR ORGANIC REGULATED SUBSTANCES IN GROUNDWATER</oddHeader>
    <oddFooter>&amp;LAll concentrations in ug/L 
R = Residential
NR = Non-Residential
M = Maximum Contaminant Level&amp;C&amp;"Arial,Regular"H = Lifetime health advisory level
G = Ingestion
N = Inhalation
S = Aqueous solubility cap&amp;R&amp;"Arial,Regular"&amp;D
Page 1-&amp;P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9F7EF-57C4-4822-B8C6-A05366056AAC}">
  <sheetPr codeName="Sheet7">
    <pageSetUpPr fitToPage="1"/>
  </sheetPr>
  <dimension ref="A1:U46"/>
  <sheetViews>
    <sheetView showGridLines="0" zoomScaleNormal="100" workbookViewId="0">
      <pane xSplit="3" ySplit="4" topLeftCell="D33" activePane="bottomRight" state="frozen"/>
      <selection pane="topRight" activeCell="D1" sqref="D1"/>
      <selection pane="bottomLeft" activeCell="A5" sqref="A5"/>
      <selection pane="bottomRight" activeCell="D33" sqref="D33"/>
    </sheetView>
  </sheetViews>
  <sheetFormatPr defaultColWidth="9.140625" defaultRowHeight="12.75" x14ac:dyDescent="0.2"/>
  <cols>
    <col min="1" max="1" width="26.42578125" style="64" bestFit="1" customWidth="1"/>
    <col min="2" max="2" width="10.42578125" customWidth="1"/>
    <col min="3" max="3" width="1.7109375" customWidth="1"/>
    <col min="4" max="4" width="11.7109375" customWidth="1"/>
    <col min="5" max="5" width="2.7109375" style="65" customWidth="1"/>
    <col min="6" max="6" width="11.7109375" customWidth="1"/>
    <col min="7" max="7" width="2.7109375" style="65" customWidth="1"/>
    <col min="8" max="8" width="11.7109375" customWidth="1"/>
    <col min="9" max="9" width="2.7109375" style="65" customWidth="1"/>
    <col min="10" max="10" width="11.7109375" customWidth="1"/>
    <col min="11" max="11" width="2.7109375" style="65" customWidth="1"/>
    <col min="12" max="12" width="11.7109375" customWidth="1"/>
    <col min="13" max="13" width="2.7109375" style="65" customWidth="1"/>
    <col min="14" max="14" width="11.7109375" customWidth="1"/>
    <col min="15" max="15" width="2.7109375" style="65" customWidth="1"/>
    <col min="16" max="16" width="11.7109375" customWidth="1"/>
    <col min="17" max="18" width="1.7109375" customWidth="1"/>
    <col min="19" max="19" width="11.7109375" customWidth="1"/>
    <col min="20" max="20" width="1.7109375" customWidth="1"/>
    <col min="21" max="21" width="7.7109375" customWidth="1"/>
    <col min="257" max="257" width="30.7109375" customWidth="1"/>
    <col min="258" max="258" width="10.42578125" customWidth="1"/>
    <col min="259" max="259" width="1.7109375" customWidth="1"/>
    <col min="260" max="260" width="11.7109375" customWidth="1"/>
    <col min="261" max="261" width="2.7109375" customWidth="1"/>
    <col min="262" max="262" width="11.7109375" customWidth="1"/>
    <col min="263" max="263" width="2.7109375" customWidth="1"/>
    <col min="264" max="264" width="11.7109375" customWidth="1"/>
    <col min="265" max="265" width="2.7109375" customWidth="1"/>
    <col min="266" max="266" width="11.7109375" customWidth="1"/>
    <col min="267" max="267" width="2.7109375" customWidth="1"/>
    <col min="268" max="268" width="11.7109375" customWidth="1"/>
    <col min="269" max="269" width="2.7109375" customWidth="1"/>
    <col min="270" max="270" width="11.7109375" customWidth="1"/>
    <col min="271" max="271" width="2.7109375" customWidth="1"/>
    <col min="272" max="272" width="11.7109375" customWidth="1"/>
    <col min="273" max="274" width="1.7109375" customWidth="1"/>
    <col min="275" max="275" width="11.7109375" customWidth="1"/>
    <col min="276" max="276" width="1.7109375" customWidth="1"/>
    <col min="277" max="277" width="7.7109375" customWidth="1"/>
    <col min="513" max="513" width="30.7109375" customWidth="1"/>
    <col min="514" max="514" width="10.42578125" customWidth="1"/>
    <col min="515" max="515" width="1.7109375" customWidth="1"/>
    <col min="516" max="516" width="11.7109375" customWidth="1"/>
    <col min="517" max="517" width="2.7109375" customWidth="1"/>
    <col min="518" max="518" width="11.7109375" customWidth="1"/>
    <col min="519" max="519" width="2.7109375" customWidth="1"/>
    <col min="520" max="520" width="11.7109375" customWidth="1"/>
    <col min="521" max="521" width="2.7109375" customWidth="1"/>
    <col min="522" max="522" width="11.7109375" customWidth="1"/>
    <col min="523" max="523" width="2.7109375" customWidth="1"/>
    <col min="524" max="524" width="11.7109375" customWidth="1"/>
    <col min="525" max="525" width="2.7109375" customWidth="1"/>
    <col min="526" max="526" width="11.7109375" customWidth="1"/>
    <col min="527" max="527" width="2.7109375" customWidth="1"/>
    <col min="528" max="528" width="11.7109375" customWidth="1"/>
    <col min="529" max="530" width="1.7109375" customWidth="1"/>
    <col min="531" max="531" width="11.7109375" customWidth="1"/>
    <col min="532" max="532" width="1.7109375" customWidth="1"/>
    <col min="533" max="533" width="7.7109375" customWidth="1"/>
    <col min="769" max="769" width="30.7109375" customWidth="1"/>
    <col min="770" max="770" width="10.42578125" customWidth="1"/>
    <col min="771" max="771" width="1.7109375" customWidth="1"/>
    <col min="772" max="772" width="11.7109375" customWidth="1"/>
    <col min="773" max="773" width="2.7109375" customWidth="1"/>
    <col min="774" max="774" width="11.7109375" customWidth="1"/>
    <col min="775" max="775" width="2.7109375" customWidth="1"/>
    <col min="776" max="776" width="11.7109375" customWidth="1"/>
    <col min="777" max="777" width="2.7109375" customWidth="1"/>
    <col min="778" max="778" width="11.7109375" customWidth="1"/>
    <col min="779" max="779" width="2.7109375" customWidth="1"/>
    <col min="780" max="780" width="11.7109375" customWidth="1"/>
    <col min="781" max="781" width="2.7109375" customWidth="1"/>
    <col min="782" max="782" width="11.7109375" customWidth="1"/>
    <col min="783" max="783" width="2.7109375" customWidth="1"/>
    <col min="784" max="784" width="11.7109375" customWidth="1"/>
    <col min="785" max="786" width="1.7109375" customWidth="1"/>
    <col min="787" max="787" width="11.7109375" customWidth="1"/>
    <col min="788" max="788" width="1.7109375" customWidth="1"/>
    <col min="789" max="789" width="7.7109375" customWidth="1"/>
    <col min="1025" max="1025" width="30.7109375" customWidth="1"/>
    <col min="1026" max="1026" width="10.42578125" customWidth="1"/>
    <col min="1027" max="1027" width="1.7109375" customWidth="1"/>
    <col min="1028" max="1028" width="11.7109375" customWidth="1"/>
    <col min="1029" max="1029" width="2.7109375" customWidth="1"/>
    <col min="1030" max="1030" width="11.7109375" customWidth="1"/>
    <col min="1031" max="1031" width="2.7109375" customWidth="1"/>
    <col min="1032" max="1032" width="11.7109375" customWidth="1"/>
    <col min="1033" max="1033" width="2.7109375" customWidth="1"/>
    <col min="1034" max="1034" width="11.7109375" customWidth="1"/>
    <col min="1035" max="1035" width="2.7109375" customWidth="1"/>
    <col min="1036" max="1036" width="11.7109375" customWidth="1"/>
    <col min="1037" max="1037" width="2.7109375" customWidth="1"/>
    <col min="1038" max="1038" width="11.7109375" customWidth="1"/>
    <col min="1039" max="1039" width="2.7109375" customWidth="1"/>
    <col min="1040" max="1040" width="11.7109375" customWidth="1"/>
    <col min="1041" max="1042" width="1.7109375" customWidth="1"/>
    <col min="1043" max="1043" width="11.7109375" customWidth="1"/>
    <col min="1044" max="1044" width="1.7109375" customWidth="1"/>
    <col min="1045" max="1045" width="7.7109375" customWidth="1"/>
    <col min="1281" max="1281" width="30.7109375" customWidth="1"/>
    <col min="1282" max="1282" width="10.42578125" customWidth="1"/>
    <col min="1283" max="1283" width="1.7109375" customWidth="1"/>
    <col min="1284" max="1284" width="11.7109375" customWidth="1"/>
    <col min="1285" max="1285" width="2.7109375" customWidth="1"/>
    <col min="1286" max="1286" width="11.7109375" customWidth="1"/>
    <col min="1287" max="1287" width="2.7109375" customWidth="1"/>
    <col min="1288" max="1288" width="11.7109375" customWidth="1"/>
    <col min="1289" max="1289" width="2.7109375" customWidth="1"/>
    <col min="1290" max="1290" width="11.7109375" customWidth="1"/>
    <col min="1291" max="1291" width="2.7109375" customWidth="1"/>
    <col min="1292" max="1292" width="11.7109375" customWidth="1"/>
    <col min="1293" max="1293" width="2.7109375" customWidth="1"/>
    <col min="1294" max="1294" width="11.7109375" customWidth="1"/>
    <col min="1295" max="1295" width="2.7109375" customWidth="1"/>
    <col min="1296" max="1296" width="11.7109375" customWidth="1"/>
    <col min="1297" max="1298" width="1.7109375" customWidth="1"/>
    <col min="1299" max="1299" width="11.7109375" customWidth="1"/>
    <col min="1300" max="1300" width="1.7109375" customWidth="1"/>
    <col min="1301" max="1301" width="7.7109375" customWidth="1"/>
    <col min="1537" max="1537" width="30.7109375" customWidth="1"/>
    <col min="1538" max="1538" width="10.42578125" customWidth="1"/>
    <col min="1539" max="1539" width="1.7109375" customWidth="1"/>
    <col min="1540" max="1540" width="11.7109375" customWidth="1"/>
    <col min="1541" max="1541" width="2.7109375" customWidth="1"/>
    <col min="1542" max="1542" width="11.7109375" customWidth="1"/>
    <col min="1543" max="1543" width="2.7109375" customWidth="1"/>
    <col min="1544" max="1544" width="11.7109375" customWidth="1"/>
    <col min="1545" max="1545" width="2.7109375" customWidth="1"/>
    <col min="1546" max="1546" width="11.7109375" customWidth="1"/>
    <col min="1547" max="1547" width="2.7109375" customWidth="1"/>
    <col min="1548" max="1548" width="11.7109375" customWidth="1"/>
    <col min="1549" max="1549" width="2.7109375" customWidth="1"/>
    <col min="1550" max="1550" width="11.7109375" customWidth="1"/>
    <col min="1551" max="1551" width="2.7109375" customWidth="1"/>
    <col min="1552" max="1552" width="11.7109375" customWidth="1"/>
    <col min="1553" max="1554" width="1.7109375" customWidth="1"/>
    <col min="1555" max="1555" width="11.7109375" customWidth="1"/>
    <col min="1556" max="1556" width="1.7109375" customWidth="1"/>
    <col min="1557" max="1557" width="7.7109375" customWidth="1"/>
    <col min="1793" max="1793" width="30.7109375" customWidth="1"/>
    <col min="1794" max="1794" width="10.42578125" customWidth="1"/>
    <col min="1795" max="1795" width="1.7109375" customWidth="1"/>
    <col min="1796" max="1796" width="11.7109375" customWidth="1"/>
    <col min="1797" max="1797" width="2.7109375" customWidth="1"/>
    <col min="1798" max="1798" width="11.7109375" customWidth="1"/>
    <col min="1799" max="1799" width="2.7109375" customWidth="1"/>
    <col min="1800" max="1800" width="11.7109375" customWidth="1"/>
    <col min="1801" max="1801" width="2.7109375" customWidth="1"/>
    <col min="1802" max="1802" width="11.7109375" customWidth="1"/>
    <col min="1803" max="1803" width="2.7109375" customWidth="1"/>
    <col min="1804" max="1804" width="11.7109375" customWidth="1"/>
    <col min="1805" max="1805" width="2.7109375" customWidth="1"/>
    <col min="1806" max="1806" width="11.7109375" customWidth="1"/>
    <col min="1807" max="1807" width="2.7109375" customWidth="1"/>
    <col min="1808" max="1808" width="11.7109375" customWidth="1"/>
    <col min="1809" max="1810" width="1.7109375" customWidth="1"/>
    <col min="1811" max="1811" width="11.7109375" customWidth="1"/>
    <col min="1812" max="1812" width="1.7109375" customWidth="1"/>
    <col min="1813" max="1813" width="7.7109375" customWidth="1"/>
    <col min="2049" max="2049" width="30.7109375" customWidth="1"/>
    <col min="2050" max="2050" width="10.42578125" customWidth="1"/>
    <col min="2051" max="2051" width="1.7109375" customWidth="1"/>
    <col min="2052" max="2052" width="11.7109375" customWidth="1"/>
    <col min="2053" max="2053" width="2.7109375" customWidth="1"/>
    <col min="2054" max="2054" width="11.7109375" customWidth="1"/>
    <col min="2055" max="2055" width="2.7109375" customWidth="1"/>
    <col min="2056" max="2056" width="11.7109375" customWidth="1"/>
    <col min="2057" max="2057" width="2.7109375" customWidth="1"/>
    <col min="2058" max="2058" width="11.7109375" customWidth="1"/>
    <col min="2059" max="2059" width="2.7109375" customWidth="1"/>
    <col min="2060" max="2060" width="11.7109375" customWidth="1"/>
    <col min="2061" max="2061" width="2.7109375" customWidth="1"/>
    <col min="2062" max="2062" width="11.7109375" customWidth="1"/>
    <col min="2063" max="2063" width="2.7109375" customWidth="1"/>
    <col min="2064" max="2064" width="11.7109375" customWidth="1"/>
    <col min="2065" max="2066" width="1.7109375" customWidth="1"/>
    <col min="2067" max="2067" width="11.7109375" customWidth="1"/>
    <col min="2068" max="2068" width="1.7109375" customWidth="1"/>
    <col min="2069" max="2069" width="7.7109375" customWidth="1"/>
    <col min="2305" max="2305" width="30.7109375" customWidth="1"/>
    <col min="2306" max="2306" width="10.42578125" customWidth="1"/>
    <col min="2307" max="2307" width="1.7109375" customWidth="1"/>
    <col min="2308" max="2308" width="11.7109375" customWidth="1"/>
    <col min="2309" max="2309" width="2.7109375" customWidth="1"/>
    <col min="2310" max="2310" width="11.7109375" customWidth="1"/>
    <col min="2311" max="2311" width="2.7109375" customWidth="1"/>
    <col min="2312" max="2312" width="11.7109375" customWidth="1"/>
    <col min="2313" max="2313" width="2.7109375" customWidth="1"/>
    <col min="2314" max="2314" width="11.7109375" customWidth="1"/>
    <col min="2315" max="2315" width="2.7109375" customWidth="1"/>
    <col min="2316" max="2316" width="11.7109375" customWidth="1"/>
    <col min="2317" max="2317" width="2.7109375" customWidth="1"/>
    <col min="2318" max="2318" width="11.7109375" customWidth="1"/>
    <col min="2319" max="2319" width="2.7109375" customWidth="1"/>
    <col min="2320" max="2320" width="11.7109375" customWidth="1"/>
    <col min="2321" max="2322" width="1.7109375" customWidth="1"/>
    <col min="2323" max="2323" width="11.7109375" customWidth="1"/>
    <col min="2324" max="2324" width="1.7109375" customWidth="1"/>
    <col min="2325" max="2325" width="7.7109375" customWidth="1"/>
    <col min="2561" max="2561" width="30.7109375" customWidth="1"/>
    <col min="2562" max="2562" width="10.42578125" customWidth="1"/>
    <col min="2563" max="2563" width="1.7109375" customWidth="1"/>
    <col min="2564" max="2564" width="11.7109375" customWidth="1"/>
    <col min="2565" max="2565" width="2.7109375" customWidth="1"/>
    <col min="2566" max="2566" width="11.7109375" customWidth="1"/>
    <col min="2567" max="2567" width="2.7109375" customWidth="1"/>
    <col min="2568" max="2568" width="11.7109375" customWidth="1"/>
    <col min="2569" max="2569" width="2.7109375" customWidth="1"/>
    <col min="2570" max="2570" width="11.7109375" customWidth="1"/>
    <col min="2571" max="2571" width="2.7109375" customWidth="1"/>
    <col min="2572" max="2572" width="11.7109375" customWidth="1"/>
    <col min="2573" max="2573" width="2.7109375" customWidth="1"/>
    <col min="2574" max="2574" width="11.7109375" customWidth="1"/>
    <col min="2575" max="2575" width="2.7109375" customWidth="1"/>
    <col min="2576" max="2576" width="11.7109375" customWidth="1"/>
    <col min="2577" max="2578" width="1.7109375" customWidth="1"/>
    <col min="2579" max="2579" width="11.7109375" customWidth="1"/>
    <col min="2580" max="2580" width="1.7109375" customWidth="1"/>
    <col min="2581" max="2581" width="7.7109375" customWidth="1"/>
    <col min="2817" max="2817" width="30.7109375" customWidth="1"/>
    <col min="2818" max="2818" width="10.42578125" customWidth="1"/>
    <col min="2819" max="2819" width="1.7109375" customWidth="1"/>
    <col min="2820" max="2820" width="11.7109375" customWidth="1"/>
    <col min="2821" max="2821" width="2.7109375" customWidth="1"/>
    <col min="2822" max="2822" width="11.7109375" customWidth="1"/>
    <col min="2823" max="2823" width="2.7109375" customWidth="1"/>
    <col min="2824" max="2824" width="11.7109375" customWidth="1"/>
    <col min="2825" max="2825" width="2.7109375" customWidth="1"/>
    <col min="2826" max="2826" width="11.7109375" customWidth="1"/>
    <col min="2827" max="2827" width="2.7109375" customWidth="1"/>
    <col min="2828" max="2828" width="11.7109375" customWidth="1"/>
    <col min="2829" max="2829" width="2.7109375" customWidth="1"/>
    <col min="2830" max="2830" width="11.7109375" customWidth="1"/>
    <col min="2831" max="2831" width="2.7109375" customWidth="1"/>
    <col min="2832" max="2832" width="11.7109375" customWidth="1"/>
    <col min="2833" max="2834" width="1.7109375" customWidth="1"/>
    <col min="2835" max="2835" width="11.7109375" customWidth="1"/>
    <col min="2836" max="2836" width="1.7109375" customWidth="1"/>
    <col min="2837" max="2837" width="7.7109375" customWidth="1"/>
    <col min="3073" max="3073" width="30.7109375" customWidth="1"/>
    <col min="3074" max="3074" width="10.42578125" customWidth="1"/>
    <col min="3075" max="3075" width="1.7109375" customWidth="1"/>
    <col min="3076" max="3076" width="11.7109375" customWidth="1"/>
    <col min="3077" max="3077" width="2.7109375" customWidth="1"/>
    <col min="3078" max="3078" width="11.7109375" customWidth="1"/>
    <col min="3079" max="3079" width="2.7109375" customWidth="1"/>
    <col min="3080" max="3080" width="11.7109375" customWidth="1"/>
    <col min="3081" max="3081" width="2.7109375" customWidth="1"/>
    <col min="3082" max="3082" width="11.7109375" customWidth="1"/>
    <col min="3083" max="3083" width="2.7109375" customWidth="1"/>
    <col min="3084" max="3084" width="11.7109375" customWidth="1"/>
    <col min="3085" max="3085" width="2.7109375" customWidth="1"/>
    <col min="3086" max="3086" width="11.7109375" customWidth="1"/>
    <col min="3087" max="3087" width="2.7109375" customWidth="1"/>
    <col min="3088" max="3088" width="11.7109375" customWidth="1"/>
    <col min="3089" max="3090" width="1.7109375" customWidth="1"/>
    <col min="3091" max="3091" width="11.7109375" customWidth="1"/>
    <col min="3092" max="3092" width="1.7109375" customWidth="1"/>
    <col min="3093" max="3093" width="7.7109375" customWidth="1"/>
    <col min="3329" max="3329" width="30.7109375" customWidth="1"/>
    <col min="3330" max="3330" width="10.42578125" customWidth="1"/>
    <col min="3331" max="3331" width="1.7109375" customWidth="1"/>
    <col min="3332" max="3332" width="11.7109375" customWidth="1"/>
    <col min="3333" max="3333" width="2.7109375" customWidth="1"/>
    <col min="3334" max="3334" width="11.7109375" customWidth="1"/>
    <col min="3335" max="3335" width="2.7109375" customWidth="1"/>
    <col min="3336" max="3336" width="11.7109375" customWidth="1"/>
    <col min="3337" max="3337" width="2.7109375" customWidth="1"/>
    <col min="3338" max="3338" width="11.7109375" customWidth="1"/>
    <col min="3339" max="3339" width="2.7109375" customWidth="1"/>
    <col min="3340" max="3340" width="11.7109375" customWidth="1"/>
    <col min="3341" max="3341" width="2.7109375" customWidth="1"/>
    <col min="3342" max="3342" width="11.7109375" customWidth="1"/>
    <col min="3343" max="3343" width="2.7109375" customWidth="1"/>
    <col min="3344" max="3344" width="11.7109375" customWidth="1"/>
    <col min="3345" max="3346" width="1.7109375" customWidth="1"/>
    <col min="3347" max="3347" width="11.7109375" customWidth="1"/>
    <col min="3348" max="3348" width="1.7109375" customWidth="1"/>
    <col min="3349" max="3349" width="7.7109375" customWidth="1"/>
    <col min="3585" max="3585" width="30.7109375" customWidth="1"/>
    <col min="3586" max="3586" width="10.42578125" customWidth="1"/>
    <col min="3587" max="3587" width="1.7109375" customWidth="1"/>
    <col min="3588" max="3588" width="11.7109375" customWidth="1"/>
    <col min="3589" max="3589" width="2.7109375" customWidth="1"/>
    <col min="3590" max="3590" width="11.7109375" customWidth="1"/>
    <col min="3591" max="3591" width="2.7109375" customWidth="1"/>
    <col min="3592" max="3592" width="11.7109375" customWidth="1"/>
    <col min="3593" max="3593" width="2.7109375" customWidth="1"/>
    <col min="3594" max="3594" width="11.7109375" customWidth="1"/>
    <col min="3595" max="3595" width="2.7109375" customWidth="1"/>
    <col min="3596" max="3596" width="11.7109375" customWidth="1"/>
    <col min="3597" max="3597" width="2.7109375" customWidth="1"/>
    <col min="3598" max="3598" width="11.7109375" customWidth="1"/>
    <col min="3599" max="3599" width="2.7109375" customWidth="1"/>
    <col min="3600" max="3600" width="11.7109375" customWidth="1"/>
    <col min="3601" max="3602" width="1.7109375" customWidth="1"/>
    <col min="3603" max="3603" width="11.7109375" customWidth="1"/>
    <col min="3604" max="3604" width="1.7109375" customWidth="1"/>
    <col min="3605" max="3605" width="7.7109375" customWidth="1"/>
    <col min="3841" max="3841" width="30.7109375" customWidth="1"/>
    <col min="3842" max="3842" width="10.42578125" customWidth="1"/>
    <col min="3843" max="3843" width="1.7109375" customWidth="1"/>
    <col min="3844" max="3844" width="11.7109375" customWidth="1"/>
    <col min="3845" max="3845" width="2.7109375" customWidth="1"/>
    <col min="3846" max="3846" width="11.7109375" customWidth="1"/>
    <col min="3847" max="3847" width="2.7109375" customWidth="1"/>
    <col min="3848" max="3848" width="11.7109375" customWidth="1"/>
    <col min="3849" max="3849" width="2.7109375" customWidth="1"/>
    <col min="3850" max="3850" width="11.7109375" customWidth="1"/>
    <col min="3851" max="3851" width="2.7109375" customWidth="1"/>
    <col min="3852" max="3852" width="11.7109375" customWidth="1"/>
    <col min="3853" max="3853" width="2.7109375" customWidth="1"/>
    <col min="3854" max="3854" width="11.7109375" customWidth="1"/>
    <col min="3855" max="3855" width="2.7109375" customWidth="1"/>
    <col min="3856" max="3856" width="11.7109375" customWidth="1"/>
    <col min="3857" max="3858" width="1.7109375" customWidth="1"/>
    <col min="3859" max="3859" width="11.7109375" customWidth="1"/>
    <col min="3860" max="3860" width="1.7109375" customWidth="1"/>
    <col min="3861" max="3861" width="7.7109375" customWidth="1"/>
    <col min="4097" max="4097" width="30.7109375" customWidth="1"/>
    <col min="4098" max="4098" width="10.42578125" customWidth="1"/>
    <col min="4099" max="4099" width="1.7109375" customWidth="1"/>
    <col min="4100" max="4100" width="11.7109375" customWidth="1"/>
    <col min="4101" max="4101" width="2.7109375" customWidth="1"/>
    <col min="4102" max="4102" width="11.7109375" customWidth="1"/>
    <col min="4103" max="4103" width="2.7109375" customWidth="1"/>
    <col min="4104" max="4104" width="11.7109375" customWidth="1"/>
    <col min="4105" max="4105" width="2.7109375" customWidth="1"/>
    <col min="4106" max="4106" width="11.7109375" customWidth="1"/>
    <col min="4107" max="4107" width="2.7109375" customWidth="1"/>
    <col min="4108" max="4108" width="11.7109375" customWidth="1"/>
    <col min="4109" max="4109" width="2.7109375" customWidth="1"/>
    <col min="4110" max="4110" width="11.7109375" customWidth="1"/>
    <col min="4111" max="4111" width="2.7109375" customWidth="1"/>
    <col min="4112" max="4112" width="11.7109375" customWidth="1"/>
    <col min="4113" max="4114" width="1.7109375" customWidth="1"/>
    <col min="4115" max="4115" width="11.7109375" customWidth="1"/>
    <col min="4116" max="4116" width="1.7109375" customWidth="1"/>
    <col min="4117" max="4117" width="7.7109375" customWidth="1"/>
    <col min="4353" max="4353" width="30.7109375" customWidth="1"/>
    <col min="4354" max="4354" width="10.42578125" customWidth="1"/>
    <col min="4355" max="4355" width="1.7109375" customWidth="1"/>
    <col min="4356" max="4356" width="11.7109375" customWidth="1"/>
    <col min="4357" max="4357" width="2.7109375" customWidth="1"/>
    <col min="4358" max="4358" width="11.7109375" customWidth="1"/>
    <col min="4359" max="4359" width="2.7109375" customWidth="1"/>
    <col min="4360" max="4360" width="11.7109375" customWidth="1"/>
    <col min="4361" max="4361" width="2.7109375" customWidth="1"/>
    <col min="4362" max="4362" width="11.7109375" customWidth="1"/>
    <col min="4363" max="4363" width="2.7109375" customWidth="1"/>
    <col min="4364" max="4364" width="11.7109375" customWidth="1"/>
    <col min="4365" max="4365" width="2.7109375" customWidth="1"/>
    <col min="4366" max="4366" width="11.7109375" customWidth="1"/>
    <col min="4367" max="4367" width="2.7109375" customWidth="1"/>
    <col min="4368" max="4368" width="11.7109375" customWidth="1"/>
    <col min="4369" max="4370" width="1.7109375" customWidth="1"/>
    <col min="4371" max="4371" width="11.7109375" customWidth="1"/>
    <col min="4372" max="4372" width="1.7109375" customWidth="1"/>
    <col min="4373" max="4373" width="7.7109375" customWidth="1"/>
    <col min="4609" max="4609" width="30.7109375" customWidth="1"/>
    <col min="4610" max="4610" width="10.42578125" customWidth="1"/>
    <col min="4611" max="4611" width="1.7109375" customWidth="1"/>
    <col min="4612" max="4612" width="11.7109375" customWidth="1"/>
    <col min="4613" max="4613" width="2.7109375" customWidth="1"/>
    <col min="4614" max="4614" width="11.7109375" customWidth="1"/>
    <col min="4615" max="4615" width="2.7109375" customWidth="1"/>
    <col min="4616" max="4616" width="11.7109375" customWidth="1"/>
    <col min="4617" max="4617" width="2.7109375" customWidth="1"/>
    <col min="4618" max="4618" width="11.7109375" customWidth="1"/>
    <col min="4619" max="4619" width="2.7109375" customWidth="1"/>
    <col min="4620" max="4620" width="11.7109375" customWidth="1"/>
    <col min="4621" max="4621" width="2.7109375" customWidth="1"/>
    <col min="4622" max="4622" width="11.7109375" customWidth="1"/>
    <col min="4623" max="4623" width="2.7109375" customWidth="1"/>
    <col min="4624" max="4624" width="11.7109375" customWidth="1"/>
    <col min="4625" max="4626" width="1.7109375" customWidth="1"/>
    <col min="4627" max="4627" width="11.7109375" customWidth="1"/>
    <col min="4628" max="4628" width="1.7109375" customWidth="1"/>
    <col min="4629" max="4629" width="7.7109375" customWidth="1"/>
    <col min="4865" max="4865" width="30.7109375" customWidth="1"/>
    <col min="4866" max="4866" width="10.42578125" customWidth="1"/>
    <col min="4867" max="4867" width="1.7109375" customWidth="1"/>
    <col min="4868" max="4868" width="11.7109375" customWidth="1"/>
    <col min="4869" max="4869" width="2.7109375" customWidth="1"/>
    <col min="4870" max="4870" width="11.7109375" customWidth="1"/>
    <col min="4871" max="4871" width="2.7109375" customWidth="1"/>
    <col min="4872" max="4872" width="11.7109375" customWidth="1"/>
    <col min="4873" max="4873" width="2.7109375" customWidth="1"/>
    <col min="4874" max="4874" width="11.7109375" customWidth="1"/>
    <col min="4875" max="4875" width="2.7109375" customWidth="1"/>
    <col min="4876" max="4876" width="11.7109375" customWidth="1"/>
    <col min="4877" max="4877" width="2.7109375" customWidth="1"/>
    <col min="4878" max="4878" width="11.7109375" customWidth="1"/>
    <col min="4879" max="4879" width="2.7109375" customWidth="1"/>
    <col min="4880" max="4880" width="11.7109375" customWidth="1"/>
    <col min="4881" max="4882" width="1.7109375" customWidth="1"/>
    <col min="4883" max="4883" width="11.7109375" customWidth="1"/>
    <col min="4884" max="4884" width="1.7109375" customWidth="1"/>
    <col min="4885" max="4885" width="7.7109375" customWidth="1"/>
    <col min="5121" max="5121" width="30.7109375" customWidth="1"/>
    <col min="5122" max="5122" width="10.42578125" customWidth="1"/>
    <col min="5123" max="5123" width="1.7109375" customWidth="1"/>
    <col min="5124" max="5124" width="11.7109375" customWidth="1"/>
    <col min="5125" max="5125" width="2.7109375" customWidth="1"/>
    <col min="5126" max="5126" width="11.7109375" customWidth="1"/>
    <col min="5127" max="5127" width="2.7109375" customWidth="1"/>
    <col min="5128" max="5128" width="11.7109375" customWidth="1"/>
    <col min="5129" max="5129" width="2.7109375" customWidth="1"/>
    <col min="5130" max="5130" width="11.7109375" customWidth="1"/>
    <col min="5131" max="5131" width="2.7109375" customWidth="1"/>
    <col min="5132" max="5132" width="11.7109375" customWidth="1"/>
    <col min="5133" max="5133" width="2.7109375" customWidth="1"/>
    <col min="5134" max="5134" width="11.7109375" customWidth="1"/>
    <col min="5135" max="5135" width="2.7109375" customWidth="1"/>
    <col min="5136" max="5136" width="11.7109375" customWidth="1"/>
    <col min="5137" max="5138" width="1.7109375" customWidth="1"/>
    <col min="5139" max="5139" width="11.7109375" customWidth="1"/>
    <col min="5140" max="5140" width="1.7109375" customWidth="1"/>
    <col min="5141" max="5141" width="7.7109375" customWidth="1"/>
    <col min="5377" max="5377" width="30.7109375" customWidth="1"/>
    <col min="5378" max="5378" width="10.42578125" customWidth="1"/>
    <col min="5379" max="5379" width="1.7109375" customWidth="1"/>
    <col min="5380" max="5380" width="11.7109375" customWidth="1"/>
    <col min="5381" max="5381" width="2.7109375" customWidth="1"/>
    <col min="5382" max="5382" width="11.7109375" customWidth="1"/>
    <col min="5383" max="5383" width="2.7109375" customWidth="1"/>
    <col min="5384" max="5384" width="11.7109375" customWidth="1"/>
    <col min="5385" max="5385" width="2.7109375" customWidth="1"/>
    <col min="5386" max="5386" width="11.7109375" customWidth="1"/>
    <col min="5387" max="5387" width="2.7109375" customWidth="1"/>
    <col min="5388" max="5388" width="11.7109375" customWidth="1"/>
    <col min="5389" max="5389" width="2.7109375" customWidth="1"/>
    <col min="5390" max="5390" width="11.7109375" customWidth="1"/>
    <col min="5391" max="5391" width="2.7109375" customWidth="1"/>
    <col min="5392" max="5392" width="11.7109375" customWidth="1"/>
    <col min="5393" max="5394" width="1.7109375" customWidth="1"/>
    <col min="5395" max="5395" width="11.7109375" customWidth="1"/>
    <col min="5396" max="5396" width="1.7109375" customWidth="1"/>
    <col min="5397" max="5397" width="7.7109375" customWidth="1"/>
    <col min="5633" max="5633" width="30.7109375" customWidth="1"/>
    <col min="5634" max="5634" width="10.42578125" customWidth="1"/>
    <col min="5635" max="5635" width="1.7109375" customWidth="1"/>
    <col min="5636" max="5636" width="11.7109375" customWidth="1"/>
    <col min="5637" max="5637" width="2.7109375" customWidth="1"/>
    <col min="5638" max="5638" width="11.7109375" customWidth="1"/>
    <col min="5639" max="5639" width="2.7109375" customWidth="1"/>
    <col min="5640" max="5640" width="11.7109375" customWidth="1"/>
    <col min="5641" max="5641" width="2.7109375" customWidth="1"/>
    <col min="5642" max="5642" width="11.7109375" customWidth="1"/>
    <col min="5643" max="5643" width="2.7109375" customWidth="1"/>
    <col min="5644" max="5644" width="11.7109375" customWidth="1"/>
    <col min="5645" max="5645" width="2.7109375" customWidth="1"/>
    <col min="5646" max="5646" width="11.7109375" customWidth="1"/>
    <col min="5647" max="5647" width="2.7109375" customWidth="1"/>
    <col min="5648" max="5648" width="11.7109375" customWidth="1"/>
    <col min="5649" max="5650" width="1.7109375" customWidth="1"/>
    <col min="5651" max="5651" width="11.7109375" customWidth="1"/>
    <col min="5652" max="5652" width="1.7109375" customWidth="1"/>
    <col min="5653" max="5653" width="7.7109375" customWidth="1"/>
    <col min="5889" max="5889" width="30.7109375" customWidth="1"/>
    <col min="5890" max="5890" width="10.42578125" customWidth="1"/>
    <col min="5891" max="5891" width="1.7109375" customWidth="1"/>
    <col min="5892" max="5892" width="11.7109375" customWidth="1"/>
    <col min="5893" max="5893" width="2.7109375" customWidth="1"/>
    <col min="5894" max="5894" width="11.7109375" customWidth="1"/>
    <col min="5895" max="5895" width="2.7109375" customWidth="1"/>
    <col min="5896" max="5896" width="11.7109375" customWidth="1"/>
    <col min="5897" max="5897" width="2.7109375" customWidth="1"/>
    <col min="5898" max="5898" width="11.7109375" customWidth="1"/>
    <col min="5899" max="5899" width="2.7109375" customWidth="1"/>
    <col min="5900" max="5900" width="11.7109375" customWidth="1"/>
    <col min="5901" max="5901" width="2.7109375" customWidth="1"/>
    <col min="5902" max="5902" width="11.7109375" customWidth="1"/>
    <col min="5903" max="5903" width="2.7109375" customWidth="1"/>
    <col min="5904" max="5904" width="11.7109375" customWidth="1"/>
    <col min="5905" max="5906" width="1.7109375" customWidth="1"/>
    <col min="5907" max="5907" width="11.7109375" customWidth="1"/>
    <col min="5908" max="5908" width="1.7109375" customWidth="1"/>
    <col min="5909" max="5909" width="7.7109375" customWidth="1"/>
    <col min="6145" max="6145" width="30.7109375" customWidth="1"/>
    <col min="6146" max="6146" width="10.42578125" customWidth="1"/>
    <col min="6147" max="6147" width="1.7109375" customWidth="1"/>
    <col min="6148" max="6148" width="11.7109375" customWidth="1"/>
    <col min="6149" max="6149" width="2.7109375" customWidth="1"/>
    <col min="6150" max="6150" width="11.7109375" customWidth="1"/>
    <col min="6151" max="6151" width="2.7109375" customWidth="1"/>
    <col min="6152" max="6152" width="11.7109375" customWidth="1"/>
    <col min="6153" max="6153" width="2.7109375" customWidth="1"/>
    <col min="6154" max="6154" width="11.7109375" customWidth="1"/>
    <col min="6155" max="6155" width="2.7109375" customWidth="1"/>
    <col min="6156" max="6156" width="11.7109375" customWidth="1"/>
    <col min="6157" max="6157" width="2.7109375" customWidth="1"/>
    <col min="6158" max="6158" width="11.7109375" customWidth="1"/>
    <col min="6159" max="6159" width="2.7109375" customWidth="1"/>
    <col min="6160" max="6160" width="11.7109375" customWidth="1"/>
    <col min="6161" max="6162" width="1.7109375" customWidth="1"/>
    <col min="6163" max="6163" width="11.7109375" customWidth="1"/>
    <col min="6164" max="6164" width="1.7109375" customWidth="1"/>
    <col min="6165" max="6165" width="7.7109375" customWidth="1"/>
    <col min="6401" max="6401" width="30.7109375" customWidth="1"/>
    <col min="6402" max="6402" width="10.42578125" customWidth="1"/>
    <col min="6403" max="6403" width="1.7109375" customWidth="1"/>
    <col min="6404" max="6404" width="11.7109375" customWidth="1"/>
    <col min="6405" max="6405" width="2.7109375" customWidth="1"/>
    <col min="6406" max="6406" width="11.7109375" customWidth="1"/>
    <col min="6407" max="6407" width="2.7109375" customWidth="1"/>
    <col min="6408" max="6408" width="11.7109375" customWidth="1"/>
    <col min="6409" max="6409" width="2.7109375" customWidth="1"/>
    <col min="6410" max="6410" width="11.7109375" customWidth="1"/>
    <col min="6411" max="6411" width="2.7109375" customWidth="1"/>
    <col min="6412" max="6412" width="11.7109375" customWidth="1"/>
    <col min="6413" max="6413" width="2.7109375" customWidth="1"/>
    <col min="6414" max="6414" width="11.7109375" customWidth="1"/>
    <col min="6415" max="6415" width="2.7109375" customWidth="1"/>
    <col min="6416" max="6416" width="11.7109375" customWidth="1"/>
    <col min="6417" max="6418" width="1.7109375" customWidth="1"/>
    <col min="6419" max="6419" width="11.7109375" customWidth="1"/>
    <col min="6420" max="6420" width="1.7109375" customWidth="1"/>
    <col min="6421" max="6421" width="7.7109375" customWidth="1"/>
    <col min="6657" max="6657" width="30.7109375" customWidth="1"/>
    <col min="6658" max="6658" width="10.42578125" customWidth="1"/>
    <col min="6659" max="6659" width="1.7109375" customWidth="1"/>
    <col min="6660" max="6660" width="11.7109375" customWidth="1"/>
    <col min="6661" max="6661" width="2.7109375" customWidth="1"/>
    <col min="6662" max="6662" width="11.7109375" customWidth="1"/>
    <col min="6663" max="6663" width="2.7109375" customWidth="1"/>
    <col min="6664" max="6664" width="11.7109375" customWidth="1"/>
    <col min="6665" max="6665" width="2.7109375" customWidth="1"/>
    <col min="6666" max="6666" width="11.7109375" customWidth="1"/>
    <col min="6667" max="6667" width="2.7109375" customWidth="1"/>
    <col min="6668" max="6668" width="11.7109375" customWidth="1"/>
    <col min="6669" max="6669" width="2.7109375" customWidth="1"/>
    <col min="6670" max="6670" width="11.7109375" customWidth="1"/>
    <col min="6671" max="6671" width="2.7109375" customWidth="1"/>
    <col min="6672" max="6672" width="11.7109375" customWidth="1"/>
    <col min="6673" max="6674" width="1.7109375" customWidth="1"/>
    <col min="6675" max="6675" width="11.7109375" customWidth="1"/>
    <col min="6676" max="6676" width="1.7109375" customWidth="1"/>
    <col min="6677" max="6677" width="7.7109375" customWidth="1"/>
    <col min="6913" max="6913" width="30.7109375" customWidth="1"/>
    <col min="6914" max="6914" width="10.42578125" customWidth="1"/>
    <col min="6915" max="6915" width="1.7109375" customWidth="1"/>
    <col min="6916" max="6916" width="11.7109375" customWidth="1"/>
    <col min="6917" max="6917" width="2.7109375" customWidth="1"/>
    <col min="6918" max="6918" width="11.7109375" customWidth="1"/>
    <col min="6919" max="6919" width="2.7109375" customWidth="1"/>
    <col min="6920" max="6920" width="11.7109375" customWidth="1"/>
    <col min="6921" max="6921" width="2.7109375" customWidth="1"/>
    <col min="6922" max="6922" width="11.7109375" customWidth="1"/>
    <col min="6923" max="6923" width="2.7109375" customWidth="1"/>
    <col min="6924" max="6924" width="11.7109375" customWidth="1"/>
    <col min="6925" max="6925" width="2.7109375" customWidth="1"/>
    <col min="6926" max="6926" width="11.7109375" customWidth="1"/>
    <col min="6927" max="6927" width="2.7109375" customWidth="1"/>
    <col min="6928" max="6928" width="11.7109375" customWidth="1"/>
    <col min="6929" max="6930" width="1.7109375" customWidth="1"/>
    <col min="6931" max="6931" width="11.7109375" customWidth="1"/>
    <col min="6932" max="6932" width="1.7109375" customWidth="1"/>
    <col min="6933" max="6933" width="7.7109375" customWidth="1"/>
    <col min="7169" max="7169" width="30.7109375" customWidth="1"/>
    <col min="7170" max="7170" width="10.42578125" customWidth="1"/>
    <col min="7171" max="7171" width="1.7109375" customWidth="1"/>
    <col min="7172" max="7172" width="11.7109375" customWidth="1"/>
    <col min="7173" max="7173" width="2.7109375" customWidth="1"/>
    <col min="7174" max="7174" width="11.7109375" customWidth="1"/>
    <col min="7175" max="7175" width="2.7109375" customWidth="1"/>
    <col min="7176" max="7176" width="11.7109375" customWidth="1"/>
    <col min="7177" max="7177" width="2.7109375" customWidth="1"/>
    <col min="7178" max="7178" width="11.7109375" customWidth="1"/>
    <col min="7179" max="7179" width="2.7109375" customWidth="1"/>
    <col min="7180" max="7180" width="11.7109375" customWidth="1"/>
    <col min="7181" max="7181" width="2.7109375" customWidth="1"/>
    <col min="7182" max="7182" width="11.7109375" customWidth="1"/>
    <col min="7183" max="7183" width="2.7109375" customWidth="1"/>
    <col min="7184" max="7184" width="11.7109375" customWidth="1"/>
    <col min="7185" max="7186" width="1.7109375" customWidth="1"/>
    <col min="7187" max="7187" width="11.7109375" customWidth="1"/>
    <col min="7188" max="7188" width="1.7109375" customWidth="1"/>
    <col min="7189" max="7189" width="7.7109375" customWidth="1"/>
    <col min="7425" max="7425" width="30.7109375" customWidth="1"/>
    <col min="7426" max="7426" width="10.42578125" customWidth="1"/>
    <col min="7427" max="7427" width="1.7109375" customWidth="1"/>
    <col min="7428" max="7428" width="11.7109375" customWidth="1"/>
    <col min="7429" max="7429" width="2.7109375" customWidth="1"/>
    <col min="7430" max="7430" width="11.7109375" customWidth="1"/>
    <col min="7431" max="7431" width="2.7109375" customWidth="1"/>
    <col min="7432" max="7432" width="11.7109375" customWidth="1"/>
    <col min="7433" max="7433" width="2.7109375" customWidth="1"/>
    <col min="7434" max="7434" width="11.7109375" customWidth="1"/>
    <col min="7435" max="7435" width="2.7109375" customWidth="1"/>
    <col min="7436" max="7436" width="11.7109375" customWidth="1"/>
    <col min="7437" max="7437" width="2.7109375" customWidth="1"/>
    <col min="7438" max="7438" width="11.7109375" customWidth="1"/>
    <col min="7439" max="7439" width="2.7109375" customWidth="1"/>
    <col min="7440" max="7440" width="11.7109375" customWidth="1"/>
    <col min="7441" max="7442" width="1.7109375" customWidth="1"/>
    <col min="7443" max="7443" width="11.7109375" customWidth="1"/>
    <col min="7444" max="7444" width="1.7109375" customWidth="1"/>
    <col min="7445" max="7445" width="7.7109375" customWidth="1"/>
    <col min="7681" max="7681" width="30.7109375" customWidth="1"/>
    <col min="7682" max="7682" width="10.42578125" customWidth="1"/>
    <col min="7683" max="7683" width="1.7109375" customWidth="1"/>
    <col min="7684" max="7684" width="11.7109375" customWidth="1"/>
    <col min="7685" max="7685" width="2.7109375" customWidth="1"/>
    <col min="7686" max="7686" width="11.7109375" customWidth="1"/>
    <col min="7687" max="7687" width="2.7109375" customWidth="1"/>
    <col min="7688" max="7688" width="11.7109375" customWidth="1"/>
    <col min="7689" max="7689" width="2.7109375" customWidth="1"/>
    <col min="7690" max="7690" width="11.7109375" customWidth="1"/>
    <col min="7691" max="7691" width="2.7109375" customWidth="1"/>
    <col min="7692" max="7692" width="11.7109375" customWidth="1"/>
    <col min="7693" max="7693" width="2.7109375" customWidth="1"/>
    <col min="7694" max="7694" width="11.7109375" customWidth="1"/>
    <col min="7695" max="7695" width="2.7109375" customWidth="1"/>
    <col min="7696" max="7696" width="11.7109375" customWidth="1"/>
    <col min="7697" max="7698" width="1.7109375" customWidth="1"/>
    <col min="7699" max="7699" width="11.7109375" customWidth="1"/>
    <col min="7700" max="7700" width="1.7109375" customWidth="1"/>
    <col min="7701" max="7701" width="7.7109375" customWidth="1"/>
    <col min="7937" max="7937" width="30.7109375" customWidth="1"/>
    <col min="7938" max="7938" width="10.42578125" customWidth="1"/>
    <col min="7939" max="7939" width="1.7109375" customWidth="1"/>
    <col min="7940" max="7940" width="11.7109375" customWidth="1"/>
    <col min="7941" max="7941" width="2.7109375" customWidth="1"/>
    <col min="7942" max="7942" width="11.7109375" customWidth="1"/>
    <col min="7943" max="7943" width="2.7109375" customWidth="1"/>
    <col min="7944" max="7944" width="11.7109375" customWidth="1"/>
    <col min="7945" max="7945" width="2.7109375" customWidth="1"/>
    <col min="7946" max="7946" width="11.7109375" customWidth="1"/>
    <col min="7947" max="7947" width="2.7109375" customWidth="1"/>
    <col min="7948" max="7948" width="11.7109375" customWidth="1"/>
    <col min="7949" max="7949" width="2.7109375" customWidth="1"/>
    <col min="7950" max="7950" width="11.7109375" customWidth="1"/>
    <col min="7951" max="7951" width="2.7109375" customWidth="1"/>
    <col min="7952" max="7952" width="11.7109375" customWidth="1"/>
    <col min="7953" max="7954" width="1.7109375" customWidth="1"/>
    <col min="7955" max="7955" width="11.7109375" customWidth="1"/>
    <col min="7956" max="7956" width="1.7109375" customWidth="1"/>
    <col min="7957" max="7957" width="7.7109375" customWidth="1"/>
    <col min="8193" max="8193" width="30.7109375" customWidth="1"/>
    <col min="8194" max="8194" width="10.42578125" customWidth="1"/>
    <col min="8195" max="8195" width="1.7109375" customWidth="1"/>
    <col min="8196" max="8196" width="11.7109375" customWidth="1"/>
    <col min="8197" max="8197" width="2.7109375" customWidth="1"/>
    <col min="8198" max="8198" width="11.7109375" customWidth="1"/>
    <col min="8199" max="8199" width="2.7109375" customWidth="1"/>
    <col min="8200" max="8200" width="11.7109375" customWidth="1"/>
    <col min="8201" max="8201" width="2.7109375" customWidth="1"/>
    <col min="8202" max="8202" width="11.7109375" customWidth="1"/>
    <col min="8203" max="8203" width="2.7109375" customWidth="1"/>
    <col min="8204" max="8204" width="11.7109375" customWidth="1"/>
    <col min="8205" max="8205" width="2.7109375" customWidth="1"/>
    <col min="8206" max="8206" width="11.7109375" customWidth="1"/>
    <col min="8207" max="8207" width="2.7109375" customWidth="1"/>
    <col min="8208" max="8208" width="11.7109375" customWidth="1"/>
    <col min="8209" max="8210" width="1.7109375" customWidth="1"/>
    <col min="8211" max="8211" width="11.7109375" customWidth="1"/>
    <col min="8212" max="8212" width="1.7109375" customWidth="1"/>
    <col min="8213" max="8213" width="7.7109375" customWidth="1"/>
    <col min="8449" max="8449" width="30.7109375" customWidth="1"/>
    <col min="8450" max="8450" width="10.42578125" customWidth="1"/>
    <col min="8451" max="8451" width="1.7109375" customWidth="1"/>
    <col min="8452" max="8452" width="11.7109375" customWidth="1"/>
    <col min="8453" max="8453" width="2.7109375" customWidth="1"/>
    <col min="8454" max="8454" width="11.7109375" customWidth="1"/>
    <col min="8455" max="8455" width="2.7109375" customWidth="1"/>
    <col min="8456" max="8456" width="11.7109375" customWidth="1"/>
    <col min="8457" max="8457" width="2.7109375" customWidth="1"/>
    <col min="8458" max="8458" width="11.7109375" customWidth="1"/>
    <col min="8459" max="8459" width="2.7109375" customWidth="1"/>
    <col min="8460" max="8460" width="11.7109375" customWidth="1"/>
    <col min="8461" max="8461" width="2.7109375" customWidth="1"/>
    <col min="8462" max="8462" width="11.7109375" customWidth="1"/>
    <col min="8463" max="8463" width="2.7109375" customWidth="1"/>
    <col min="8464" max="8464" width="11.7109375" customWidth="1"/>
    <col min="8465" max="8466" width="1.7109375" customWidth="1"/>
    <col min="8467" max="8467" width="11.7109375" customWidth="1"/>
    <col min="8468" max="8468" width="1.7109375" customWidth="1"/>
    <col min="8469" max="8469" width="7.7109375" customWidth="1"/>
    <col min="8705" max="8705" width="30.7109375" customWidth="1"/>
    <col min="8706" max="8706" width="10.42578125" customWidth="1"/>
    <col min="8707" max="8707" width="1.7109375" customWidth="1"/>
    <col min="8708" max="8708" width="11.7109375" customWidth="1"/>
    <col min="8709" max="8709" width="2.7109375" customWidth="1"/>
    <col min="8710" max="8710" width="11.7109375" customWidth="1"/>
    <col min="8711" max="8711" width="2.7109375" customWidth="1"/>
    <col min="8712" max="8712" width="11.7109375" customWidth="1"/>
    <col min="8713" max="8713" width="2.7109375" customWidth="1"/>
    <col min="8714" max="8714" width="11.7109375" customWidth="1"/>
    <col min="8715" max="8715" width="2.7109375" customWidth="1"/>
    <col min="8716" max="8716" width="11.7109375" customWidth="1"/>
    <col min="8717" max="8717" width="2.7109375" customWidth="1"/>
    <col min="8718" max="8718" width="11.7109375" customWidth="1"/>
    <col min="8719" max="8719" width="2.7109375" customWidth="1"/>
    <col min="8720" max="8720" width="11.7109375" customWidth="1"/>
    <col min="8721" max="8722" width="1.7109375" customWidth="1"/>
    <col min="8723" max="8723" width="11.7109375" customWidth="1"/>
    <col min="8724" max="8724" width="1.7109375" customWidth="1"/>
    <col min="8725" max="8725" width="7.7109375" customWidth="1"/>
    <col min="8961" max="8961" width="30.7109375" customWidth="1"/>
    <col min="8962" max="8962" width="10.42578125" customWidth="1"/>
    <col min="8963" max="8963" width="1.7109375" customWidth="1"/>
    <col min="8964" max="8964" width="11.7109375" customWidth="1"/>
    <col min="8965" max="8965" width="2.7109375" customWidth="1"/>
    <col min="8966" max="8966" width="11.7109375" customWidth="1"/>
    <col min="8967" max="8967" width="2.7109375" customWidth="1"/>
    <col min="8968" max="8968" width="11.7109375" customWidth="1"/>
    <col min="8969" max="8969" width="2.7109375" customWidth="1"/>
    <col min="8970" max="8970" width="11.7109375" customWidth="1"/>
    <col min="8971" max="8971" width="2.7109375" customWidth="1"/>
    <col min="8972" max="8972" width="11.7109375" customWidth="1"/>
    <col min="8973" max="8973" width="2.7109375" customWidth="1"/>
    <col min="8974" max="8974" width="11.7109375" customWidth="1"/>
    <col min="8975" max="8975" width="2.7109375" customWidth="1"/>
    <col min="8976" max="8976" width="11.7109375" customWidth="1"/>
    <col min="8977" max="8978" width="1.7109375" customWidth="1"/>
    <col min="8979" max="8979" width="11.7109375" customWidth="1"/>
    <col min="8980" max="8980" width="1.7109375" customWidth="1"/>
    <col min="8981" max="8981" width="7.7109375" customWidth="1"/>
    <col min="9217" max="9217" width="30.7109375" customWidth="1"/>
    <col min="9218" max="9218" width="10.42578125" customWidth="1"/>
    <col min="9219" max="9219" width="1.7109375" customWidth="1"/>
    <col min="9220" max="9220" width="11.7109375" customWidth="1"/>
    <col min="9221" max="9221" width="2.7109375" customWidth="1"/>
    <col min="9222" max="9222" width="11.7109375" customWidth="1"/>
    <col min="9223" max="9223" width="2.7109375" customWidth="1"/>
    <col min="9224" max="9224" width="11.7109375" customWidth="1"/>
    <col min="9225" max="9225" width="2.7109375" customWidth="1"/>
    <col min="9226" max="9226" width="11.7109375" customWidth="1"/>
    <col min="9227" max="9227" width="2.7109375" customWidth="1"/>
    <col min="9228" max="9228" width="11.7109375" customWidth="1"/>
    <col min="9229" max="9229" width="2.7109375" customWidth="1"/>
    <col min="9230" max="9230" width="11.7109375" customWidth="1"/>
    <col min="9231" max="9231" width="2.7109375" customWidth="1"/>
    <col min="9232" max="9232" width="11.7109375" customWidth="1"/>
    <col min="9233" max="9234" width="1.7109375" customWidth="1"/>
    <col min="9235" max="9235" width="11.7109375" customWidth="1"/>
    <col min="9236" max="9236" width="1.7109375" customWidth="1"/>
    <col min="9237" max="9237" width="7.7109375" customWidth="1"/>
    <col min="9473" max="9473" width="30.7109375" customWidth="1"/>
    <col min="9474" max="9474" width="10.42578125" customWidth="1"/>
    <col min="9475" max="9475" width="1.7109375" customWidth="1"/>
    <col min="9476" max="9476" width="11.7109375" customWidth="1"/>
    <col min="9477" max="9477" width="2.7109375" customWidth="1"/>
    <col min="9478" max="9478" width="11.7109375" customWidth="1"/>
    <col min="9479" max="9479" width="2.7109375" customWidth="1"/>
    <col min="9480" max="9480" width="11.7109375" customWidth="1"/>
    <col min="9481" max="9481" width="2.7109375" customWidth="1"/>
    <col min="9482" max="9482" width="11.7109375" customWidth="1"/>
    <col min="9483" max="9483" width="2.7109375" customWidth="1"/>
    <col min="9484" max="9484" width="11.7109375" customWidth="1"/>
    <col min="9485" max="9485" width="2.7109375" customWidth="1"/>
    <col min="9486" max="9486" width="11.7109375" customWidth="1"/>
    <col min="9487" max="9487" width="2.7109375" customWidth="1"/>
    <col min="9488" max="9488" width="11.7109375" customWidth="1"/>
    <col min="9489" max="9490" width="1.7109375" customWidth="1"/>
    <col min="9491" max="9491" width="11.7109375" customWidth="1"/>
    <col min="9492" max="9492" width="1.7109375" customWidth="1"/>
    <col min="9493" max="9493" width="7.7109375" customWidth="1"/>
    <col min="9729" max="9729" width="30.7109375" customWidth="1"/>
    <col min="9730" max="9730" width="10.42578125" customWidth="1"/>
    <col min="9731" max="9731" width="1.7109375" customWidth="1"/>
    <col min="9732" max="9732" width="11.7109375" customWidth="1"/>
    <col min="9733" max="9733" width="2.7109375" customWidth="1"/>
    <col min="9734" max="9734" width="11.7109375" customWidth="1"/>
    <col min="9735" max="9735" width="2.7109375" customWidth="1"/>
    <col min="9736" max="9736" width="11.7109375" customWidth="1"/>
    <col min="9737" max="9737" width="2.7109375" customWidth="1"/>
    <col min="9738" max="9738" width="11.7109375" customWidth="1"/>
    <col min="9739" max="9739" width="2.7109375" customWidth="1"/>
    <col min="9740" max="9740" width="11.7109375" customWidth="1"/>
    <col min="9741" max="9741" width="2.7109375" customWidth="1"/>
    <col min="9742" max="9742" width="11.7109375" customWidth="1"/>
    <col min="9743" max="9743" width="2.7109375" customWidth="1"/>
    <col min="9744" max="9744" width="11.7109375" customWidth="1"/>
    <col min="9745" max="9746" width="1.7109375" customWidth="1"/>
    <col min="9747" max="9747" width="11.7109375" customWidth="1"/>
    <col min="9748" max="9748" width="1.7109375" customWidth="1"/>
    <col min="9749" max="9749" width="7.7109375" customWidth="1"/>
    <col min="9985" max="9985" width="30.7109375" customWidth="1"/>
    <col min="9986" max="9986" width="10.42578125" customWidth="1"/>
    <col min="9987" max="9987" width="1.7109375" customWidth="1"/>
    <col min="9988" max="9988" width="11.7109375" customWidth="1"/>
    <col min="9989" max="9989" width="2.7109375" customWidth="1"/>
    <col min="9990" max="9990" width="11.7109375" customWidth="1"/>
    <col min="9991" max="9991" width="2.7109375" customWidth="1"/>
    <col min="9992" max="9992" width="11.7109375" customWidth="1"/>
    <col min="9993" max="9993" width="2.7109375" customWidth="1"/>
    <col min="9994" max="9994" width="11.7109375" customWidth="1"/>
    <col min="9995" max="9995" width="2.7109375" customWidth="1"/>
    <col min="9996" max="9996" width="11.7109375" customWidth="1"/>
    <col min="9997" max="9997" width="2.7109375" customWidth="1"/>
    <col min="9998" max="9998" width="11.7109375" customWidth="1"/>
    <col min="9999" max="9999" width="2.7109375" customWidth="1"/>
    <col min="10000" max="10000" width="11.7109375" customWidth="1"/>
    <col min="10001" max="10002" width="1.7109375" customWidth="1"/>
    <col min="10003" max="10003" width="11.7109375" customWidth="1"/>
    <col min="10004" max="10004" width="1.7109375" customWidth="1"/>
    <col min="10005" max="10005" width="7.7109375" customWidth="1"/>
    <col min="10241" max="10241" width="30.7109375" customWidth="1"/>
    <col min="10242" max="10242" width="10.42578125" customWidth="1"/>
    <col min="10243" max="10243" width="1.7109375" customWidth="1"/>
    <col min="10244" max="10244" width="11.7109375" customWidth="1"/>
    <col min="10245" max="10245" width="2.7109375" customWidth="1"/>
    <col min="10246" max="10246" width="11.7109375" customWidth="1"/>
    <col min="10247" max="10247" width="2.7109375" customWidth="1"/>
    <col min="10248" max="10248" width="11.7109375" customWidth="1"/>
    <col min="10249" max="10249" width="2.7109375" customWidth="1"/>
    <col min="10250" max="10250" width="11.7109375" customWidth="1"/>
    <col min="10251" max="10251" width="2.7109375" customWidth="1"/>
    <col min="10252" max="10252" width="11.7109375" customWidth="1"/>
    <col min="10253" max="10253" width="2.7109375" customWidth="1"/>
    <col min="10254" max="10254" width="11.7109375" customWidth="1"/>
    <col min="10255" max="10255" width="2.7109375" customWidth="1"/>
    <col min="10256" max="10256" width="11.7109375" customWidth="1"/>
    <col min="10257" max="10258" width="1.7109375" customWidth="1"/>
    <col min="10259" max="10259" width="11.7109375" customWidth="1"/>
    <col min="10260" max="10260" width="1.7109375" customWidth="1"/>
    <col min="10261" max="10261" width="7.7109375" customWidth="1"/>
    <col min="10497" max="10497" width="30.7109375" customWidth="1"/>
    <col min="10498" max="10498" width="10.42578125" customWidth="1"/>
    <col min="10499" max="10499" width="1.7109375" customWidth="1"/>
    <col min="10500" max="10500" width="11.7109375" customWidth="1"/>
    <col min="10501" max="10501" width="2.7109375" customWidth="1"/>
    <col min="10502" max="10502" width="11.7109375" customWidth="1"/>
    <col min="10503" max="10503" width="2.7109375" customWidth="1"/>
    <col min="10504" max="10504" width="11.7109375" customWidth="1"/>
    <col min="10505" max="10505" width="2.7109375" customWidth="1"/>
    <col min="10506" max="10506" width="11.7109375" customWidth="1"/>
    <col min="10507" max="10507" width="2.7109375" customWidth="1"/>
    <col min="10508" max="10508" width="11.7109375" customWidth="1"/>
    <col min="10509" max="10509" width="2.7109375" customWidth="1"/>
    <col min="10510" max="10510" width="11.7109375" customWidth="1"/>
    <col min="10511" max="10511" width="2.7109375" customWidth="1"/>
    <col min="10512" max="10512" width="11.7109375" customWidth="1"/>
    <col min="10513" max="10514" width="1.7109375" customWidth="1"/>
    <col min="10515" max="10515" width="11.7109375" customWidth="1"/>
    <col min="10516" max="10516" width="1.7109375" customWidth="1"/>
    <col min="10517" max="10517" width="7.7109375" customWidth="1"/>
    <col min="10753" max="10753" width="30.7109375" customWidth="1"/>
    <col min="10754" max="10754" width="10.42578125" customWidth="1"/>
    <col min="10755" max="10755" width="1.7109375" customWidth="1"/>
    <col min="10756" max="10756" width="11.7109375" customWidth="1"/>
    <col min="10757" max="10757" width="2.7109375" customWidth="1"/>
    <col min="10758" max="10758" width="11.7109375" customWidth="1"/>
    <col min="10759" max="10759" width="2.7109375" customWidth="1"/>
    <col min="10760" max="10760" width="11.7109375" customWidth="1"/>
    <col min="10761" max="10761" width="2.7109375" customWidth="1"/>
    <col min="10762" max="10762" width="11.7109375" customWidth="1"/>
    <col min="10763" max="10763" width="2.7109375" customWidth="1"/>
    <col min="10764" max="10764" width="11.7109375" customWidth="1"/>
    <col min="10765" max="10765" width="2.7109375" customWidth="1"/>
    <col min="10766" max="10766" width="11.7109375" customWidth="1"/>
    <col min="10767" max="10767" width="2.7109375" customWidth="1"/>
    <col min="10768" max="10768" width="11.7109375" customWidth="1"/>
    <col min="10769" max="10770" width="1.7109375" customWidth="1"/>
    <col min="10771" max="10771" width="11.7109375" customWidth="1"/>
    <col min="10772" max="10772" width="1.7109375" customWidth="1"/>
    <col min="10773" max="10773" width="7.7109375" customWidth="1"/>
    <col min="11009" max="11009" width="30.7109375" customWidth="1"/>
    <col min="11010" max="11010" width="10.42578125" customWidth="1"/>
    <col min="11011" max="11011" width="1.7109375" customWidth="1"/>
    <col min="11012" max="11012" width="11.7109375" customWidth="1"/>
    <col min="11013" max="11013" width="2.7109375" customWidth="1"/>
    <col min="11014" max="11014" width="11.7109375" customWidth="1"/>
    <col min="11015" max="11015" width="2.7109375" customWidth="1"/>
    <col min="11016" max="11016" width="11.7109375" customWidth="1"/>
    <col min="11017" max="11017" width="2.7109375" customWidth="1"/>
    <col min="11018" max="11018" width="11.7109375" customWidth="1"/>
    <col min="11019" max="11019" width="2.7109375" customWidth="1"/>
    <col min="11020" max="11020" width="11.7109375" customWidth="1"/>
    <col min="11021" max="11021" width="2.7109375" customWidth="1"/>
    <col min="11022" max="11022" width="11.7109375" customWidth="1"/>
    <col min="11023" max="11023" width="2.7109375" customWidth="1"/>
    <col min="11024" max="11024" width="11.7109375" customWidth="1"/>
    <col min="11025" max="11026" width="1.7109375" customWidth="1"/>
    <col min="11027" max="11027" width="11.7109375" customWidth="1"/>
    <col min="11028" max="11028" width="1.7109375" customWidth="1"/>
    <col min="11029" max="11029" width="7.7109375" customWidth="1"/>
    <col min="11265" max="11265" width="30.7109375" customWidth="1"/>
    <col min="11266" max="11266" width="10.42578125" customWidth="1"/>
    <col min="11267" max="11267" width="1.7109375" customWidth="1"/>
    <col min="11268" max="11268" width="11.7109375" customWidth="1"/>
    <col min="11269" max="11269" width="2.7109375" customWidth="1"/>
    <col min="11270" max="11270" width="11.7109375" customWidth="1"/>
    <col min="11271" max="11271" width="2.7109375" customWidth="1"/>
    <col min="11272" max="11272" width="11.7109375" customWidth="1"/>
    <col min="11273" max="11273" width="2.7109375" customWidth="1"/>
    <col min="11274" max="11274" width="11.7109375" customWidth="1"/>
    <col min="11275" max="11275" width="2.7109375" customWidth="1"/>
    <col min="11276" max="11276" width="11.7109375" customWidth="1"/>
    <col min="11277" max="11277" width="2.7109375" customWidth="1"/>
    <col min="11278" max="11278" width="11.7109375" customWidth="1"/>
    <col min="11279" max="11279" width="2.7109375" customWidth="1"/>
    <col min="11280" max="11280" width="11.7109375" customWidth="1"/>
    <col min="11281" max="11282" width="1.7109375" customWidth="1"/>
    <col min="11283" max="11283" width="11.7109375" customWidth="1"/>
    <col min="11284" max="11284" width="1.7109375" customWidth="1"/>
    <col min="11285" max="11285" width="7.7109375" customWidth="1"/>
    <col min="11521" max="11521" width="30.7109375" customWidth="1"/>
    <col min="11522" max="11522" width="10.42578125" customWidth="1"/>
    <col min="11523" max="11523" width="1.7109375" customWidth="1"/>
    <col min="11524" max="11524" width="11.7109375" customWidth="1"/>
    <col min="11525" max="11525" width="2.7109375" customWidth="1"/>
    <col min="11526" max="11526" width="11.7109375" customWidth="1"/>
    <col min="11527" max="11527" width="2.7109375" customWidth="1"/>
    <col min="11528" max="11528" width="11.7109375" customWidth="1"/>
    <col min="11529" max="11529" width="2.7109375" customWidth="1"/>
    <col min="11530" max="11530" width="11.7109375" customWidth="1"/>
    <col min="11531" max="11531" width="2.7109375" customWidth="1"/>
    <col min="11532" max="11532" width="11.7109375" customWidth="1"/>
    <col min="11533" max="11533" width="2.7109375" customWidth="1"/>
    <col min="11534" max="11534" width="11.7109375" customWidth="1"/>
    <col min="11535" max="11535" width="2.7109375" customWidth="1"/>
    <col min="11536" max="11536" width="11.7109375" customWidth="1"/>
    <col min="11537" max="11538" width="1.7109375" customWidth="1"/>
    <col min="11539" max="11539" width="11.7109375" customWidth="1"/>
    <col min="11540" max="11540" width="1.7109375" customWidth="1"/>
    <col min="11541" max="11541" width="7.7109375" customWidth="1"/>
    <col min="11777" max="11777" width="30.7109375" customWidth="1"/>
    <col min="11778" max="11778" width="10.42578125" customWidth="1"/>
    <col min="11779" max="11779" width="1.7109375" customWidth="1"/>
    <col min="11780" max="11780" width="11.7109375" customWidth="1"/>
    <col min="11781" max="11781" width="2.7109375" customWidth="1"/>
    <col min="11782" max="11782" width="11.7109375" customWidth="1"/>
    <col min="11783" max="11783" width="2.7109375" customWidth="1"/>
    <col min="11784" max="11784" width="11.7109375" customWidth="1"/>
    <col min="11785" max="11785" width="2.7109375" customWidth="1"/>
    <col min="11786" max="11786" width="11.7109375" customWidth="1"/>
    <col min="11787" max="11787" width="2.7109375" customWidth="1"/>
    <col min="11788" max="11788" width="11.7109375" customWidth="1"/>
    <col min="11789" max="11789" width="2.7109375" customWidth="1"/>
    <col min="11790" max="11790" width="11.7109375" customWidth="1"/>
    <col min="11791" max="11791" width="2.7109375" customWidth="1"/>
    <col min="11792" max="11792" width="11.7109375" customWidth="1"/>
    <col min="11793" max="11794" width="1.7109375" customWidth="1"/>
    <col min="11795" max="11795" width="11.7109375" customWidth="1"/>
    <col min="11796" max="11796" width="1.7109375" customWidth="1"/>
    <col min="11797" max="11797" width="7.7109375" customWidth="1"/>
    <col min="12033" max="12033" width="30.7109375" customWidth="1"/>
    <col min="12034" max="12034" width="10.42578125" customWidth="1"/>
    <col min="12035" max="12035" width="1.7109375" customWidth="1"/>
    <col min="12036" max="12036" width="11.7109375" customWidth="1"/>
    <col min="12037" max="12037" width="2.7109375" customWidth="1"/>
    <col min="12038" max="12038" width="11.7109375" customWidth="1"/>
    <col min="12039" max="12039" width="2.7109375" customWidth="1"/>
    <col min="12040" max="12040" width="11.7109375" customWidth="1"/>
    <col min="12041" max="12041" width="2.7109375" customWidth="1"/>
    <col min="12042" max="12042" width="11.7109375" customWidth="1"/>
    <col min="12043" max="12043" width="2.7109375" customWidth="1"/>
    <col min="12044" max="12044" width="11.7109375" customWidth="1"/>
    <col min="12045" max="12045" width="2.7109375" customWidth="1"/>
    <col min="12046" max="12046" width="11.7109375" customWidth="1"/>
    <col min="12047" max="12047" width="2.7109375" customWidth="1"/>
    <col min="12048" max="12048" width="11.7109375" customWidth="1"/>
    <col min="12049" max="12050" width="1.7109375" customWidth="1"/>
    <col min="12051" max="12051" width="11.7109375" customWidth="1"/>
    <col min="12052" max="12052" width="1.7109375" customWidth="1"/>
    <col min="12053" max="12053" width="7.7109375" customWidth="1"/>
    <col min="12289" max="12289" width="30.7109375" customWidth="1"/>
    <col min="12290" max="12290" width="10.42578125" customWidth="1"/>
    <col min="12291" max="12291" width="1.7109375" customWidth="1"/>
    <col min="12292" max="12292" width="11.7109375" customWidth="1"/>
    <col min="12293" max="12293" width="2.7109375" customWidth="1"/>
    <col min="12294" max="12294" width="11.7109375" customWidth="1"/>
    <col min="12295" max="12295" width="2.7109375" customWidth="1"/>
    <col min="12296" max="12296" width="11.7109375" customWidth="1"/>
    <col min="12297" max="12297" width="2.7109375" customWidth="1"/>
    <col min="12298" max="12298" width="11.7109375" customWidth="1"/>
    <col min="12299" max="12299" width="2.7109375" customWidth="1"/>
    <col min="12300" max="12300" width="11.7109375" customWidth="1"/>
    <col min="12301" max="12301" width="2.7109375" customWidth="1"/>
    <col min="12302" max="12302" width="11.7109375" customWidth="1"/>
    <col min="12303" max="12303" width="2.7109375" customWidth="1"/>
    <col min="12304" max="12304" width="11.7109375" customWidth="1"/>
    <col min="12305" max="12306" width="1.7109375" customWidth="1"/>
    <col min="12307" max="12307" width="11.7109375" customWidth="1"/>
    <col min="12308" max="12308" width="1.7109375" customWidth="1"/>
    <col min="12309" max="12309" width="7.7109375" customWidth="1"/>
    <col min="12545" max="12545" width="30.7109375" customWidth="1"/>
    <col min="12546" max="12546" width="10.42578125" customWidth="1"/>
    <col min="12547" max="12547" width="1.7109375" customWidth="1"/>
    <col min="12548" max="12548" width="11.7109375" customWidth="1"/>
    <col min="12549" max="12549" width="2.7109375" customWidth="1"/>
    <col min="12550" max="12550" width="11.7109375" customWidth="1"/>
    <col min="12551" max="12551" width="2.7109375" customWidth="1"/>
    <col min="12552" max="12552" width="11.7109375" customWidth="1"/>
    <col min="12553" max="12553" width="2.7109375" customWidth="1"/>
    <col min="12554" max="12554" width="11.7109375" customWidth="1"/>
    <col min="12555" max="12555" width="2.7109375" customWidth="1"/>
    <col min="12556" max="12556" width="11.7109375" customWidth="1"/>
    <col min="12557" max="12557" width="2.7109375" customWidth="1"/>
    <col min="12558" max="12558" width="11.7109375" customWidth="1"/>
    <col min="12559" max="12559" width="2.7109375" customWidth="1"/>
    <col min="12560" max="12560" width="11.7109375" customWidth="1"/>
    <col min="12561" max="12562" width="1.7109375" customWidth="1"/>
    <col min="12563" max="12563" width="11.7109375" customWidth="1"/>
    <col min="12564" max="12564" width="1.7109375" customWidth="1"/>
    <col min="12565" max="12565" width="7.7109375" customWidth="1"/>
    <col min="12801" max="12801" width="30.7109375" customWidth="1"/>
    <col min="12802" max="12802" width="10.42578125" customWidth="1"/>
    <col min="12803" max="12803" width="1.7109375" customWidth="1"/>
    <col min="12804" max="12804" width="11.7109375" customWidth="1"/>
    <col min="12805" max="12805" width="2.7109375" customWidth="1"/>
    <col min="12806" max="12806" width="11.7109375" customWidth="1"/>
    <col min="12807" max="12807" width="2.7109375" customWidth="1"/>
    <col min="12808" max="12808" width="11.7109375" customWidth="1"/>
    <col min="12809" max="12809" width="2.7109375" customWidth="1"/>
    <col min="12810" max="12810" width="11.7109375" customWidth="1"/>
    <col min="12811" max="12811" width="2.7109375" customWidth="1"/>
    <col min="12812" max="12812" width="11.7109375" customWidth="1"/>
    <col min="12813" max="12813" width="2.7109375" customWidth="1"/>
    <col min="12814" max="12814" width="11.7109375" customWidth="1"/>
    <col min="12815" max="12815" width="2.7109375" customWidth="1"/>
    <col min="12816" max="12816" width="11.7109375" customWidth="1"/>
    <col min="12817" max="12818" width="1.7109375" customWidth="1"/>
    <col min="12819" max="12819" width="11.7109375" customWidth="1"/>
    <col min="12820" max="12820" width="1.7109375" customWidth="1"/>
    <col min="12821" max="12821" width="7.7109375" customWidth="1"/>
    <col min="13057" max="13057" width="30.7109375" customWidth="1"/>
    <col min="13058" max="13058" width="10.42578125" customWidth="1"/>
    <col min="13059" max="13059" width="1.7109375" customWidth="1"/>
    <col min="13060" max="13060" width="11.7109375" customWidth="1"/>
    <col min="13061" max="13061" width="2.7109375" customWidth="1"/>
    <col min="13062" max="13062" width="11.7109375" customWidth="1"/>
    <col min="13063" max="13063" width="2.7109375" customWidth="1"/>
    <col min="13064" max="13064" width="11.7109375" customWidth="1"/>
    <col min="13065" max="13065" width="2.7109375" customWidth="1"/>
    <col min="13066" max="13066" width="11.7109375" customWidth="1"/>
    <col min="13067" max="13067" width="2.7109375" customWidth="1"/>
    <col min="13068" max="13068" width="11.7109375" customWidth="1"/>
    <col min="13069" max="13069" width="2.7109375" customWidth="1"/>
    <col min="13070" max="13070" width="11.7109375" customWidth="1"/>
    <col min="13071" max="13071" width="2.7109375" customWidth="1"/>
    <col min="13072" max="13072" width="11.7109375" customWidth="1"/>
    <col min="13073" max="13074" width="1.7109375" customWidth="1"/>
    <col min="13075" max="13075" width="11.7109375" customWidth="1"/>
    <col min="13076" max="13076" width="1.7109375" customWidth="1"/>
    <col min="13077" max="13077" width="7.7109375" customWidth="1"/>
    <col min="13313" max="13313" width="30.7109375" customWidth="1"/>
    <col min="13314" max="13314" width="10.42578125" customWidth="1"/>
    <col min="13315" max="13315" width="1.7109375" customWidth="1"/>
    <col min="13316" max="13316" width="11.7109375" customWidth="1"/>
    <col min="13317" max="13317" width="2.7109375" customWidth="1"/>
    <col min="13318" max="13318" width="11.7109375" customWidth="1"/>
    <col min="13319" max="13319" width="2.7109375" customWidth="1"/>
    <col min="13320" max="13320" width="11.7109375" customWidth="1"/>
    <col min="13321" max="13321" width="2.7109375" customWidth="1"/>
    <col min="13322" max="13322" width="11.7109375" customWidth="1"/>
    <col min="13323" max="13323" width="2.7109375" customWidth="1"/>
    <col min="13324" max="13324" width="11.7109375" customWidth="1"/>
    <col min="13325" max="13325" width="2.7109375" customWidth="1"/>
    <col min="13326" max="13326" width="11.7109375" customWidth="1"/>
    <col min="13327" max="13327" width="2.7109375" customWidth="1"/>
    <col min="13328" max="13328" width="11.7109375" customWidth="1"/>
    <col min="13329" max="13330" width="1.7109375" customWidth="1"/>
    <col min="13331" max="13331" width="11.7109375" customWidth="1"/>
    <col min="13332" max="13332" width="1.7109375" customWidth="1"/>
    <col min="13333" max="13333" width="7.7109375" customWidth="1"/>
    <col min="13569" max="13569" width="30.7109375" customWidth="1"/>
    <col min="13570" max="13570" width="10.42578125" customWidth="1"/>
    <col min="13571" max="13571" width="1.7109375" customWidth="1"/>
    <col min="13572" max="13572" width="11.7109375" customWidth="1"/>
    <col min="13573" max="13573" width="2.7109375" customWidth="1"/>
    <col min="13574" max="13574" width="11.7109375" customWidth="1"/>
    <col min="13575" max="13575" width="2.7109375" customWidth="1"/>
    <col min="13576" max="13576" width="11.7109375" customWidth="1"/>
    <col min="13577" max="13577" width="2.7109375" customWidth="1"/>
    <col min="13578" max="13578" width="11.7109375" customWidth="1"/>
    <col min="13579" max="13579" width="2.7109375" customWidth="1"/>
    <col min="13580" max="13580" width="11.7109375" customWidth="1"/>
    <col min="13581" max="13581" width="2.7109375" customWidth="1"/>
    <col min="13582" max="13582" width="11.7109375" customWidth="1"/>
    <col min="13583" max="13583" width="2.7109375" customWidth="1"/>
    <col min="13584" max="13584" width="11.7109375" customWidth="1"/>
    <col min="13585" max="13586" width="1.7109375" customWidth="1"/>
    <col min="13587" max="13587" width="11.7109375" customWidth="1"/>
    <col min="13588" max="13588" width="1.7109375" customWidth="1"/>
    <col min="13589" max="13589" width="7.7109375" customWidth="1"/>
    <col min="13825" max="13825" width="30.7109375" customWidth="1"/>
    <col min="13826" max="13826" width="10.42578125" customWidth="1"/>
    <col min="13827" max="13827" width="1.7109375" customWidth="1"/>
    <col min="13828" max="13828" width="11.7109375" customWidth="1"/>
    <col min="13829" max="13829" width="2.7109375" customWidth="1"/>
    <col min="13830" max="13830" width="11.7109375" customWidth="1"/>
    <col min="13831" max="13831" width="2.7109375" customWidth="1"/>
    <col min="13832" max="13832" width="11.7109375" customWidth="1"/>
    <col min="13833" max="13833" width="2.7109375" customWidth="1"/>
    <col min="13834" max="13834" width="11.7109375" customWidth="1"/>
    <col min="13835" max="13835" width="2.7109375" customWidth="1"/>
    <col min="13836" max="13836" width="11.7109375" customWidth="1"/>
    <col min="13837" max="13837" width="2.7109375" customWidth="1"/>
    <col min="13838" max="13838" width="11.7109375" customWidth="1"/>
    <col min="13839" max="13839" width="2.7109375" customWidth="1"/>
    <col min="13840" max="13840" width="11.7109375" customWidth="1"/>
    <col min="13841" max="13842" width="1.7109375" customWidth="1"/>
    <col min="13843" max="13843" width="11.7109375" customWidth="1"/>
    <col min="13844" max="13844" width="1.7109375" customWidth="1"/>
    <col min="13845" max="13845" width="7.7109375" customWidth="1"/>
    <col min="14081" max="14081" width="30.7109375" customWidth="1"/>
    <col min="14082" max="14082" width="10.42578125" customWidth="1"/>
    <col min="14083" max="14083" width="1.7109375" customWidth="1"/>
    <col min="14084" max="14084" width="11.7109375" customWidth="1"/>
    <col min="14085" max="14085" width="2.7109375" customWidth="1"/>
    <col min="14086" max="14086" width="11.7109375" customWidth="1"/>
    <col min="14087" max="14087" width="2.7109375" customWidth="1"/>
    <col min="14088" max="14088" width="11.7109375" customWidth="1"/>
    <col min="14089" max="14089" width="2.7109375" customWidth="1"/>
    <col min="14090" max="14090" width="11.7109375" customWidth="1"/>
    <col min="14091" max="14091" width="2.7109375" customWidth="1"/>
    <col min="14092" max="14092" width="11.7109375" customWidth="1"/>
    <col min="14093" max="14093" width="2.7109375" customWidth="1"/>
    <col min="14094" max="14094" width="11.7109375" customWidth="1"/>
    <col min="14095" max="14095" width="2.7109375" customWidth="1"/>
    <col min="14096" max="14096" width="11.7109375" customWidth="1"/>
    <col min="14097" max="14098" width="1.7109375" customWidth="1"/>
    <col min="14099" max="14099" width="11.7109375" customWidth="1"/>
    <col min="14100" max="14100" width="1.7109375" customWidth="1"/>
    <col min="14101" max="14101" width="7.7109375" customWidth="1"/>
    <col min="14337" max="14337" width="30.7109375" customWidth="1"/>
    <col min="14338" max="14338" width="10.42578125" customWidth="1"/>
    <col min="14339" max="14339" width="1.7109375" customWidth="1"/>
    <col min="14340" max="14340" width="11.7109375" customWidth="1"/>
    <col min="14341" max="14341" width="2.7109375" customWidth="1"/>
    <col min="14342" max="14342" width="11.7109375" customWidth="1"/>
    <col min="14343" max="14343" width="2.7109375" customWidth="1"/>
    <col min="14344" max="14344" width="11.7109375" customWidth="1"/>
    <col min="14345" max="14345" width="2.7109375" customWidth="1"/>
    <col min="14346" max="14346" width="11.7109375" customWidth="1"/>
    <col min="14347" max="14347" width="2.7109375" customWidth="1"/>
    <col min="14348" max="14348" width="11.7109375" customWidth="1"/>
    <col min="14349" max="14349" width="2.7109375" customWidth="1"/>
    <col min="14350" max="14350" width="11.7109375" customWidth="1"/>
    <col min="14351" max="14351" width="2.7109375" customWidth="1"/>
    <col min="14352" max="14352" width="11.7109375" customWidth="1"/>
    <col min="14353" max="14354" width="1.7109375" customWidth="1"/>
    <col min="14355" max="14355" width="11.7109375" customWidth="1"/>
    <col min="14356" max="14356" width="1.7109375" customWidth="1"/>
    <col min="14357" max="14357" width="7.7109375" customWidth="1"/>
    <col min="14593" max="14593" width="30.7109375" customWidth="1"/>
    <col min="14594" max="14594" width="10.42578125" customWidth="1"/>
    <col min="14595" max="14595" width="1.7109375" customWidth="1"/>
    <col min="14596" max="14596" width="11.7109375" customWidth="1"/>
    <col min="14597" max="14597" width="2.7109375" customWidth="1"/>
    <col min="14598" max="14598" width="11.7109375" customWidth="1"/>
    <col min="14599" max="14599" width="2.7109375" customWidth="1"/>
    <col min="14600" max="14600" width="11.7109375" customWidth="1"/>
    <col min="14601" max="14601" width="2.7109375" customWidth="1"/>
    <col min="14602" max="14602" width="11.7109375" customWidth="1"/>
    <col min="14603" max="14603" width="2.7109375" customWidth="1"/>
    <col min="14604" max="14604" width="11.7109375" customWidth="1"/>
    <col min="14605" max="14605" width="2.7109375" customWidth="1"/>
    <col min="14606" max="14606" width="11.7109375" customWidth="1"/>
    <col min="14607" max="14607" width="2.7109375" customWidth="1"/>
    <col min="14608" max="14608" width="11.7109375" customWidth="1"/>
    <col min="14609" max="14610" width="1.7109375" customWidth="1"/>
    <col min="14611" max="14611" width="11.7109375" customWidth="1"/>
    <col min="14612" max="14612" width="1.7109375" customWidth="1"/>
    <col min="14613" max="14613" width="7.7109375" customWidth="1"/>
    <col min="14849" max="14849" width="30.7109375" customWidth="1"/>
    <col min="14850" max="14850" width="10.42578125" customWidth="1"/>
    <col min="14851" max="14851" width="1.7109375" customWidth="1"/>
    <col min="14852" max="14852" width="11.7109375" customWidth="1"/>
    <col min="14853" max="14853" width="2.7109375" customWidth="1"/>
    <col min="14854" max="14854" width="11.7109375" customWidth="1"/>
    <col min="14855" max="14855" width="2.7109375" customWidth="1"/>
    <col min="14856" max="14856" width="11.7109375" customWidth="1"/>
    <col min="14857" max="14857" width="2.7109375" customWidth="1"/>
    <col min="14858" max="14858" width="11.7109375" customWidth="1"/>
    <col min="14859" max="14859" width="2.7109375" customWidth="1"/>
    <col min="14860" max="14860" width="11.7109375" customWidth="1"/>
    <col min="14861" max="14861" width="2.7109375" customWidth="1"/>
    <col min="14862" max="14862" width="11.7109375" customWidth="1"/>
    <col min="14863" max="14863" width="2.7109375" customWidth="1"/>
    <col min="14864" max="14864" width="11.7109375" customWidth="1"/>
    <col min="14865" max="14866" width="1.7109375" customWidth="1"/>
    <col min="14867" max="14867" width="11.7109375" customWidth="1"/>
    <col min="14868" max="14868" width="1.7109375" customWidth="1"/>
    <col min="14869" max="14869" width="7.7109375" customWidth="1"/>
    <col min="15105" max="15105" width="30.7109375" customWidth="1"/>
    <col min="15106" max="15106" width="10.42578125" customWidth="1"/>
    <col min="15107" max="15107" width="1.7109375" customWidth="1"/>
    <col min="15108" max="15108" width="11.7109375" customWidth="1"/>
    <col min="15109" max="15109" width="2.7109375" customWidth="1"/>
    <col min="15110" max="15110" width="11.7109375" customWidth="1"/>
    <col min="15111" max="15111" width="2.7109375" customWidth="1"/>
    <col min="15112" max="15112" width="11.7109375" customWidth="1"/>
    <col min="15113" max="15113" width="2.7109375" customWidth="1"/>
    <col min="15114" max="15114" width="11.7109375" customWidth="1"/>
    <col min="15115" max="15115" width="2.7109375" customWidth="1"/>
    <col min="15116" max="15116" width="11.7109375" customWidth="1"/>
    <col min="15117" max="15117" width="2.7109375" customWidth="1"/>
    <col min="15118" max="15118" width="11.7109375" customWidth="1"/>
    <col min="15119" max="15119" width="2.7109375" customWidth="1"/>
    <col min="15120" max="15120" width="11.7109375" customWidth="1"/>
    <col min="15121" max="15122" width="1.7109375" customWidth="1"/>
    <col min="15123" max="15123" width="11.7109375" customWidth="1"/>
    <col min="15124" max="15124" width="1.7109375" customWidth="1"/>
    <col min="15125" max="15125" width="7.7109375" customWidth="1"/>
    <col min="15361" max="15361" width="30.7109375" customWidth="1"/>
    <col min="15362" max="15362" width="10.42578125" customWidth="1"/>
    <col min="15363" max="15363" width="1.7109375" customWidth="1"/>
    <col min="15364" max="15364" width="11.7109375" customWidth="1"/>
    <col min="15365" max="15365" width="2.7109375" customWidth="1"/>
    <col min="15366" max="15366" width="11.7109375" customWidth="1"/>
    <col min="15367" max="15367" width="2.7109375" customWidth="1"/>
    <col min="15368" max="15368" width="11.7109375" customWidth="1"/>
    <col min="15369" max="15369" width="2.7109375" customWidth="1"/>
    <col min="15370" max="15370" width="11.7109375" customWidth="1"/>
    <col min="15371" max="15371" width="2.7109375" customWidth="1"/>
    <col min="15372" max="15372" width="11.7109375" customWidth="1"/>
    <col min="15373" max="15373" width="2.7109375" customWidth="1"/>
    <col min="15374" max="15374" width="11.7109375" customWidth="1"/>
    <col min="15375" max="15375" width="2.7109375" customWidth="1"/>
    <col min="15376" max="15376" width="11.7109375" customWidth="1"/>
    <col min="15377" max="15378" width="1.7109375" customWidth="1"/>
    <col min="15379" max="15379" width="11.7109375" customWidth="1"/>
    <col min="15380" max="15380" width="1.7109375" customWidth="1"/>
    <col min="15381" max="15381" width="7.7109375" customWidth="1"/>
    <col min="15617" max="15617" width="30.7109375" customWidth="1"/>
    <col min="15618" max="15618" width="10.42578125" customWidth="1"/>
    <col min="15619" max="15619" width="1.7109375" customWidth="1"/>
    <col min="15620" max="15620" width="11.7109375" customWidth="1"/>
    <col min="15621" max="15621" width="2.7109375" customWidth="1"/>
    <col min="15622" max="15622" width="11.7109375" customWidth="1"/>
    <col min="15623" max="15623" width="2.7109375" customWidth="1"/>
    <col min="15624" max="15624" width="11.7109375" customWidth="1"/>
    <col min="15625" max="15625" width="2.7109375" customWidth="1"/>
    <col min="15626" max="15626" width="11.7109375" customWidth="1"/>
    <col min="15627" max="15627" width="2.7109375" customWidth="1"/>
    <col min="15628" max="15628" width="11.7109375" customWidth="1"/>
    <col min="15629" max="15629" width="2.7109375" customWidth="1"/>
    <col min="15630" max="15630" width="11.7109375" customWidth="1"/>
    <col min="15631" max="15631" width="2.7109375" customWidth="1"/>
    <col min="15632" max="15632" width="11.7109375" customWidth="1"/>
    <col min="15633" max="15634" width="1.7109375" customWidth="1"/>
    <col min="15635" max="15635" width="11.7109375" customWidth="1"/>
    <col min="15636" max="15636" width="1.7109375" customWidth="1"/>
    <col min="15637" max="15637" width="7.7109375" customWidth="1"/>
    <col min="15873" max="15873" width="30.7109375" customWidth="1"/>
    <col min="15874" max="15874" width="10.42578125" customWidth="1"/>
    <col min="15875" max="15875" width="1.7109375" customWidth="1"/>
    <col min="15876" max="15876" width="11.7109375" customWidth="1"/>
    <col min="15877" max="15877" width="2.7109375" customWidth="1"/>
    <col min="15878" max="15878" width="11.7109375" customWidth="1"/>
    <col min="15879" max="15879" width="2.7109375" customWidth="1"/>
    <col min="15880" max="15880" width="11.7109375" customWidth="1"/>
    <col min="15881" max="15881" width="2.7109375" customWidth="1"/>
    <col min="15882" max="15882" width="11.7109375" customWidth="1"/>
    <col min="15883" max="15883" width="2.7109375" customWidth="1"/>
    <col min="15884" max="15884" width="11.7109375" customWidth="1"/>
    <col min="15885" max="15885" width="2.7109375" customWidth="1"/>
    <col min="15886" max="15886" width="11.7109375" customWidth="1"/>
    <col min="15887" max="15887" width="2.7109375" customWidth="1"/>
    <col min="15888" max="15888" width="11.7109375" customWidth="1"/>
    <col min="15889" max="15890" width="1.7109375" customWidth="1"/>
    <col min="15891" max="15891" width="11.7109375" customWidth="1"/>
    <col min="15892" max="15892" width="1.7109375" customWidth="1"/>
    <col min="15893" max="15893" width="7.7109375" customWidth="1"/>
    <col min="16129" max="16129" width="30.7109375" customWidth="1"/>
    <col min="16130" max="16130" width="10.42578125" customWidth="1"/>
    <col min="16131" max="16131" width="1.7109375" customWidth="1"/>
    <col min="16132" max="16132" width="11.7109375" customWidth="1"/>
    <col min="16133" max="16133" width="2.7109375" customWidth="1"/>
    <col min="16134" max="16134" width="11.7109375" customWidth="1"/>
    <col min="16135" max="16135" width="2.7109375" customWidth="1"/>
    <col min="16136" max="16136" width="11.7109375" customWidth="1"/>
    <col min="16137" max="16137" width="2.7109375" customWidth="1"/>
    <col min="16138" max="16138" width="11.7109375" customWidth="1"/>
    <col min="16139" max="16139" width="2.7109375" customWidth="1"/>
    <col min="16140" max="16140" width="11.7109375" customWidth="1"/>
    <col min="16141" max="16141" width="2.7109375" customWidth="1"/>
    <col min="16142" max="16142" width="11.7109375" customWidth="1"/>
    <col min="16143" max="16143" width="2.7109375" customWidth="1"/>
    <col min="16144" max="16144" width="11.7109375" customWidth="1"/>
    <col min="16145" max="16146" width="1.7109375" customWidth="1"/>
    <col min="16147" max="16147" width="11.7109375" customWidth="1"/>
    <col min="16148" max="16148" width="1.7109375" customWidth="1"/>
    <col min="16149" max="16149" width="7.7109375" customWidth="1"/>
  </cols>
  <sheetData>
    <row r="1" spans="1:21" x14ac:dyDescent="0.2">
      <c r="A1" s="388" t="s">
        <v>919</v>
      </c>
      <c r="B1" s="388"/>
      <c r="C1" s="388"/>
      <c r="D1" s="388"/>
      <c r="E1" s="388"/>
      <c r="F1" s="388"/>
      <c r="G1" s="388"/>
      <c r="H1" s="388"/>
      <c r="I1" s="388"/>
      <c r="J1" s="388"/>
      <c r="K1" s="388"/>
      <c r="L1" s="388"/>
      <c r="M1" s="388"/>
      <c r="N1" s="388"/>
      <c r="O1" s="388"/>
      <c r="P1" s="222"/>
      <c r="Q1" s="222"/>
      <c r="R1" s="222"/>
      <c r="S1" s="222"/>
      <c r="T1" s="222"/>
      <c r="U1" s="222"/>
    </row>
    <row r="2" spans="1:21" ht="13.5" thickBot="1" x14ac:dyDescent="0.25">
      <c r="B2" s="64"/>
      <c r="C2" s="389"/>
      <c r="D2" s="389"/>
      <c r="E2" s="120"/>
      <c r="F2" s="64"/>
      <c r="G2" s="120"/>
      <c r="H2" s="64"/>
      <c r="I2" s="120"/>
      <c r="J2" s="64"/>
      <c r="K2" s="120"/>
      <c r="L2" s="64"/>
      <c r="M2" s="120"/>
      <c r="N2" s="64"/>
      <c r="O2" s="120"/>
      <c r="P2" s="65"/>
      <c r="Q2" s="321"/>
      <c r="R2" s="321"/>
      <c r="S2" s="67"/>
      <c r="T2" s="68"/>
      <c r="U2" s="68"/>
    </row>
    <row r="3" spans="1:21" ht="13.5" thickBot="1" x14ac:dyDescent="0.25">
      <c r="A3" s="390" t="s">
        <v>905</v>
      </c>
      <c r="B3" s="392" t="s">
        <v>906</v>
      </c>
      <c r="C3" s="393"/>
      <c r="D3" s="396" t="s">
        <v>907</v>
      </c>
      <c r="E3" s="397"/>
      <c r="F3" s="397"/>
      <c r="G3" s="397"/>
      <c r="H3" s="397"/>
      <c r="I3" s="397"/>
      <c r="J3" s="397"/>
      <c r="K3" s="398"/>
      <c r="L3" s="392" t="s">
        <v>908</v>
      </c>
      <c r="M3" s="399"/>
      <c r="N3" s="399"/>
      <c r="O3" s="399"/>
      <c r="P3" s="321"/>
      <c r="Q3" s="65"/>
      <c r="R3" s="65"/>
      <c r="S3" s="67"/>
      <c r="T3" s="64"/>
      <c r="U3" s="222"/>
    </row>
    <row r="4" spans="1:21" ht="14.25" thickBot="1" x14ac:dyDescent="0.3">
      <c r="A4" s="391"/>
      <c r="B4" s="394"/>
      <c r="C4" s="395"/>
      <c r="D4" s="396" t="s">
        <v>920</v>
      </c>
      <c r="E4" s="397"/>
      <c r="F4" s="397"/>
      <c r="G4" s="398"/>
      <c r="H4" s="396" t="s">
        <v>910</v>
      </c>
      <c r="I4" s="397"/>
      <c r="J4" s="397"/>
      <c r="K4" s="398"/>
      <c r="L4" s="400"/>
      <c r="M4" s="401"/>
      <c r="N4" s="401"/>
      <c r="O4" s="401"/>
      <c r="P4" s="65"/>
      <c r="Q4" s="65"/>
      <c r="R4" s="321"/>
      <c r="S4" s="67"/>
      <c r="T4" s="69"/>
      <c r="U4" s="67"/>
    </row>
    <row r="5" spans="1:21" ht="13.5" thickBot="1" x14ac:dyDescent="0.25">
      <c r="A5" s="391"/>
      <c r="B5" s="394"/>
      <c r="C5" s="395"/>
      <c r="D5" s="396" t="s">
        <v>911</v>
      </c>
      <c r="E5" s="398"/>
      <c r="F5" s="396" t="s">
        <v>912</v>
      </c>
      <c r="G5" s="398"/>
      <c r="H5" s="396" t="s">
        <v>911</v>
      </c>
      <c r="I5" s="398"/>
      <c r="J5" s="396" t="s">
        <v>912</v>
      </c>
      <c r="K5" s="398"/>
      <c r="L5" s="396" t="s">
        <v>911</v>
      </c>
      <c r="M5" s="398"/>
      <c r="N5" s="396" t="s">
        <v>912</v>
      </c>
      <c r="O5" s="397"/>
      <c r="P5" s="222"/>
      <c r="Q5" s="222"/>
      <c r="R5" s="222"/>
      <c r="S5" s="222"/>
      <c r="T5" s="222"/>
      <c r="U5" s="222"/>
    </row>
    <row r="6" spans="1:21" x14ac:dyDescent="0.2">
      <c r="A6" s="167" t="s">
        <v>142</v>
      </c>
      <c r="B6" s="168" t="s">
        <v>143</v>
      </c>
      <c r="C6" s="169"/>
      <c r="D6" s="170">
        <v>6</v>
      </c>
      <c r="E6" s="171" t="s">
        <v>916</v>
      </c>
      <c r="F6" s="170">
        <v>6</v>
      </c>
      <c r="G6" s="171" t="s">
        <v>916</v>
      </c>
      <c r="H6" s="170">
        <v>600</v>
      </c>
      <c r="I6" s="171" t="s">
        <v>916</v>
      </c>
      <c r="J6" s="170">
        <v>600</v>
      </c>
      <c r="K6" s="171" t="s">
        <v>916</v>
      </c>
      <c r="L6" s="170">
        <v>6000</v>
      </c>
      <c r="M6" s="171" t="s">
        <v>916</v>
      </c>
      <c r="N6" s="170">
        <v>6000</v>
      </c>
      <c r="O6" s="171" t="s">
        <v>916</v>
      </c>
      <c r="P6" s="222"/>
      <c r="Q6" s="222"/>
      <c r="R6" s="222"/>
      <c r="S6" s="222"/>
      <c r="T6" s="222"/>
      <c r="U6" s="222"/>
    </row>
    <row r="7" spans="1:21" ht="12.75" customHeight="1" x14ac:dyDescent="0.2">
      <c r="A7" s="172" t="s">
        <v>144</v>
      </c>
      <c r="B7" s="173" t="s">
        <v>145</v>
      </c>
      <c r="C7" s="174"/>
      <c r="D7" s="221">
        <v>10</v>
      </c>
      <c r="E7" s="175" t="s">
        <v>916</v>
      </c>
      <c r="F7" s="221">
        <v>10</v>
      </c>
      <c r="G7" s="175" t="s">
        <v>916</v>
      </c>
      <c r="H7" s="221">
        <v>1000</v>
      </c>
      <c r="I7" s="175" t="s">
        <v>916</v>
      </c>
      <c r="J7" s="221">
        <v>1000</v>
      </c>
      <c r="K7" s="175" t="s">
        <v>916</v>
      </c>
      <c r="L7" s="221">
        <v>10000</v>
      </c>
      <c r="M7" s="175" t="s">
        <v>916</v>
      </c>
      <c r="N7" s="221">
        <v>10000</v>
      </c>
      <c r="O7" s="175" t="s">
        <v>916</v>
      </c>
      <c r="P7" s="222"/>
      <c r="Q7" s="222"/>
      <c r="R7" s="222"/>
      <c r="S7" s="222"/>
      <c r="T7" s="222"/>
      <c r="U7" s="222"/>
    </row>
    <row r="8" spans="1:21" x14ac:dyDescent="0.2">
      <c r="A8" s="176" t="s">
        <v>146</v>
      </c>
      <c r="B8" s="118" t="s">
        <v>147</v>
      </c>
      <c r="C8" s="174"/>
      <c r="D8" s="221">
        <v>7000000</v>
      </c>
      <c r="E8" s="177" t="s">
        <v>916</v>
      </c>
      <c r="F8" s="221">
        <v>7000000</v>
      </c>
      <c r="G8" s="177" t="s">
        <v>916</v>
      </c>
      <c r="H8" s="221">
        <v>7000000</v>
      </c>
      <c r="I8" s="177" t="s">
        <v>916</v>
      </c>
      <c r="J8" s="221">
        <v>7000000</v>
      </c>
      <c r="K8" s="177" t="s">
        <v>916</v>
      </c>
      <c r="L8" s="118">
        <v>7000000</v>
      </c>
      <c r="M8" s="177" t="s">
        <v>916</v>
      </c>
      <c r="N8" s="118">
        <v>7000000</v>
      </c>
      <c r="O8" s="177" t="s">
        <v>916</v>
      </c>
      <c r="P8" s="222"/>
      <c r="Q8" s="222"/>
      <c r="R8" s="222"/>
      <c r="S8" s="222"/>
      <c r="T8" s="222"/>
      <c r="U8" s="222"/>
    </row>
    <row r="9" spans="1:21" x14ac:dyDescent="0.2">
      <c r="A9" s="172" t="s">
        <v>152</v>
      </c>
      <c r="B9" s="173" t="s">
        <v>153</v>
      </c>
      <c r="C9" s="174"/>
      <c r="D9" s="221">
        <v>2000</v>
      </c>
      <c r="E9" s="175" t="s">
        <v>916</v>
      </c>
      <c r="F9" s="221">
        <v>2000</v>
      </c>
      <c r="G9" s="175" t="s">
        <v>916</v>
      </c>
      <c r="H9" s="221">
        <v>200000</v>
      </c>
      <c r="I9" s="175" t="s">
        <v>916</v>
      </c>
      <c r="J9" s="221">
        <v>200000</v>
      </c>
      <c r="K9" s="175" t="s">
        <v>916</v>
      </c>
      <c r="L9" s="221">
        <v>2000000</v>
      </c>
      <c r="M9" s="175" t="s">
        <v>916</v>
      </c>
      <c r="N9" s="221">
        <v>2000000</v>
      </c>
      <c r="O9" s="175" t="s">
        <v>916</v>
      </c>
      <c r="P9" s="222"/>
      <c r="Q9" s="222"/>
      <c r="R9" s="222"/>
      <c r="S9" s="222"/>
      <c r="T9" s="222"/>
      <c r="U9" s="222"/>
    </row>
    <row r="10" spans="1:21" x14ac:dyDescent="0.2">
      <c r="A10" s="172" t="s">
        <v>182</v>
      </c>
      <c r="B10" s="173" t="s">
        <v>183</v>
      </c>
      <c r="C10" s="174"/>
      <c r="D10" s="221">
        <v>4</v>
      </c>
      <c r="E10" s="175" t="s">
        <v>916</v>
      </c>
      <c r="F10" s="221">
        <v>4</v>
      </c>
      <c r="G10" s="175" t="s">
        <v>916</v>
      </c>
      <c r="H10" s="221">
        <v>400</v>
      </c>
      <c r="I10" s="175" t="s">
        <v>916</v>
      </c>
      <c r="J10" s="221">
        <v>400</v>
      </c>
      <c r="K10" s="175" t="s">
        <v>916</v>
      </c>
      <c r="L10" s="221">
        <v>4000</v>
      </c>
      <c r="M10" s="175" t="s">
        <v>916</v>
      </c>
      <c r="N10" s="221">
        <v>4000</v>
      </c>
      <c r="O10" s="175" t="s">
        <v>916</v>
      </c>
      <c r="P10" s="222"/>
      <c r="Q10" s="222"/>
      <c r="R10" s="222"/>
      <c r="S10" s="222"/>
      <c r="T10" s="222"/>
      <c r="U10" s="222"/>
    </row>
    <row r="11" spans="1:21" x14ac:dyDescent="0.2">
      <c r="A11" s="172" t="s">
        <v>206</v>
      </c>
      <c r="B11" s="173" t="s">
        <v>207</v>
      </c>
      <c r="C11" s="174"/>
      <c r="D11" s="221">
        <v>6000</v>
      </c>
      <c r="E11" s="175" t="s">
        <v>917</v>
      </c>
      <c r="F11" s="221">
        <v>6000</v>
      </c>
      <c r="G11" s="175" t="s">
        <v>917</v>
      </c>
      <c r="H11" s="221">
        <v>600000</v>
      </c>
      <c r="I11" s="175" t="s">
        <v>917</v>
      </c>
      <c r="J11" s="221">
        <v>600000</v>
      </c>
      <c r="K11" s="175" t="s">
        <v>917</v>
      </c>
      <c r="L11" s="221">
        <v>6000000</v>
      </c>
      <c r="M11" s="175" t="s">
        <v>917</v>
      </c>
      <c r="N11" s="221">
        <v>6000000</v>
      </c>
      <c r="O11" s="175" t="s">
        <v>917</v>
      </c>
      <c r="P11" s="222"/>
      <c r="Q11" s="222"/>
      <c r="R11" s="222"/>
      <c r="S11" s="222"/>
      <c r="T11" s="222"/>
      <c r="U11" s="222"/>
    </row>
    <row r="12" spans="1:21" x14ac:dyDescent="0.2">
      <c r="A12" s="172" t="s">
        <v>236</v>
      </c>
      <c r="B12" s="178" t="s">
        <v>237</v>
      </c>
      <c r="C12" s="174"/>
      <c r="D12" s="221">
        <v>5</v>
      </c>
      <c r="E12" s="175" t="s">
        <v>916</v>
      </c>
      <c r="F12" s="221">
        <v>5</v>
      </c>
      <c r="G12" s="175" t="s">
        <v>916</v>
      </c>
      <c r="H12" s="221">
        <v>500</v>
      </c>
      <c r="I12" s="175" t="s">
        <v>916</v>
      </c>
      <c r="J12" s="221">
        <v>500</v>
      </c>
      <c r="K12" s="175" t="s">
        <v>916</v>
      </c>
      <c r="L12" s="221">
        <v>5000</v>
      </c>
      <c r="M12" s="175" t="s">
        <v>916</v>
      </c>
      <c r="N12" s="221">
        <v>5000</v>
      </c>
      <c r="O12" s="175" t="s">
        <v>916</v>
      </c>
      <c r="P12" s="222"/>
      <c r="Q12" s="222"/>
      <c r="R12" s="222"/>
      <c r="S12" s="222"/>
      <c r="T12" s="222"/>
      <c r="U12" s="222"/>
    </row>
    <row r="13" spans="1:21" ht="12.75" hidden="1" customHeight="1" x14ac:dyDescent="0.2">
      <c r="A13" s="172" t="s">
        <v>304</v>
      </c>
      <c r="B13" s="117" t="s">
        <v>305</v>
      </c>
      <c r="C13" s="174"/>
      <c r="D13" s="221">
        <v>100</v>
      </c>
      <c r="E13" s="175" t="s">
        <v>916</v>
      </c>
      <c r="F13" s="221">
        <v>100</v>
      </c>
      <c r="G13" s="175" t="s">
        <v>916</v>
      </c>
      <c r="H13" s="221">
        <v>10000</v>
      </c>
      <c r="I13" s="175" t="s">
        <v>916</v>
      </c>
      <c r="J13" s="221">
        <v>10000</v>
      </c>
      <c r="K13" s="175" t="s">
        <v>916</v>
      </c>
      <c r="L13" s="221">
        <v>100000</v>
      </c>
      <c r="M13" s="175" t="s">
        <v>916</v>
      </c>
      <c r="N13" s="221">
        <v>100000</v>
      </c>
      <c r="O13" s="175" t="s">
        <v>916</v>
      </c>
      <c r="P13" s="222"/>
      <c r="Q13" s="222"/>
      <c r="R13" s="222"/>
      <c r="S13" s="222"/>
      <c r="T13" s="222"/>
      <c r="U13" s="222"/>
    </row>
    <row r="14" spans="1:21" ht="12.75" hidden="1" customHeight="1" x14ac:dyDescent="0.2">
      <c r="A14" s="172" t="s">
        <v>310</v>
      </c>
      <c r="B14" s="173" t="s">
        <v>311</v>
      </c>
      <c r="C14" s="174"/>
      <c r="D14" s="221">
        <v>10</v>
      </c>
      <c r="E14" s="175" t="s">
        <v>913</v>
      </c>
      <c r="F14" s="221">
        <v>29</v>
      </c>
      <c r="G14" s="175" t="s">
        <v>913</v>
      </c>
      <c r="H14" s="221">
        <v>1000</v>
      </c>
      <c r="I14" s="175" t="s">
        <v>913</v>
      </c>
      <c r="J14" s="221">
        <v>2900</v>
      </c>
      <c r="K14" s="175" t="s">
        <v>913</v>
      </c>
      <c r="L14" s="221">
        <v>10000</v>
      </c>
      <c r="M14" s="175" t="s">
        <v>913</v>
      </c>
      <c r="N14" s="221">
        <v>29000</v>
      </c>
      <c r="O14" s="175" t="s">
        <v>913</v>
      </c>
      <c r="P14" s="222"/>
      <c r="Q14" s="222"/>
      <c r="R14" s="222"/>
      <c r="S14" s="222"/>
      <c r="T14" s="222"/>
      <c r="U14" s="222"/>
    </row>
    <row r="15" spans="1:21" x14ac:dyDescent="0.2">
      <c r="A15" s="172" t="s">
        <v>312</v>
      </c>
      <c r="B15" s="173" t="s">
        <v>313</v>
      </c>
      <c r="C15" s="174"/>
      <c r="D15" s="221">
        <v>1000</v>
      </c>
      <c r="E15" s="175" t="s">
        <v>916</v>
      </c>
      <c r="F15" s="221">
        <v>1000</v>
      </c>
      <c r="G15" s="175" t="s">
        <v>916</v>
      </c>
      <c r="H15" s="221">
        <v>100000</v>
      </c>
      <c r="I15" s="175" t="s">
        <v>916</v>
      </c>
      <c r="J15" s="221">
        <v>100000</v>
      </c>
      <c r="K15" s="175" t="s">
        <v>916</v>
      </c>
      <c r="L15" s="221">
        <v>1000000</v>
      </c>
      <c r="M15" s="175" t="s">
        <v>916</v>
      </c>
      <c r="N15" s="221">
        <v>1000000</v>
      </c>
      <c r="O15" s="175" t="s">
        <v>916</v>
      </c>
      <c r="P15" s="222"/>
      <c r="Q15" s="222"/>
      <c r="R15" s="222"/>
      <c r="S15" s="222"/>
      <c r="T15" s="222"/>
      <c r="U15" s="222"/>
    </row>
    <row r="16" spans="1:21" x14ac:dyDescent="0.2">
      <c r="A16" s="179" t="s">
        <v>334</v>
      </c>
      <c r="B16" s="173" t="s">
        <v>335</v>
      </c>
      <c r="C16" s="174"/>
      <c r="D16" s="221">
        <v>200</v>
      </c>
      <c r="E16" s="175" t="s">
        <v>916</v>
      </c>
      <c r="F16" s="221">
        <v>200</v>
      </c>
      <c r="G16" s="175" t="s">
        <v>916</v>
      </c>
      <c r="H16" s="221">
        <v>20000</v>
      </c>
      <c r="I16" s="175" t="s">
        <v>916</v>
      </c>
      <c r="J16" s="221">
        <v>20000</v>
      </c>
      <c r="K16" s="175" t="s">
        <v>916</v>
      </c>
      <c r="L16" s="221">
        <v>200000</v>
      </c>
      <c r="M16" s="175" t="s">
        <v>916</v>
      </c>
      <c r="N16" s="221">
        <v>200000</v>
      </c>
      <c r="O16" s="175" t="s">
        <v>916</v>
      </c>
      <c r="P16" s="222"/>
      <c r="Q16" s="222"/>
      <c r="R16" s="222"/>
      <c r="S16" s="222"/>
      <c r="T16" s="222"/>
      <c r="U16" s="222"/>
    </row>
    <row r="17" spans="1:15" x14ac:dyDescent="0.2">
      <c r="A17" s="179" t="s">
        <v>516</v>
      </c>
      <c r="B17" s="173" t="s">
        <v>517</v>
      </c>
      <c r="C17" s="174"/>
      <c r="D17" s="221">
        <v>4000</v>
      </c>
      <c r="E17" s="175" t="s">
        <v>916</v>
      </c>
      <c r="F17" s="221">
        <v>4000</v>
      </c>
      <c r="G17" s="175" t="s">
        <v>916</v>
      </c>
      <c r="H17" s="221">
        <v>400000</v>
      </c>
      <c r="I17" s="175" t="s">
        <v>916</v>
      </c>
      <c r="J17" s="221">
        <v>400000</v>
      </c>
      <c r="K17" s="175" t="s">
        <v>916</v>
      </c>
      <c r="L17" s="221">
        <v>4000000</v>
      </c>
      <c r="M17" s="175" t="s">
        <v>916</v>
      </c>
      <c r="N17" s="221">
        <v>4000000</v>
      </c>
      <c r="O17" s="175" t="s">
        <v>916</v>
      </c>
    </row>
    <row r="18" spans="1:15" x14ac:dyDescent="0.2">
      <c r="A18" s="172" t="s">
        <v>575</v>
      </c>
      <c r="B18" s="173" t="s">
        <v>576</v>
      </c>
      <c r="C18" s="174"/>
      <c r="D18" s="221">
        <v>5</v>
      </c>
      <c r="E18" s="175" t="s">
        <v>916</v>
      </c>
      <c r="F18" s="221">
        <v>5</v>
      </c>
      <c r="G18" s="175" t="s">
        <v>916</v>
      </c>
      <c r="H18" s="221">
        <v>500</v>
      </c>
      <c r="I18" s="175" t="s">
        <v>916</v>
      </c>
      <c r="J18" s="221">
        <v>500</v>
      </c>
      <c r="K18" s="175" t="s">
        <v>916</v>
      </c>
      <c r="L18" s="221">
        <v>5000</v>
      </c>
      <c r="M18" s="175" t="s">
        <v>916</v>
      </c>
      <c r="N18" s="221">
        <v>5000</v>
      </c>
      <c r="O18" s="175" t="s">
        <v>916</v>
      </c>
    </row>
    <row r="19" spans="1:15" x14ac:dyDescent="0.2">
      <c r="A19" s="172" t="s">
        <v>577</v>
      </c>
      <c r="B19" s="173" t="s">
        <v>578</v>
      </c>
      <c r="C19" s="174"/>
      <c r="D19" s="221">
        <v>69</v>
      </c>
      <c r="E19" s="175" t="s">
        <v>913</v>
      </c>
      <c r="F19" s="221">
        <v>190</v>
      </c>
      <c r="G19" s="175" t="s">
        <v>913</v>
      </c>
      <c r="H19" s="221">
        <v>6900</v>
      </c>
      <c r="I19" s="175" t="s">
        <v>913</v>
      </c>
      <c r="J19" s="221">
        <v>19000</v>
      </c>
      <c r="K19" s="175" t="s">
        <v>913</v>
      </c>
      <c r="L19" s="221">
        <v>69000</v>
      </c>
      <c r="M19" s="175" t="s">
        <v>913</v>
      </c>
      <c r="N19" s="221">
        <v>190000</v>
      </c>
      <c r="O19" s="175" t="s">
        <v>913</v>
      </c>
    </row>
    <row r="20" spans="1:15" x14ac:dyDescent="0.2">
      <c r="A20" s="172" t="s">
        <v>585</v>
      </c>
      <c r="B20" s="173" t="s">
        <v>586</v>
      </c>
      <c r="C20" s="174"/>
      <c r="D20" s="221">
        <v>300</v>
      </c>
      <c r="E20" s="175" t="s">
        <v>917</v>
      </c>
      <c r="F20" s="221">
        <v>300</v>
      </c>
      <c r="G20" s="175" t="s">
        <v>917</v>
      </c>
      <c r="H20" s="221">
        <v>30000</v>
      </c>
      <c r="I20" s="175" t="s">
        <v>917</v>
      </c>
      <c r="J20" s="221">
        <v>30000</v>
      </c>
      <c r="K20" s="175" t="s">
        <v>917</v>
      </c>
      <c r="L20" s="221">
        <v>300000</v>
      </c>
      <c r="M20" s="175" t="s">
        <v>917</v>
      </c>
      <c r="N20" s="221">
        <v>300000</v>
      </c>
      <c r="O20" s="175" t="s">
        <v>917</v>
      </c>
    </row>
    <row r="21" spans="1:15" x14ac:dyDescent="0.2">
      <c r="A21" s="172" t="s">
        <v>587</v>
      </c>
      <c r="B21" s="173" t="s">
        <v>588</v>
      </c>
      <c r="C21" s="174"/>
      <c r="D21" s="221">
        <v>2</v>
      </c>
      <c r="E21" s="175" t="s">
        <v>916</v>
      </c>
      <c r="F21" s="221">
        <v>2</v>
      </c>
      <c r="G21" s="175" t="s">
        <v>916</v>
      </c>
      <c r="H21" s="221">
        <v>200</v>
      </c>
      <c r="I21" s="175" t="s">
        <v>916</v>
      </c>
      <c r="J21" s="221">
        <v>200</v>
      </c>
      <c r="K21" s="175" t="s">
        <v>916</v>
      </c>
      <c r="L21" s="221">
        <v>2000</v>
      </c>
      <c r="M21" s="175" t="s">
        <v>916</v>
      </c>
      <c r="N21" s="221">
        <v>2000</v>
      </c>
      <c r="O21" s="175" t="s">
        <v>916</v>
      </c>
    </row>
    <row r="22" spans="1:15" x14ac:dyDescent="0.2">
      <c r="A22" s="172" t="s">
        <v>643</v>
      </c>
      <c r="B22" s="173" t="s">
        <v>644</v>
      </c>
      <c r="C22" s="174"/>
      <c r="D22" s="221">
        <v>40</v>
      </c>
      <c r="E22" s="175" t="s">
        <v>917</v>
      </c>
      <c r="F22" s="221">
        <v>40</v>
      </c>
      <c r="G22" s="175" t="s">
        <v>917</v>
      </c>
      <c r="H22" s="221">
        <v>4000</v>
      </c>
      <c r="I22" s="175" t="s">
        <v>917</v>
      </c>
      <c r="J22" s="221">
        <v>4000</v>
      </c>
      <c r="K22" s="175" t="s">
        <v>917</v>
      </c>
      <c r="L22" s="221">
        <v>40000</v>
      </c>
      <c r="M22" s="175" t="s">
        <v>917</v>
      </c>
      <c r="N22" s="221">
        <v>40000</v>
      </c>
      <c r="O22" s="175" t="s">
        <v>917</v>
      </c>
    </row>
    <row r="23" spans="1:15" x14ac:dyDescent="0.2">
      <c r="A23" s="172" t="s">
        <v>655</v>
      </c>
      <c r="B23" s="173" t="s">
        <v>656</v>
      </c>
      <c r="C23" s="174"/>
      <c r="D23" s="221">
        <v>100</v>
      </c>
      <c r="E23" s="175" t="s">
        <v>917</v>
      </c>
      <c r="F23" s="221">
        <v>100</v>
      </c>
      <c r="G23" s="175" t="s">
        <v>917</v>
      </c>
      <c r="H23" s="221">
        <v>10000</v>
      </c>
      <c r="I23" s="175" t="s">
        <v>917</v>
      </c>
      <c r="J23" s="221">
        <v>10000</v>
      </c>
      <c r="K23" s="175" t="s">
        <v>917</v>
      </c>
      <c r="L23" s="221">
        <v>100000</v>
      </c>
      <c r="M23" s="175" t="s">
        <v>917</v>
      </c>
      <c r="N23" s="221">
        <v>100000</v>
      </c>
      <c r="O23" s="175" t="s">
        <v>917</v>
      </c>
    </row>
    <row r="24" spans="1:15" x14ac:dyDescent="0.2">
      <c r="A24" s="172" t="s">
        <v>657</v>
      </c>
      <c r="B24" s="173" t="s">
        <v>658</v>
      </c>
      <c r="C24" s="174"/>
      <c r="D24" s="221">
        <v>10000</v>
      </c>
      <c r="E24" s="175" t="s">
        <v>916</v>
      </c>
      <c r="F24" s="221">
        <v>10000</v>
      </c>
      <c r="G24" s="175" t="s">
        <v>916</v>
      </c>
      <c r="H24" s="221">
        <v>1000000</v>
      </c>
      <c r="I24" s="175" t="s">
        <v>916</v>
      </c>
      <c r="J24" s="221">
        <v>1000000</v>
      </c>
      <c r="K24" s="175" t="s">
        <v>916</v>
      </c>
      <c r="L24" s="221">
        <v>10000000</v>
      </c>
      <c r="M24" s="175" t="s">
        <v>916</v>
      </c>
      <c r="N24" s="221">
        <v>10000000</v>
      </c>
      <c r="O24" s="175" t="s">
        <v>916</v>
      </c>
    </row>
    <row r="25" spans="1:15" x14ac:dyDescent="0.2">
      <c r="A25" s="172" t="s">
        <v>659</v>
      </c>
      <c r="B25" s="173" t="s">
        <v>660</v>
      </c>
      <c r="C25" s="174"/>
      <c r="D25" s="221">
        <v>1000</v>
      </c>
      <c r="E25" s="175" t="s">
        <v>916</v>
      </c>
      <c r="F25" s="221">
        <v>1000</v>
      </c>
      <c r="G25" s="175" t="s">
        <v>916</v>
      </c>
      <c r="H25" s="221">
        <v>100000</v>
      </c>
      <c r="I25" s="175" t="s">
        <v>916</v>
      </c>
      <c r="J25" s="221">
        <v>100000</v>
      </c>
      <c r="K25" s="175" t="s">
        <v>916</v>
      </c>
      <c r="L25" s="221">
        <v>1000000</v>
      </c>
      <c r="M25" s="175" t="s">
        <v>916</v>
      </c>
      <c r="N25" s="221">
        <v>1000000</v>
      </c>
      <c r="O25" s="175" t="s">
        <v>916</v>
      </c>
    </row>
    <row r="26" spans="1:15" x14ac:dyDescent="0.2">
      <c r="A26" s="172" t="s">
        <v>718</v>
      </c>
      <c r="B26" s="173" t="s">
        <v>719</v>
      </c>
      <c r="C26" s="174"/>
      <c r="D26" s="221">
        <v>15</v>
      </c>
      <c r="E26" s="175" t="s">
        <v>917</v>
      </c>
      <c r="F26" s="221">
        <v>15</v>
      </c>
      <c r="G26" s="175" t="s">
        <v>917</v>
      </c>
      <c r="H26" s="221">
        <v>1500</v>
      </c>
      <c r="I26" s="175" t="s">
        <v>917</v>
      </c>
      <c r="J26" s="221">
        <v>1500</v>
      </c>
      <c r="K26" s="175" t="s">
        <v>917</v>
      </c>
      <c r="L26" s="221">
        <v>15000</v>
      </c>
      <c r="M26" s="175" t="s">
        <v>917</v>
      </c>
      <c r="N26" s="221">
        <v>15000</v>
      </c>
      <c r="O26" s="175" t="s">
        <v>917</v>
      </c>
    </row>
    <row r="27" spans="1:15" x14ac:dyDescent="0.2">
      <c r="A27" s="172" t="s">
        <v>786</v>
      </c>
      <c r="B27" s="173" t="s">
        <v>787</v>
      </c>
      <c r="C27" s="174"/>
      <c r="D27" s="221">
        <v>50</v>
      </c>
      <c r="E27" s="175" t="s">
        <v>916</v>
      </c>
      <c r="F27" s="221">
        <v>50</v>
      </c>
      <c r="G27" s="175" t="s">
        <v>916</v>
      </c>
      <c r="H27" s="221">
        <v>5000</v>
      </c>
      <c r="I27" s="175" t="s">
        <v>916</v>
      </c>
      <c r="J27" s="221">
        <v>5000</v>
      </c>
      <c r="K27" s="175" t="s">
        <v>916</v>
      </c>
      <c r="L27" s="221">
        <v>50000</v>
      </c>
      <c r="M27" s="175" t="s">
        <v>916</v>
      </c>
      <c r="N27" s="221">
        <v>50000</v>
      </c>
      <c r="O27" s="175" t="s">
        <v>916</v>
      </c>
    </row>
    <row r="28" spans="1:15" x14ac:dyDescent="0.2">
      <c r="A28" s="179" t="s">
        <v>788</v>
      </c>
      <c r="B28" s="173" t="s">
        <v>789</v>
      </c>
      <c r="C28" s="174"/>
      <c r="D28" s="221">
        <v>100</v>
      </c>
      <c r="E28" s="175" t="s">
        <v>917</v>
      </c>
      <c r="F28" s="221">
        <v>100</v>
      </c>
      <c r="G28" s="175" t="s">
        <v>917</v>
      </c>
      <c r="H28" s="221">
        <v>10000</v>
      </c>
      <c r="I28" s="175" t="s">
        <v>917</v>
      </c>
      <c r="J28" s="221">
        <v>10000</v>
      </c>
      <c r="K28" s="175" t="s">
        <v>917</v>
      </c>
      <c r="L28" s="221">
        <v>100000</v>
      </c>
      <c r="M28" s="175" t="s">
        <v>917</v>
      </c>
      <c r="N28" s="221">
        <v>100000</v>
      </c>
      <c r="O28" s="175" t="s">
        <v>917</v>
      </c>
    </row>
    <row r="29" spans="1:15" x14ac:dyDescent="0.2">
      <c r="A29" s="172" t="s">
        <v>792</v>
      </c>
      <c r="B29" s="173" t="s">
        <v>793</v>
      </c>
      <c r="C29" s="174"/>
      <c r="D29" s="221">
        <v>4000</v>
      </c>
      <c r="E29" s="175" t="s">
        <v>917</v>
      </c>
      <c r="F29" s="221">
        <v>4000</v>
      </c>
      <c r="G29" s="175" t="s">
        <v>917</v>
      </c>
      <c r="H29" s="221">
        <v>400000</v>
      </c>
      <c r="I29" s="175" t="s">
        <v>917</v>
      </c>
      <c r="J29" s="221">
        <v>400000</v>
      </c>
      <c r="K29" s="175" t="s">
        <v>917</v>
      </c>
      <c r="L29" s="221">
        <v>4000000</v>
      </c>
      <c r="M29" s="175" t="s">
        <v>917</v>
      </c>
      <c r="N29" s="221">
        <v>4000000</v>
      </c>
      <c r="O29" s="175" t="s">
        <v>917</v>
      </c>
    </row>
    <row r="30" spans="1:15" x14ac:dyDescent="0.2">
      <c r="A30" s="172" t="s">
        <v>824</v>
      </c>
      <c r="B30" s="173" t="s">
        <v>825</v>
      </c>
      <c r="C30" s="174"/>
      <c r="D30" s="221">
        <v>2</v>
      </c>
      <c r="E30" s="175" t="s">
        <v>916</v>
      </c>
      <c r="F30" s="221">
        <v>2</v>
      </c>
      <c r="G30" s="175" t="s">
        <v>916</v>
      </c>
      <c r="H30" s="221">
        <v>200</v>
      </c>
      <c r="I30" s="175" t="s">
        <v>916</v>
      </c>
      <c r="J30" s="221">
        <v>200</v>
      </c>
      <c r="K30" s="175" t="s">
        <v>916</v>
      </c>
      <c r="L30" s="221">
        <v>2000</v>
      </c>
      <c r="M30" s="175" t="s">
        <v>916</v>
      </c>
      <c r="N30" s="221">
        <v>2000</v>
      </c>
      <c r="O30" s="175" t="s">
        <v>916</v>
      </c>
    </row>
    <row r="31" spans="1:15" x14ac:dyDescent="0.2">
      <c r="A31" s="180" t="s">
        <v>830</v>
      </c>
      <c r="B31" s="181" t="s">
        <v>831</v>
      </c>
      <c r="C31" s="182"/>
      <c r="D31" s="183">
        <v>21000</v>
      </c>
      <c r="E31" s="184" t="s">
        <v>913</v>
      </c>
      <c r="F31" s="183">
        <v>58000</v>
      </c>
      <c r="G31" s="184" t="s">
        <v>913</v>
      </c>
      <c r="H31" s="183">
        <v>2100000</v>
      </c>
      <c r="I31" s="184" t="s">
        <v>913</v>
      </c>
      <c r="J31" s="183">
        <v>5800000</v>
      </c>
      <c r="K31" s="184" t="s">
        <v>913</v>
      </c>
      <c r="L31" s="183">
        <v>21000000</v>
      </c>
      <c r="M31" s="184" t="s">
        <v>913</v>
      </c>
      <c r="N31" s="183">
        <v>58000000</v>
      </c>
      <c r="O31" s="184" t="s">
        <v>913</v>
      </c>
    </row>
    <row r="32" spans="1:15" x14ac:dyDescent="0.2">
      <c r="A32" s="180" t="s">
        <v>888</v>
      </c>
      <c r="B32" s="178" t="s">
        <v>889</v>
      </c>
      <c r="C32" s="174"/>
      <c r="D32" s="180">
        <v>170</v>
      </c>
      <c r="E32" s="175" t="s">
        <v>913</v>
      </c>
      <c r="F32" s="221">
        <v>490</v>
      </c>
      <c r="G32" s="185" t="s">
        <v>913</v>
      </c>
      <c r="H32" s="180">
        <v>17000</v>
      </c>
      <c r="I32" s="175" t="s">
        <v>913</v>
      </c>
      <c r="J32" s="221">
        <v>49000</v>
      </c>
      <c r="K32" s="185" t="s">
        <v>913</v>
      </c>
      <c r="L32" s="180">
        <v>170000</v>
      </c>
      <c r="M32" s="175" t="s">
        <v>913</v>
      </c>
      <c r="N32" s="180">
        <v>490000</v>
      </c>
      <c r="O32" s="175" t="s">
        <v>913</v>
      </c>
    </row>
    <row r="33" spans="1:15" x14ac:dyDescent="0.2">
      <c r="A33" s="180" t="s">
        <v>900</v>
      </c>
      <c r="B33" s="186" t="s">
        <v>901</v>
      </c>
      <c r="C33" s="169"/>
      <c r="D33" s="187">
        <v>2000</v>
      </c>
      <c r="E33" s="171" t="s">
        <v>917</v>
      </c>
      <c r="F33" s="170">
        <v>2000</v>
      </c>
      <c r="G33" s="188" t="s">
        <v>917</v>
      </c>
      <c r="H33" s="187">
        <v>200000</v>
      </c>
      <c r="I33" s="171" t="s">
        <v>917</v>
      </c>
      <c r="J33" s="170">
        <v>200000</v>
      </c>
      <c r="K33" s="188" t="s">
        <v>917</v>
      </c>
      <c r="L33" s="187">
        <v>2000000</v>
      </c>
      <c r="M33" s="171" t="s">
        <v>917</v>
      </c>
      <c r="N33" s="187">
        <v>2000000</v>
      </c>
      <c r="O33" s="171" t="s">
        <v>917</v>
      </c>
    </row>
    <row r="34" spans="1:15" x14ac:dyDescent="0.2">
      <c r="B34" s="64"/>
      <c r="C34" s="375"/>
      <c r="D34" s="375"/>
      <c r="E34" s="120"/>
      <c r="F34" s="64"/>
      <c r="G34" s="120"/>
      <c r="H34" s="64"/>
      <c r="I34" s="120"/>
      <c r="J34" s="64"/>
      <c r="K34" s="120"/>
      <c r="L34" s="64"/>
      <c r="M34" s="120"/>
      <c r="N34" s="64"/>
      <c r="O34" s="120"/>
    </row>
    <row r="35" spans="1:15" x14ac:dyDescent="0.2">
      <c r="A35" s="376" t="s">
        <v>921</v>
      </c>
      <c r="B35" s="377"/>
      <c r="C35" s="377"/>
      <c r="D35" s="377"/>
      <c r="E35" s="377"/>
      <c r="F35" s="377"/>
      <c r="G35" s="377"/>
      <c r="H35" s="64"/>
      <c r="I35" s="120"/>
      <c r="J35" s="64"/>
      <c r="K35" s="120"/>
      <c r="L35" s="64"/>
      <c r="M35" s="120"/>
      <c r="N35" s="64"/>
      <c r="O35" s="120"/>
    </row>
    <row r="36" spans="1:15" x14ac:dyDescent="0.2">
      <c r="A36" s="378"/>
      <c r="B36" s="379"/>
      <c r="C36" s="379"/>
      <c r="D36" s="379"/>
      <c r="E36" s="379"/>
      <c r="F36" s="379"/>
      <c r="G36" s="379"/>
      <c r="H36" s="64"/>
      <c r="I36" s="120"/>
      <c r="J36" s="64" t="s">
        <v>922</v>
      </c>
      <c r="K36" s="120"/>
      <c r="L36" s="64"/>
      <c r="M36" s="120"/>
      <c r="N36" s="64"/>
      <c r="O36" s="120"/>
    </row>
    <row r="37" spans="1:15" ht="12.6" customHeight="1" x14ac:dyDescent="0.2">
      <c r="A37" s="380" t="s">
        <v>923</v>
      </c>
      <c r="B37" s="382" t="s">
        <v>906</v>
      </c>
      <c r="C37" s="383"/>
      <c r="D37" s="380" t="s">
        <v>11</v>
      </c>
      <c r="E37" s="382" t="s">
        <v>924</v>
      </c>
      <c r="F37" s="386"/>
      <c r="G37" s="386"/>
      <c r="H37" s="64"/>
      <c r="I37" s="120"/>
      <c r="J37" s="64" t="s">
        <v>925</v>
      </c>
      <c r="K37" s="120"/>
      <c r="L37" s="64"/>
      <c r="M37" s="120"/>
      <c r="N37" s="64"/>
      <c r="O37" s="120"/>
    </row>
    <row r="38" spans="1:15" ht="12.6" customHeight="1" x14ac:dyDescent="0.2">
      <c r="A38" s="381"/>
      <c r="B38" s="384"/>
      <c r="C38" s="385"/>
      <c r="D38" s="381"/>
      <c r="E38" s="384"/>
      <c r="F38" s="387"/>
      <c r="G38" s="387"/>
      <c r="H38" s="64"/>
      <c r="I38" s="120"/>
      <c r="J38" s="64" t="s">
        <v>926</v>
      </c>
      <c r="K38" s="120"/>
      <c r="L38" s="64"/>
      <c r="M38" s="120"/>
      <c r="N38" s="64"/>
      <c r="O38" s="120"/>
    </row>
    <row r="39" spans="1:15" ht="12.6" customHeight="1" x14ac:dyDescent="0.2">
      <c r="A39" s="172" t="s">
        <v>126</v>
      </c>
      <c r="B39" s="178" t="s">
        <v>127</v>
      </c>
      <c r="C39" s="174"/>
      <c r="D39" s="189">
        <v>200</v>
      </c>
      <c r="E39" s="190"/>
      <c r="F39" s="221" t="s">
        <v>927</v>
      </c>
      <c r="G39" s="175"/>
      <c r="H39" s="64"/>
      <c r="I39" s="120"/>
      <c r="J39" s="64" t="s">
        <v>17</v>
      </c>
      <c r="K39" s="120"/>
      <c r="L39" s="64"/>
      <c r="M39" s="120"/>
      <c r="N39" s="64"/>
      <c r="O39" s="120"/>
    </row>
    <row r="40" spans="1:15" x14ac:dyDescent="0.2">
      <c r="A40" s="172" t="s">
        <v>256</v>
      </c>
      <c r="B40" s="178" t="s">
        <v>257</v>
      </c>
      <c r="C40" s="174"/>
      <c r="D40" s="191">
        <v>250000</v>
      </c>
      <c r="E40" s="190"/>
      <c r="F40" s="221" t="s">
        <v>927</v>
      </c>
      <c r="G40" s="175"/>
      <c r="H40" s="64"/>
      <c r="I40" s="120"/>
      <c r="J40" s="64" t="s">
        <v>14</v>
      </c>
      <c r="K40" s="120"/>
      <c r="L40" s="64"/>
      <c r="M40" s="120"/>
      <c r="N40" s="64"/>
      <c r="O40" s="120"/>
    </row>
    <row r="41" spans="1:15" x14ac:dyDescent="0.2">
      <c r="A41" s="172" t="s">
        <v>566</v>
      </c>
      <c r="B41" s="178" t="s">
        <v>567</v>
      </c>
      <c r="C41" s="174"/>
      <c r="D41" s="189">
        <v>300</v>
      </c>
      <c r="E41" s="190"/>
      <c r="F41" s="221" t="s">
        <v>927</v>
      </c>
      <c r="G41" s="175"/>
      <c r="H41" s="64"/>
      <c r="I41" s="120"/>
      <c r="J41" s="64" t="s">
        <v>928</v>
      </c>
      <c r="K41" s="120"/>
      <c r="L41" s="64"/>
      <c r="M41" s="120"/>
      <c r="N41" s="64"/>
      <c r="O41" s="120"/>
    </row>
    <row r="42" spans="1:15" x14ac:dyDescent="0.2">
      <c r="A42" s="172" t="s">
        <v>798</v>
      </c>
      <c r="B42" s="178" t="s">
        <v>799</v>
      </c>
      <c r="C42" s="174"/>
      <c r="D42" s="192">
        <v>250000</v>
      </c>
      <c r="E42" s="190"/>
      <c r="F42" s="221" t="s">
        <v>927</v>
      </c>
      <c r="G42" s="175"/>
      <c r="H42" s="64"/>
      <c r="I42" s="120"/>
      <c r="J42" s="64"/>
      <c r="K42" s="120"/>
      <c r="L42" s="64"/>
      <c r="M42" s="120"/>
      <c r="N42" s="64"/>
      <c r="O42" s="120"/>
    </row>
    <row r="43" spans="1:15" x14ac:dyDescent="0.2">
      <c r="A43" s="85" t="s">
        <v>566</v>
      </c>
      <c r="B43" s="86" t="s">
        <v>567</v>
      </c>
      <c r="C43" s="87"/>
      <c r="D43" s="84">
        <v>300</v>
      </c>
      <c r="E43" s="90"/>
      <c r="F43" s="70" t="s">
        <v>927</v>
      </c>
      <c r="G43" s="91"/>
      <c r="H43" s="222"/>
      <c r="J43" s="222"/>
      <c r="L43" s="222"/>
      <c r="N43" s="222"/>
    </row>
    <row r="44" spans="1:15" ht="13.5" thickBot="1" x14ac:dyDescent="0.25">
      <c r="A44" s="88" t="s">
        <v>798</v>
      </c>
      <c r="B44" s="89" t="s">
        <v>799</v>
      </c>
      <c r="C44" s="92"/>
      <c r="D44" s="93">
        <v>250000</v>
      </c>
      <c r="E44" s="94"/>
      <c r="F44" s="95" t="s">
        <v>927</v>
      </c>
      <c r="G44" s="96"/>
      <c r="H44" s="222"/>
      <c r="J44" s="222"/>
      <c r="L44" s="222"/>
      <c r="N44" s="222"/>
    </row>
    <row r="45" spans="1:15" x14ac:dyDescent="0.2">
      <c r="A45" s="222"/>
      <c r="B45" s="222"/>
      <c r="C45" s="222"/>
      <c r="D45" s="222"/>
      <c r="F45" s="222"/>
      <c r="H45" s="222"/>
      <c r="J45" s="222"/>
      <c r="L45" s="222"/>
      <c r="N45" s="222"/>
    </row>
    <row r="46" spans="1:15" x14ac:dyDescent="0.2">
      <c r="A46" s="222"/>
      <c r="B46" s="222"/>
      <c r="C46" s="222"/>
      <c r="D46" s="222"/>
      <c r="F46" s="222"/>
      <c r="H46" s="222"/>
      <c r="J46" s="222"/>
      <c r="L46" s="222"/>
      <c r="N46" s="222"/>
    </row>
  </sheetData>
  <mergeCells count="20">
    <mergeCell ref="A1:O1"/>
    <mergeCell ref="C2:D2"/>
    <mergeCell ref="A3:A5"/>
    <mergeCell ref="B3:C5"/>
    <mergeCell ref="D3:K3"/>
    <mergeCell ref="L3:O4"/>
    <mergeCell ref="D4:G4"/>
    <mergeCell ref="H4:K4"/>
    <mergeCell ref="D5:E5"/>
    <mergeCell ref="F5:G5"/>
    <mergeCell ref="H5:I5"/>
    <mergeCell ref="J5:K5"/>
    <mergeCell ref="L5:M5"/>
    <mergeCell ref="N5:O5"/>
    <mergeCell ref="C34:D34"/>
    <mergeCell ref="A35:G36"/>
    <mergeCell ref="A37:A38"/>
    <mergeCell ref="B37:C38"/>
    <mergeCell ref="D37:D38"/>
    <mergeCell ref="E37:G38"/>
  </mergeCells>
  <pageMargins left="0.75" right="0.5" top="1.5" bottom="1" header="1" footer="0.5"/>
  <pageSetup scale="98" fitToHeight="0" orientation="landscape" horizontalDpi="300" verticalDpi="300" r:id="rId1"/>
  <headerFooter alignWithMargins="0">
    <oddHeader>&amp;C&amp;"Arial,Bold"DRAFT - FOR CSSAB DISCUSSION PURPOSES ONLY
APPENDIX A
Table 2 - Medium-Specific Concentrations (MSCs) for Inorganic Regulated Substances in Groundwater</oddHeader>
    <oddFooter>&amp;LAll concentrations in ug/L (except asbestos)
M = Maximum Contaminant Level
H = Lifetime Health Advisory Level     
SMCL = Secondary Maximum Contaminant Level
G = Ingestion
N = Inhalation 
&amp;R&amp;D
Page 2-&amp;P</oddFooter>
  </headerFooter>
  <rowBreaks count="1" manualBreakCount="1">
    <brk id="30"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E51FC-3B14-4AFD-BB60-CA55DD474744}">
  <sheetPr codeName="Sheet8"/>
  <dimension ref="A1:DT381"/>
  <sheetViews>
    <sheetView showGridLines="0" workbookViewId="0">
      <pane xSplit="2" ySplit="5" topLeftCell="C378" activePane="bottomRight" state="frozen"/>
      <selection pane="topRight" activeCell="C293" sqref="C293"/>
      <selection pane="bottomLeft" activeCell="C293" sqref="C293"/>
      <selection pane="bottomRight" activeCell="C378" sqref="C378"/>
    </sheetView>
  </sheetViews>
  <sheetFormatPr defaultColWidth="9.140625" defaultRowHeight="12" x14ac:dyDescent="0.2"/>
  <cols>
    <col min="1" max="1" width="52" style="64" bestFit="1" customWidth="1"/>
    <col min="2" max="2" width="10.28515625" style="64" customWidth="1"/>
    <col min="3" max="3" width="9.7109375" style="64" customWidth="1"/>
    <col min="4" max="4" width="2.7109375" style="64" customWidth="1"/>
    <col min="5" max="5" width="9.7109375" style="64" customWidth="1"/>
    <col min="6" max="6" width="2.7109375" style="64" customWidth="1"/>
    <col min="7" max="7" width="9.7109375" style="64" customWidth="1"/>
    <col min="8" max="8" width="2.7109375" style="64" customWidth="1"/>
    <col min="9" max="16384" width="9.140625" style="64"/>
  </cols>
  <sheetData>
    <row r="1" spans="1:124" ht="12.75" thickBot="1" x14ac:dyDescent="0.25">
      <c r="A1" s="82" t="s">
        <v>929</v>
      </c>
      <c r="B1" s="64">
        <v>1</v>
      </c>
      <c r="C1" s="64">
        <f t="shared" ref="C1:H1" si="0">B1+1</f>
        <v>2</v>
      </c>
      <c r="D1" s="64">
        <f t="shared" si="0"/>
        <v>3</v>
      </c>
      <c r="E1" s="64">
        <f t="shared" si="0"/>
        <v>4</v>
      </c>
      <c r="F1" s="64">
        <f t="shared" si="0"/>
        <v>5</v>
      </c>
      <c r="G1" s="64">
        <f t="shared" si="0"/>
        <v>6</v>
      </c>
      <c r="H1" s="64">
        <f t="shared" si="0"/>
        <v>7</v>
      </c>
    </row>
    <row r="2" spans="1:124" ht="13.5" thickBot="1" x14ac:dyDescent="0.25">
      <c r="A2" s="402" t="s">
        <v>905</v>
      </c>
      <c r="B2" s="402" t="s">
        <v>906</v>
      </c>
      <c r="C2" s="409" t="s">
        <v>930</v>
      </c>
      <c r="D2" s="410"/>
      <c r="E2" s="413" t="s">
        <v>931</v>
      </c>
      <c r="F2" s="414"/>
      <c r="G2" s="414"/>
      <c r="H2" s="415"/>
    </row>
    <row r="3" spans="1:124" s="73" customFormat="1" x14ac:dyDescent="0.2">
      <c r="A3" s="403"/>
      <c r="B3" s="403"/>
      <c r="C3" s="411"/>
      <c r="D3" s="412"/>
      <c r="E3" s="405" t="s">
        <v>932</v>
      </c>
      <c r="F3" s="406"/>
      <c r="G3" s="409" t="s">
        <v>933</v>
      </c>
      <c r="H3" s="410"/>
    </row>
    <row r="4" spans="1:124" s="73" customFormat="1" x14ac:dyDescent="0.2">
      <c r="A4" s="403"/>
      <c r="B4" s="403"/>
      <c r="C4" s="411"/>
      <c r="D4" s="412"/>
      <c r="E4" s="407"/>
      <c r="F4" s="408"/>
      <c r="G4" s="411"/>
      <c r="H4" s="412"/>
    </row>
    <row r="5" spans="1:124" s="75" customFormat="1" ht="13.5" thickBot="1" x14ac:dyDescent="0.25">
      <c r="A5" s="404"/>
      <c r="B5" s="404"/>
      <c r="C5" s="97" t="s">
        <v>934</v>
      </c>
      <c r="D5" s="98"/>
      <c r="E5" s="97" t="s">
        <v>935</v>
      </c>
      <c r="F5" s="98"/>
      <c r="G5" s="97" t="s">
        <v>936</v>
      </c>
      <c r="H5" s="98"/>
      <c r="I5" s="74"/>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c r="CP5" s="73"/>
      <c r="CQ5" s="73"/>
      <c r="CR5" s="73"/>
      <c r="CS5" s="73"/>
      <c r="CT5" s="73"/>
      <c r="CU5" s="73"/>
      <c r="CV5" s="73"/>
      <c r="CW5" s="73"/>
      <c r="CX5" s="73"/>
      <c r="CY5" s="73"/>
      <c r="CZ5" s="73"/>
      <c r="DA5" s="73"/>
      <c r="DB5" s="73"/>
      <c r="DC5" s="73"/>
      <c r="DD5" s="73"/>
      <c r="DE5" s="73"/>
      <c r="DF5" s="73"/>
      <c r="DG5" s="73"/>
      <c r="DH5" s="73"/>
      <c r="DI5" s="73"/>
      <c r="DJ5" s="73"/>
      <c r="DK5" s="73"/>
      <c r="DL5" s="73"/>
      <c r="DM5" s="73"/>
      <c r="DN5" s="73"/>
      <c r="DO5" s="73"/>
      <c r="DP5" s="73"/>
      <c r="DQ5" s="73"/>
      <c r="DR5" s="73"/>
      <c r="DS5" s="73"/>
      <c r="DT5" s="73"/>
    </row>
    <row r="6" spans="1:124" x14ac:dyDescent="0.2">
      <c r="A6" s="224" t="s">
        <v>90</v>
      </c>
      <c r="B6" s="225" t="s">
        <v>91</v>
      </c>
      <c r="C6" s="247">
        <v>13000</v>
      </c>
      <c r="D6" s="227" t="s">
        <v>913</v>
      </c>
      <c r="E6" s="247">
        <v>190000</v>
      </c>
      <c r="F6" s="227" t="s">
        <v>937</v>
      </c>
      <c r="G6" s="247">
        <v>190000</v>
      </c>
      <c r="H6" s="227" t="s">
        <v>937</v>
      </c>
    </row>
    <row r="7" spans="1:124" x14ac:dyDescent="0.2">
      <c r="A7" s="236" t="s">
        <v>92</v>
      </c>
      <c r="B7" s="230" t="s">
        <v>93</v>
      </c>
      <c r="C7" s="248">
        <v>13000</v>
      </c>
      <c r="D7" s="232" t="s">
        <v>913</v>
      </c>
      <c r="E7" s="248">
        <v>190000</v>
      </c>
      <c r="F7" s="232" t="s">
        <v>937</v>
      </c>
      <c r="G7" s="248">
        <v>190000</v>
      </c>
      <c r="H7" s="232" t="s">
        <v>937</v>
      </c>
    </row>
    <row r="8" spans="1:124" x14ac:dyDescent="0.2">
      <c r="A8" s="249" t="s">
        <v>94</v>
      </c>
      <c r="B8" s="250" t="s">
        <v>95</v>
      </c>
      <c r="C8" s="248">
        <v>260</v>
      </c>
      <c r="D8" s="232" t="s">
        <v>913</v>
      </c>
      <c r="E8" s="248">
        <v>3800</v>
      </c>
      <c r="F8" s="232" t="s">
        <v>913</v>
      </c>
      <c r="G8" s="248">
        <v>190000</v>
      </c>
      <c r="H8" s="232" t="s">
        <v>937</v>
      </c>
    </row>
    <row r="9" spans="1:124" x14ac:dyDescent="0.2">
      <c r="A9" s="236" t="s">
        <v>96</v>
      </c>
      <c r="B9" s="230" t="s">
        <v>97</v>
      </c>
      <c r="C9" s="248">
        <v>170</v>
      </c>
      <c r="D9" s="232" t="s">
        <v>915</v>
      </c>
      <c r="E9" s="248">
        <v>710</v>
      </c>
      <c r="F9" s="232" t="s">
        <v>915</v>
      </c>
      <c r="G9" s="248">
        <v>819.99999999999989</v>
      </c>
      <c r="H9" s="232" t="s">
        <v>915</v>
      </c>
    </row>
    <row r="10" spans="1:124" x14ac:dyDescent="0.2">
      <c r="A10" s="236" t="s">
        <v>98</v>
      </c>
      <c r="B10" s="230" t="s">
        <v>99</v>
      </c>
      <c r="C10" s="248">
        <v>10000</v>
      </c>
      <c r="D10" s="232" t="s">
        <v>937</v>
      </c>
      <c r="E10" s="248">
        <v>10000</v>
      </c>
      <c r="F10" s="232" t="s">
        <v>937</v>
      </c>
      <c r="G10" s="248">
        <v>10000</v>
      </c>
      <c r="H10" s="232" t="s">
        <v>937</v>
      </c>
    </row>
    <row r="11" spans="1:124" x14ac:dyDescent="0.2">
      <c r="A11" s="236" t="s">
        <v>100</v>
      </c>
      <c r="B11" s="230" t="s">
        <v>101</v>
      </c>
      <c r="C11" s="248">
        <v>1100</v>
      </c>
      <c r="D11" s="232" t="s">
        <v>915</v>
      </c>
      <c r="E11" s="248">
        <v>4700</v>
      </c>
      <c r="F11" s="232" t="s">
        <v>915</v>
      </c>
      <c r="G11" s="248">
        <v>5500</v>
      </c>
      <c r="H11" s="232" t="s">
        <v>915</v>
      </c>
    </row>
    <row r="12" spans="1:124" x14ac:dyDescent="0.2">
      <c r="A12" s="236" t="s">
        <v>102</v>
      </c>
      <c r="B12" s="230" t="s">
        <v>103</v>
      </c>
      <c r="C12" s="248">
        <v>10000</v>
      </c>
      <c r="D12" s="232" t="s">
        <v>937</v>
      </c>
      <c r="E12" s="248">
        <v>10000</v>
      </c>
      <c r="F12" s="232" t="s">
        <v>937</v>
      </c>
      <c r="G12" s="248">
        <v>10000</v>
      </c>
      <c r="H12" s="232" t="s">
        <v>937</v>
      </c>
    </row>
    <row r="13" spans="1:124" x14ac:dyDescent="0.2">
      <c r="A13" s="251" t="s">
        <v>104</v>
      </c>
      <c r="B13" s="230" t="s">
        <v>105</v>
      </c>
      <c r="C13" s="248">
        <v>4.9000000000000004</v>
      </c>
      <c r="D13" s="232" t="s">
        <v>913</v>
      </c>
      <c r="E13" s="248">
        <v>24</v>
      </c>
      <c r="F13" s="232" t="s">
        <v>913</v>
      </c>
      <c r="G13" s="248">
        <v>190000</v>
      </c>
      <c r="H13" s="232" t="s">
        <v>937</v>
      </c>
    </row>
    <row r="14" spans="1:124" x14ac:dyDescent="0.2">
      <c r="A14" s="236" t="s">
        <v>106</v>
      </c>
      <c r="B14" s="230" t="s">
        <v>107</v>
      </c>
      <c r="C14" s="248">
        <v>0.38</v>
      </c>
      <c r="D14" s="232" t="s">
        <v>915</v>
      </c>
      <c r="E14" s="248">
        <v>1.6</v>
      </c>
      <c r="F14" s="232" t="s">
        <v>915</v>
      </c>
      <c r="G14" s="248">
        <v>1.8</v>
      </c>
      <c r="H14" s="232" t="s">
        <v>915</v>
      </c>
    </row>
    <row r="15" spans="1:124" x14ac:dyDescent="0.2">
      <c r="A15" s="236" t="s">
        <v>108</v>
      </c>
      <c r="B15" s="230" t="s">
        <v>109</v>
      </c>
      <c r="C15" s="248">
        <v>1.7</v>
      </c>
      <c r="D15" s="232" t="s">
        <v>915</v>
      </c>
      <c r="E15" s="248">
        <v>22</v>
      </c>
      <c r="F15" s="232" t="s">
        <v>915</v>
      </c>
      <c r="G15" s="248">
        <v>25</v>
      </c>
      <c r="H15" s="232" t="s">
        <v>915</v>
      </c>
    </row>
    <row r="16" spans="1:124" x14ac:dyDescent="0.2">
      <c r="A16" s="236" t="s">
        <v>110</v>
      </c>
      <c r="B16" s="230" t="s">
        <v>111</v>
      </c>
      <c r="C16" s="248">
        <v>19</v>
      </c>
      <c r="D16" s="232" t="s">
        <v>915</v>
      </c>
      <c r="E16" s="248">
        <v>79</v>
      </c>
      <c r="F16" s="232" t="s">
        <v>915</v>
      </c>
      <c r="G16" s="248">
        <v>91</v>
      </c>
      <c r="H16" s="232" t="s">
        <v>915</v>
      </c>
    </row>
    <row r="17" spans="1:8" x14ac:dyDescent="0.2">
      <c r="A17" s="236" t="s">
        <v>112</v>
      </c>
      <c r="B17" s="230" t="s">
        <v>113</v>
      </c>
      <c r="C17" s="248">
        <v>6.5</v>
      </c>
      <c r="D17" s="232" t="s">
        <v>915</v>
      </c>
      <c r="E17" s="248">
        <v>33</v>
      </c>
      <c r="F17" s="232" t="s">
        <v>915</v>
      </c>
      <c r="G17" s="248">
        <v>37</v>
      </c>
      <c r="H17" s="232" t="s">
        <v>915</v>
      </c>
    </row>
    <row r="18" spans="1:8" x14ac:dyDescent="0.2">
      <c r="A18" s="236" t="s">
        <v>114</v>
      </c>
      <c r="B18" s="230" t="s">
        <v>115</v>
      </c>
      <c r="C18" s="248">
        <v>330</v>
      </c>
      <c r="D18" s="232" t="s">
        <v>913</v>
      </c>
      <c r="E18" s="248">
        <v>1600</v>
      </c>
      <c r="F18" s="232" t="s">
        <v>913</v>
      </c>
      <c r="G18" s="248">
        <v>190000</v>
      </c>
      <c r="H18" s="232" t="s">
        <v>937</v>
      </c>
    </row>
    <row r="19" spans="1:8" x14ac:dyDescent="0.2">
      <c r="A19" s="236" t="s">
        <v>116</v>
      </c>
      <c r="B19" s="230" t="s">
        <v>117</v>
      </c>
      <c r="C19" s="248">
        <v>220.00000000000003</v>
      </c>
      <c r="D19" s="232" t="s">
        <v>913</v>
      </c>
      <c r="E19" s="248">
        <v>3200</v>
      </c>
      <c r="F19" s="232" t="s">
        <v>913</v>
      </c>
      <c r="G19" s="248">
        <v>190000</v>
      </c>
      <c r="H19" s="232" t="s">
        <v>937</v>
      </c>
    </row>
    <row r="20" spans="1:8" x14ac:dyDescent="0.2">
      <c r="A20" s="236" t="s">
        <v>118</v>
      </c>
      <c r="B20" s="230" t="s">
        <v>119</v>
      </c>
      <c r="C20" s="248">
        <v>220.00000000000003</v>
      </c>
      <c r="D20" s="232" t="s">
        <v>913</v>
      </c>
      <c r="E20" s="248">
        <v>3200</v>
      </c>
      <c r="F20" s="232" t="s">
        <v>913</v>
      </c>
      <c r="G20" s="248">
        <v>190000</v>
      </c>
      <c r="H20" s="232" t="s">
        <v>937</v>
      </c>
    </row>
    <row r="21" spans="1:8" x14ac:dyDescent="0.2">
      <c r="A21" s="236" t="s">
        <v>120</v>
      </c>
      <c r="B21" s="230" t="s">
        <v>121</v>
      </c>
      <c r="C21" s="248">
        <v>220.00000000000003</v>
      </c>
      <c r="D21" s="232" t="s">
        <v>913</v>
      </c>
      <c r="E21" s="248">
        <v>3200</v>
      </c>
      <c r="F21" s="232" t="s">
        <v>913</v>
      </c>
      <c r="G21" s="248">
        <v>190000</v>
      </c>
      <c r="H21" s="232" t="s">
        <v>937</v>
      </c>
    </row>
    <row r="22" spans="1:8" x14ac:dyDescent="0.2">
      <c r="A22" s="236" t="s">
        <v>122</v>
      </c>
      <c r="B22" s="230" t="s">
        <v>123</v>
      </c>
      <c r="C22" s="248">
        <v>1.1000000000000001</v>
      </c>
      <c r="D22" s="232" t="s">
        <v>913</v>
      </c>
      <c r="E22" s="248">
        <v>5.4</v>
      </c>
      <c r="F22" s="232" t="s">
        <v>913</v>
      </c>
      <c r="G22" s="248">
        <v>190000</v>
      </c>
      <c r="H22" s="232" t="s">
        <v>937</v>
      </c>
    </row>
    <row r="23" spans="1:8" x14ac:dyDescent="0.2">
      <c r="A23" s="236" t="s">
        <v>124</v>
      </c>
      <c r="B23" s="230" t="s">
        <v>125</v>
      </c>
      <c r="C23" s="248">
        <v>1.9</v>
      </c>
      <c r="D23" s="232" t="s">
        <v>915</v>
      </c>
      <c r="E23" s="248">
        <v>7.9</v>
      </c>
      <c r="F23" s="232" t="s">
        <v>915</v>
      </c>
      <c r="G23" s="248">
        <v>9.1</v>
      </c>
      <c r="H23" s="232" t="s">
        <v>915</v>
      </c>
    </row>
    <row r="24" spans="1:8" x14ac:dyDescent="0.2">
      <c r="A24" s="236" t="s">
        <v>128</v>
      </c>
      <c r="B24" s="230" t="s">
        <v>129</v>
      </c>
      <c r="C24" s="248">
        <v>2000</v>
      </c>
      <c r="D24" s="232" t="s">
        <v>913</v>
      </c>
      <c r="E24" s="248">
        <v>29000</v>
      </c>
      <c r="F24" s="232" t="s">
        <v>913</v>
      </c>
      <c r="G24" s="248">
        <v>190000</v>
      </c>
      <c r="H24" s="232" t="s">
        <v>937</v>
      </c>
    </row>
    <row r="25" spans="1:8" x14ac:dyDescent="0.2">
      <c r="A25" s="251" t="s">
        <v>130</v>
      </c>
      <c r="B25" s="230" t="s">
        <v>131</v>
      </c>
      <c r="C25" s="248">
        <v>0.89000000000000012</v>
      </c>
      <c r="D25" s="232" t="s">
        <v>913</v>
      </c>
      <c r="E25" s="248">
        <v>4.3</v>
      </c>
      <c r="F25" s="232" t="s">
        <v>913</v>
      </c>
      <c r="G25" s="248">
        <v>190000</v>
      </c>
      <c r="H25" s="232" t="s">
        <v>937</v>
      </c>
    </row>
    <row r="26" spans="1:8" x14ac:dyDescent="0.2">
      <c r="A26" s="236" t="s">
        <v>132</v>
      </c>
      <c r="B26" s="230" t="s">
        <v>133</v>
      </c>
      <c r="C26" s="248">
        <v>20</v>
      </c>
      <c r="D26" s="232" t="s">
        <v>913</v>
      </c>
      <c r="E26" s="248">
        <v>97</v>
      </c>
      <c r="F26" s="232" t="s">
        <v>913</v>
      </c>
      <c r="G26" s="248">
        <v>190000</v>
      </c>
      <c r="H26" s="232" t="s">
        <v>937</v>
      </c>
    </row>
    <row r="27" spans="1:8" x14ac:dyDescent="0.2">
      <c r="A27" s="249" t="s">
        <v>134</v>
      </c>
      <c r="B27" s="250" t="s">
        <v>135</v>
      </c>
      <c r="C27" s="248">
        <v>9600</v>
      </c>
      <c r="D27" s="232" t="s">
        <v>915</v>
      </c>
      <c r="E27" s="248">
        <v>10000</v>
      </c>
      <c r="F27" s="232" t="s">
        <v>937</v>
      </c>
      <c r="G27" s="248">
        <v>10000</v>
      </c>
      <c r="H27" s="232" t="s">
        <v>937</v>
      </c>
    </row>
    <row r="28" spans="1:8" x14ac:dyDescent="0.2">
      <c r="A28" s="249" t="s">
        <v>136</v>
      </c>
      <c r="B28" s="250" t="s">
        <v>137</v>
      </c>
      <c r="C28" s="248">
        <v>44000</v>
      </c>
      <c r="D28" s="232" t="s">
        <v>913</v>
      </c>
      <c r="E28" s="248">
        <v>190000</v>
      </c>
      <c r="F28" s="232" t="s">
        <v>937</v>
      </c>
      <c r="G28" s="248">
        <v>190000</v>
      </c>
      <c r="H28" s="232" t="s">
        <v>937</v>
      </c>
    </row>
    <row r="29" spans="1:8" x14ac:dyDescent="0.2">
      <c r="A29" s="236" t="s">
        <v>138</v>
      </c>
      <c r="B29" s="230" t="s">
        <v>139</v>
      </c>
      <c r="C29" s="248">
        <v>19</v>
      </c>
      <c r="D29" s="232" t="s">
        <v>915</v>
      </c>
      <c r="E29" s="248">
        <v>79</v>
      </c>
      <c r="F29" s="232" t="s">
        <v>915</v>
      </c>
      <c r="G29" s="248">
        <v>90</v>
      </c>
      <c r="H29" s="232" t="s">
        <v>915</v>
      </c>
    </row>
    <row r="30" spans="1:8" x14ac:dyDescent="0.2">
      <c r="A30" s="236" t="s">
        <v>140</v>
      </c>
      <c r="B30" s="230" t="s">
        <v>141</v>
      </c>
      <c r="C30" s="248">
        <v>66000</v>
      </c>
      <c r="D30" s="232" t="s">
        <v>913</v>
      </c>
      <c r="E30" s="248">
        <v>190000</v>
      </c>
      <c r="F30" s="232" t="s">
        <v>937</v>
      </c>
      <c r="G30" s="248">
        <v>190000</v>
      </c>
      <c r="H30" s="232" t="s">
        <v>937</v>
      </c>
    </row>
    <row r="31" spans="1:8" x14ac:dyDescent="0.2">
      <c r="A31" s="236" t="s">
        <v>148</v>
      </c>
      <c r="B31" s="230" t="s">
        <v>149</v>
      </c>
      <c r="C31" s="248">
        <v>81</v>
      </c>
      <c r="D31" s="232" t="s">
        <v>913</v>
      </c>
      <c r="E31" s="248">
        <v>400</v>
      </c>
      <c r="F31" s="232" t="s">
        <v>913</v>
      </c>
      <c r="G31" s="248">
        <v>190000</v>
      </c>
      <c r="H31" s="232" t="s">
        <v>937</v>
      </c>
    </row>
    <row r="32" spans="1:8" x14ac:dyDescent="0.2">
      <c r="A32" s="237" t="s">
        <v>150</v>
      </c>
      <c r="B32" s="238" t="s">
        <v>151</v>
      </c>
      <c r="C32" s="248">
        <v>330</v>
      </c>
      <c r="D32" s="232" t="s">
        <v>913</v>
      </c>
      <c r="E32" s="248">
        <v>4800</v>
      </c>
      <c r="F32" s="232" t="s">
        <v>913</v>
      </c>
      <c r="G32" s="248">
        <v>190000</v>
      </c>
      <c r="H32" s="232" t="s">
        <v>937</v>
      </c>
    </row>
    <row r="33" spans="1:8" x14ac:dyDescent="0.2">
      <c r="A33" s="249" t="s">
        <v>154</v>
      </c>
      <c r="B33" s="250" t="s">
        <v>155</v>
      </c>
      <c r="C33" s="248">
        <v>880.00000000000011</v>
      </c>
      <c r="D33" s="232" t="s">
        <v>913</v>
      </c>
      <c r="E33" s="248">
        <v>13000</v>
      </c>
      <c r="F33" s="232" t="s">
        <v>913</v>
      </c>
      <c r="G33" s="248">
        <v>190000</v>
      </c>
      <c r="H33" s="232" t="s">
        <v>937</v>
      </c>
    </row>
    <row r="34" spans="1:8" x14ac:dyDescent="0.2">
      <c r="A34" s="249" t="s">
        <v>156</v>
      </c>
      <c r="B34" s="250" t="s">
        <v>157</v>
      </c>
      <c r="C34" s="248">
        <v>7800</v>
      </c>
      <c r="D34" s="232" t="s">
        <v>913</v>
      </c>
      <c r="E34" s="248">
        <v>38000</v>
      </c>
      <c r="F34" s="232" t="s">
        <v>913</v>
      </c>
      <c r="G34" s="248">
        <v>190000</v>
      </c>
      <c r="H34" s="232" t="s">
        <v>937</v>
      </c>
    </row>
    <row r="35" spans="1:8" x14ac:dyDescent="0.2">
      <c r="A35" s="249" t="s">
        <v>158</v>
      </c>
      <c r="B35" s="250" t="s">
        <v>159</v>
      </c>
      <c r="C35" s="248">
        <v>6600</v>
      </c>
      <c r="D35" s="232" t="s">
        <v>913</v>
      </c>
      <c r="E35" s="248">
        <v>96000</v>
      </c>
      <c r="F35" s="232" t="s">
        <v>913</v>
      </c>
      <c r="G35" s="248">
        <v>190000</v>
      </c>
      <c r="H35" s="232" t="s">
        <v>937</v>
      </c>
    </row>
    <row r="36" spans="1:8" x14ac:dyDescent="0.2">
      <c r="A36" s="236" t="s">
        <v>160</v>
      </c>
      <c r="B36" s="230" t="s">
        <v>161</v>
      </c>
      <c r="C36" s="248">
        <v>57</v>
      </c>
      <c r="D36" s="232" t="s">
        <v>915</v>
      </c>
      <c r="E36" s="248">
        <v>280</v>
      </c>
      <c r="F36" s="232" t="s">
        <v>915</v>
      </c>
      <c r="G36" s="248">
        <v>330</v>
      </c>
      <c r="H36" s="232" t="s">
        <v>915</v>
      </c>
    </row>
    <row r="37" spans="1:8" x14ac:dyDescent="0.2">
      <c r="A37" s="249" t="s">
        <v>162</v>
      </c>
      <c r="B37" s="250" t="s">
        <v>163</v>
      </c>
      <c r="C37" s="248">
        <v>1.8000000000000002E-2</v>
      </c>
      <c r="D37" s="232" t="s">
        <v>913</v>
      </c>
      <c r="E37" s="248">
        <v>0.4</v>
      </c>
      <c r="F37" s="232" t="s">
        <v>913</v>
      </c>
      <c r="G37" s="248">
        <v>190000</v>
      </c>
      <c r="H37" s="232" t="s">
        <v>937</v>
      </c>
    </row>
    <row r="38" spans="1:8" x14ac:dyDescent="0.2">
      <c r="A38" s="236" t="s">
        <v>164</v>
      </c>
      <c r="B38" s="230" t="s">
        <v>165</v>
      </c>
      <c r="C38" s="248">
        <v>6.1</v>
      </c>
      <c r="D38" s="232" t="s">
        <v>913</v>
      </c>
      <c r="E38" s="248">
        <v>130</v>
      </c>
      <c r="F38" s="232" t="s">
        <v>913</v>
      </c>
      <c r="G38" s="248">
        <v>190000</v>
      </c>
      <c r="H38" s="232" t="s">
        <v>937</v>
      </c>
    </row>
    <row r="39" spans="1:8" x14ac:dyDescent="0.2">
      <c r="A39" s="236" t="s">
        <v>166</v>
      </c>
      <c r="B39" s="230" t="s">
        <v>167</v>
      </c>
      <c r="C39" s="248">
        <v>4.2</v>
      </c>
      <c r="D39" s="232" t="s">
        <v>913</v>
      </c>
      <c r="E39" s="248">
        <v>91</v>
      </c>
      <c r="F39" s="232" t="s">
        <v>913</v>
      </c>
      <c r="G39" s="248">
        <v>190000</v>
      </c>
      <c r="H39" s="232" t="s">
        <v>937</v>
      </c>
    </row>
    <row r="40" spans="1:8" x14ac:dyDescent="0.2">
      <c r="A40" s="236" t="s">
        <v>168</v>
      </c>
      <c r="B40" s="230" t="s">
        <v>169</v>
      </c>
      <c r="C40" s="248">
        <v>3.5</v>
      </c>
      <c r="D40" s="232" t="s">
        <v>913</v>
      </c>
      <c r="E40" s="248">
        <v>76</v>
      </c>
      <c r="F40" s="232" t="s">
        <v>913</v>
      </c>
      <c r="G40" s="248">
        <v>190000</v>
      </c>
      <c r="H40" s="232" t="s">
        <v>937</v>
      </c>
    </row>
    <row r="41" spans="1:8" x14ac:dyDescent="0.2">
      <c r="A41" s="236" t="s">
        <v>170</v>
      </c>
      <c r="B41" s="230" t="s">
        <v>171</v>
      </c>
      <c r="C41" s="248">
        <v>13000</v>
      </c>
      <c r="D41" s="232" t="s">
        <v>913</v>
      </c>
      <c r="E41" s="248">
        <v>190000</v>
      </c>
      <c r="F41" s="232" t="s">
        <v>937</v>
      </c>
      <c r="G41" s="248">
        <v>190000</v>
      </c>
      <c r="H41" s="232" t="s">
        <v>937</v>
      </c>
    </row>
    <row r="42" spans="1:8" x14ac:dyDescent="0.2">
      <c r="A42" s="236" t="s">
        <v>172</v>
      </c>
      <c r="B42" s="230" t="s">
        <v>173</v>
      </c>
      <c r="C42" s="248">
        <v>3.5</v>
      </c>
      <c r="D42" s="232" t="s">
        <v>913</v>
      </c>
      <c r="E42" s="248">
        <v>76</v>
      </c>
      <c r="F42" s="232" t="s">
        <v>913</v>
      </c>
      <c r="G42" s="248">
        <v>190000</v>
      </c>
      <c r="H42" s="232" t="s">
        <v>937</v>
      </c>
    </row>
    <row r="43" spans="1:8" x14ac:dyDescent="0.2">
      <c r="A43" s="236" t="s">
        <v>174</v>
      </c>
      <c r="B43" s="230" t="s">
        <v>175</v>
      </c>
      <c r="C43" s="248">
        <v>190000</v>
      </c>
      <c r="D43" s="232" t="s">
        <v>937</v>
      </c>
      <c r="E43" s="248">
        <v>190000</v>
      </c>
      <c r="F43" s="232" t="s">
        <v>937</v>
      </c>
      <c r="G43" s="248">
        <v>190000</v>
      </c>
      <c r="H43" s="232" t="s">
        <v>937</v>
      </c>
    </row>
    <row r="44" spans="1:8" x14ac:dyDescent="0.2">
      <c r="A44" s="249" t="s">
        <v>176</v>
      </c>
      <c r="B44" s="250" t="s">
        <v>177</v>
      </c>
      <c r="C44" s="248">
        <v>1.4</v>
      </c>
      <c r="D44" s="232" t="s">
        <v>913</v>
      </c>
      <c r="E44" s="248">
        <v>7</v>
      </c>
      <c r="F44" s="232" t="s">
        <v>913</v>
      </c>
      <c r="G44" s="248">
        <v>10000</v>
      </c>
      <c r="H44" s="232" t="s">
        <v>937</v>
      </c>
    </row>
    <row r="45" spans="1:8" x14ac:dyDescent="0.2">
      <c r="A45" s="236" t="s">
        <v>178</v>
      </c>
      <c r="B45" s="230" t="s">
        <v>179</v>
      </c>
      <c r="C45" s="248">
        <v>10000</v>
      </c>
      <c r="D45" s="232" t="s">
        <v>937</v>
      </c>
      <c r="E45" s="248">
        <v>10000</v>
      </c>
      <c r="F45" s="232" t="s">
        <v>937</v>
      </c>
      <c r="G45" s="248">
        <v>10000</v>
      </c>
      <c r="H45" s="232" t="s">
        <v>937</v>
      </c>
    </row>
    <row r="46" spans="1:8" x14ac:dyDescent="0.2">
      <c r="A46" s="236" t="s">
        <v>180</v>
      </c>
      <c r="B46" s="230" t="s">
        <v>181</v>
      </c>
      <c r="C46" s="248">
        <v>9</v>
      </c>
      <c r="D46" s="232" t="s">
        <v>915</v>
      </c>
      <c r="E46" s="248">
        <v>45</v>
      </c>
      <c r="F46" s="232" t="s">
        <v>915</v>
      </c>
      <c r="G46" s="248">
        <v>52</v>
      </c>
      <c r="H46" s="232" t="s">
        <v>915</v>
      </c>
    </row>
    <row r="47" spans="1:8" x14ac:dyDescent="0.2">
      <c r="A47" s="236" t="s">
        <v>184</v>
      </c>
      <c r="B47" s="230" t="s">
        <v>185</v>
      </c>
      <c r="C47" s="248">
        <v>0.11000000000000001</v>
      </c>
      <c r="D47" s="232" t="s">
        <v>915</v>
      </c>
      <c r="E47" s="248">
        <v>0.55000000000000004</v>
      </c>
      <c r="F47" s="232" t="s">
        <v>915</v>
      </c>
      <c r="G47" s="248">
        <v>0.63</v>
      </c>
      <c r="H47" s="232" t="s">
        <v>915</v>
      </c>
    </row>
    <row r="48" spans="1:8" x14ac:dyDescent="0.2">
      <c r="A48" s="251" t="s">
        <v>938</v>
      </c>
      <c r="B48" s="230" t="s">
        <v>187</v>
      </c>
      <c r="C48" s="248">
        <v>3</v>
      </c>
      <c r="D48" s="232" t="s">
        <v>913</v>
      </c>
      <c r="E48" s="248">
        <v>14</v>
      </c>
      <c r="F48" s="232" t="s">
        <v>913</v>
      </c>
      <c r="G48" s="248">
        <v>190000</v>
      </c>
      <c r="H48" s="232" t="s">
        <v>937</v>
      </c>
    </row>
    <row r="49" spans="1:8" x14ac:dyDescent="0.2">
      <c r="A49" s="251" t="s">
        <v>188</v>
      </c>
      <c r="B49" s="230" t="s">
        <v>189</v>
      </c>
      <c r="C49" s="248">
        <v>10</v>
      </c>
      <c r="D49" s="232" t="s">
        <v>913</v>
      </c>
      <c r="E49" s="248">
        <v>51</v>
      </c>
      <c r="F49" s="232" t="s">
        <v>913</v>
      </c>
      <c r="G49" s="248">
        <v>190000</v>
      </c>
      <c r="H49" s="232" t="s">
        <v>937</v>
      </c>
    </row>
    <row r="50" spans="1:8" x14ac:dyDescent="0.2">
      <c r="A50" s="251" t="s">
        <v>939</v>
      </c>
      <c r="B50" s="230" t="s">
        <v>191</v>
      </c>
      <c r="C50" s="248">
        <v>2.2000000000000002</v>
      </c>
      <c r="D50" s="232" t="s">
        <v>913</v>
      </c>
      <c r="E50" s="248">
        <v>32</v>
      </c>
      <c r="F50" s="232" t="s">
        <v>913</v>
      </c>
      <c r="G50" s="248">
        <v>190000</v>
      </c>
      <c r="H50" s="232" t="s">
        <v>937</v>
      </c>
    </row>
    <row r="51" spans="1:8" x14ac:dyDescent="0.2">
      <c r="A51" s="249" t="s">
        <v>192</v>
      </c>
      <c r="B51" s="250" t="s">
        <v>193</v>
      </c>
      <c r="C51" s="248">
        <v>8.1999999999999993</v>
      </c>
      <c r="D51" s="232" t="s">
        <v>915</v>
      </c>
      <c r="E51" s="248">
        <v>34</v>
      </c>
      <c r="F51" s="232" t="s">
        <v>915</v>
      </c>
      <c r="G51" s="248">
        <v>40</v>
      </c>
      <c r="H51" s="232" t="s">
        <v>915</v>
      </c>
    </row>
    <row r="52" spans="1:8" x14ac:dyDescent="0.2">
      <c r="A52" s="237" t="s">
        <v>194</v>
      </c>
      <c r="B52" s="238" t="s">
        <v>195</v>
      </c>
      <c r="C52" s="248">
        <v>660</v>
      </c>
      <c r="D52" s="232" t="s">
        <v>913</v>
      </c>
      <c r="E52" s="248">
        <v>9600</v>
      </c>
      <c r="F52" s="232" t="s">
        <v>913</v>
      </c>
      <c r="G52" s="248">
        <v>10000</v>
      </c>
      <c r="H52" s="232" t="s">
        <v>937</v>
      </c>
    </row>
    <row r="53" spans="1:8" x14ac:dyDescent="0.2">
      <c r="A53" s="236" t="s">
        <v>196</v>
      </c>
      <c r="B53" s="230" t="s">
        <v>197</v>
      </c>
      <c r="C53" s="248">
        <v>1.3</v>
      </c>
      <c r="D53" s="232" t="s">
        <v>915</v>
      </c>
      <c r="E53" s="248">
        <v>6.7</v>
      </c>
      <c r="F53" s="232" t="s">
        <v>915</v>
      </c>
      <c r="G53" s="248">
        <v>7.6</v>
      </c>
      <c r="H53" s="232" t="s">
        <v>915</v>
      </c>
    </row>
    <row r="54" spans="1:8" x14ac:dyDescent="0.2">
      <c r="A54" s="236" t="s">
        <v>198</v>
      </c>
      <c r="B54" s="230" t="s">
        <v>199</v>
      </c>
      <c r="C54" s="248">
        <v>8800</v>
      </c>
      <c r="D54" s="232" t="s">
        <v>913</v>
      </c>
      <c r="E54" s="248">
        <v>10000</v>
      </c>
      <c r="F54" s="232" t="s">
        <v>937</v>
      </c>
      <c r="G54" s="248">
        <v>10000</v>
      </c>
      <c r="H54" s="232" t="s">
        <v>937</v>
      </c>
    </row>
    <row r="55" spans="1:8" x14ac:dyDescent="0.2">
      <c r="A55" s="236" t="s">
        <v>200</v>
      </c>
      <c r="B55" s="230" t="s">
        <v>201</v>
      </c>
      <c r="C55" s="248">
        <v>7.0999999999999995E-3</v>
      </c>
      <c r="D55" s="232" t="s">
        <v>915</v>
      </c>
      <c r="E55" s="248">
        <v>3.6000000000000004E-2</v>
      </c>
      <c r="F55" s="232" t="s">
        <v>915</v>
      </c>
      <c r="G55" s="248">
        <v>4.0999999999999995E-2</v>
      </c>
      <c r="H55" s="232" t="s">
        <v>915</v>
      </c>
    </row>
    <row r="56" spans="1:8" x14ac:dyDescent="0.2">
      <c r="A56" s="236" t="s">
        <v>202</v>
      </c>
      <c r="B56" s="230" t="s">
        <v>203</v>
      </c>
      <c r="C56" s="248">
        <v>1300</v>
      </c>
      <c r="D56" s="232" t="s">
        <v>913</v>
      </c>
      <c r="E56" s="248">
        <v>6500</v>
      </c>
      <c r="F56" s="232" t="s">
        <v>913</v>
      </c>
      <c r="G56" s="248">
        <v>10000</v>
      </c>
      <c r="H56" s="232" t="s">
        <v>937</v>
      </c>
    </row>
    <row r="57" spans="1:8" x14ac:dyDescent="0.2">
      <c r="A57" s="249" t="s">
        <v>204</v>
      </c>
      <c r="B57" s="250" t="s">
        <v>205</v>
      </c>
      <c r="C57" s="248">
        <v>11000</v>
      </c>
      <c r="D57" s="232" t="s">
        <v>913</v>
      </c>
      <c r="E57" s="248">
        <v>160000</v>
      </c>
      <c r="F57" s="232" t="s">
        <v>913</v>
      </c>
      <c r="G57" s="248">
        <v>190000</v>
      </c>
      <c r="H57" s="232" t="s">
        <v>937</v>
      </c>
    </row>
    <row r="58" spans="1:8" x14ac:dyDescent="0.2">
      <c r="A58" s="249" t="s">
        <v>208</v>
      </c>
      <c r="B58" s="250" t="s">
        <v>209</v>
      </c>
      <c r="C58" s="248">
        <v>22000</v>
      </c>
      <c r="D58" s="232" t="s">
        <v>913</v>
      </c>
      <c r="E58" s="248">
        <v>190000</v>
      </c>
      <c r="F58" s="232" t="s">
        <v>937</v>
      </c>
      <c r="G58" s="248">
        <v>190000</v>
      </c>
      <c r="H58" s="232" t="s">
        <v>937</v>
      </c>
    </row>
    <row r="59" spans="1:8" x14ac:dyDescent="0.2">
      <c r="A59" s="249" t="s">
        <v>210</v>
      </c>
      <c r="B59" s="250" t="s">
        <v>211</v>
      </c>
      <c r="C59" s="248">
        <v>1100</v>
      </c>
      <c r="D59" s="232" t="s">
        <v>915</v>
      </c>
      <c r="E59" s="248">
        <v>4700</v>
      </c>
      <c r="F59" s="232" t="s">
        <v>915</v>
      </c>
      <c r="G59" s="248">
        <v>5400</v>
      </c>
      <c r="H59" s="232" t="s">
        <v>915</v>
      </c>
    </row>
    <row r="60" spans="1:8" x14ac:dyDescent="0.2">
      <c r="A60" s="249" t="s">
        <v>212</v>
      </c>
      <c r="B60" s="250" t="s">
        <v>213</v>
      </c>
      <c r="C60" s="248">
        <v>760</v>
      </c>
      <c r="D60" s="232" t="s">
        <v>915</v>
      </c>
      <c r="E60" s="248">
        <v>3200</v>
      </c>
      <c r="F60" s="232" t="s">
        <v>915</v>
      </c>
      <c r="G60" s="248">
        <v>3600</v>
      </c>
      <c r="H60" s="232" t="s">
        <v>915</v>
      </c>
    </row>
    <row r="61" spans="1:8" x14ac:dyDescent="0.2">
      <c r="A61" s="236" t="s">
        <v>214</v>
      </c>
      <c r="B61" s="230" t="s">
        <v>215</v>
      </c>
      <c r="C61" s="248">
        <v>12</v>
      </c>
      <c r="D61" s="232" t="s">
        <v>915</v>
      </c>
      <c r="E61" s="248">
        <v>60</v>
      </c>
      <c r="F61" s="232" t="s">
        <v>915</v>
      </c>
      <c r="G61" s="248">
        <v>69</v>
      </c>
      <c r="H61" s="232" t="s">
        <v>915</v>
      </c>
    </row>
    <row r="62" spans="1:8" x14ac:dyDescent="0.2">
      <c r="A62" s="236" t="s">
        <v>216</v>
      </c>
      <c r="B62" s="230" t="s">
        <v>217</v>
      </c>
      <c r="C62" s="248">
        <v>95</v>
      </c>
      <c r="D62" s="232" t="s">
        <v>915</v>
      </c>
      <c r="E62" s="248">
        <v>400</v>
      </c>
      <c r="F62" s="232" t="s">
        <v>915</v>
      </c>
      <c r="G62" s="248">
        <v>459.99999999999994</v>
      </c>
      <c r="H62" s="232" t="s">
        <v>915</v>
      </c>
    </row>
    <row r="63" spans="1:8" x14ac:dyDescent="0.2">
      <c r="A63" s="249" t="s">
        <v>218</v>
      </c>
      <c r="B63" s="250" t="s">
        <v>219</v>
      </c>
      <c r="C63" s="248">
        <v>180</v>
      </c>
      <c r="D63" s="232" t="s">
        <v>913</v>
      </c>
      <c r="E63" s="248">
        <v>880.00000000000011</v>
      </c>
      <c r="F63" s="232" t="s">
        <v>913</v>
      </c>
      <c r="G63" s="248">
        <v>190000</v>
      </c>
      <c r="H63" s="232" t="s">
        <v>937</v>
      </c>
    </row>
    <row r="64" spans="1:8" x14ac:dyDescent="0.2">
      <c r="A64" s="249" t="s">
        <v>220</v>
      </c>
      <c r="B64" s="250" t="s">
        <v>221</v>
      </c>
      <c r="C64" s="248">
        <v>180</v>
      </c>
      <c r="D64" s="232" t="s">
        <v>913</v>
      </c>
      <c r="E64" s="248">
        <v>880.00000000000011</v>
      </c>
      <c r="F64" s="232" t="s">
        <v>913</v>
      </c>
      <c r="G64" s="248">
        <v>190000</v>
      </c>
      <c r="H64" s="232" t="s">
        <v>937</v>
      </c>
    </row>
    <row r="65" spans="1:8" x14ac:dyDescent="0.2">
      <c r="A65" s="249" t="s">
        <v>222</v>
      </c>
      <c r="B65" s="250" t="s">
        <v>223</v>
      </c>
      <c r="C65" s="248">
        <v>15</v>
      </c>
      <c r="D65" s="232" t="s">
        <v>915</v>
      </c>
      <c r="E65" s="248">
        <v>74</v>
      </c>
      <c r="F65" s="232" t="s">
        <v>915</v>
      </c>
      <c r="G65" s="248">
        <v>85</v>
      </c>
      <c r="H65" s="232" t="s">
        <v>915</v>
      </c>
    </row>
    <row r="66" spans="1:8" x14ac:dyDescent="0.2">
      <c r="A66" s="251" t="s">
        <v>224</v>
      </c>
      <c r="B66" s="230" t="s">
        <v>225</v>
      </c>
      <c r="C66" s="248">
        <v>10000</v>
      </c>
      <c r="D66" s="232" t="s">
        <v>937</v>
      </c>
      <c r="E66" s="248">
        <v>10000</v>
      </c>
      <c r="F66" s="232" t="s">
        <v>937</v>
      </c>
      <c r="G66" s="248">
        <v>10000</v>
      </c>
      <c r="H66" s="232" t="s">
        <v>937</v>
      </c>
    </row>
    <row r="67" spans="1:8" x14ac:dyDescent="0.2">
      <c r="A67" s="249" t="s">
        <v>226</v>
      </c>
      <c r="B67" s="250" t="s">
        <v>227</v>
      </c>
      <c r="C67" s="248">
        <v>10000</v>
      </c>
      <c r="D67" s="232" t="s">
        <v>937</v>
      </c>
      <c r="E67" s="248">
        <v>10000</v>
      </c>
      <c r="F67" s="232" t="s">
        <v>937</v>
      </c>
      <c r="G67" s="248">
        <v>10000</v>
      </c>
      <c r="H67" s="232" t="s">
        <v>937</v>
      </c>
    </row>
    <row r="68" spans="1:8" x14ac:dyDescent="0.2">
      <c r="A68" s="249" t="s">
        <v>228</v>
      </c>
      <c r="B68" s="250" t="s">
        <v>229</v>
      </c>
      <c r="C68" s="248">
        <v>10000</v>
      </c>
      <c r="D68" s="232" t="s">
        <v>937</v>
      </c>
      <c r="E68" s="248">
        <v>10000</v>
      </c>
      <c r="F68" s="232" t="s">
        <v>937</v>
      </c>
      <c r="G68" s="248">
        <v>10000</v>
      </c>
      <c r="H68" s="232" t="s">
        <v>937</v>
      </c>
    </row>
    <row r="69" spans="1:8" x14ac:dyDescent="0.2">
      <c r="A69" s="249" t="s">
        <v>230</v>
      </c>
      <c r="B69" s="250" t="s">
        <v>231</v>
      </c>
      <c r="C69" s="248">
        <v>10000</v>
      </c>
      <c r="D69" s="232" t="s">
        <v>937</v>
      </c>
      <c r="E69" s="248">
        <v>10000</v>
      </c>
      <c r="F69" s="232" t="s">
        <v>937</v>
      </c>
      <c r="G69" s="248">
        <v>10000</v>
      </c>
      <c r="H69" s="232" t="s">
        <v>937</v>
      </c>
    </row>
    <row r="70" spans="1:8" x14ac:dyDescent="0.2">
      <c r="A70" s="249" t="s">
        <v>232</v>
      </c>
      <c r="B70" s="250" t="s">
        <v>233</v>
      </c>
      <c r="C70" s="248">
        <v>10000</v>
      </c>
      <c r="D70" s="232" t="s">
        <v>937</v>
      </c>
      <c r="E70" s="248">
        <v>10000</v>
      </c>
      <c r="F70" s="232" t="s">
        <v>937</v>
      </c>
      <c r="G70" s="248">
        <v>10000</v>
      </c>
      <c r="H70" s="232" t="s">
        <v>937</v>
      </c>
    </row>
    <row r="71" spans="1:8" x14ac:dyDescent="0.2">
      <c r="A71" s="236" t="s">
        <v>234</v>
      </c>
      <c r="B71" s="230" t="s">
        <v>235</v>
      </c>
      <c r="C71" s="248">
        <v>9800</v>
      </c>
      <c r="D71" s="232" t="s">
        <v>913</v>
      </c>
      <c r="E71" s="248">
        <v>10000</v>
      </c>
      <c r="F71" s="232" t="s">
        <v>937</v>
      </c>
      <c r="G71" s="248">
        <v>10000</v>
      </c>
      <c r="H71" s="232" t="s">
        <v>937</v>
      </c>
    </row>
    <row r="72" spans="1:8" x14ac:dyDescent="0.2">
      <c r="A72" s="236" t="s">
        <v>238</v>
      </c>
      <c r="B72" s="230" t="s">
        <v>239</v>
      </c>
      <c r="C72" s="248">
        <v>8100</v>
      </c>
      <c r="D72" s="232" t="s">
        <v>913</v>
      </c>
      <c r="E72" s="248">
        <v>40000</v>
      </c>
      <c r="F72" s="232" t="s">
        <v>913</v>
      </c>
      <c r="G72" s="248">
        <v>190000</v>
      </c>
      <c r="H72" s="232" t="s">
        <v>937</v>
      </c>
    </row>
    <row r="73" spans="1:8" x14ac:dyDescent="0.2">
      <c r="A73" s="236" t="s">
        <v>240</v>
      </c>
      <c r="B73" s="230" t="s">
        <v>241</v>
      </c>
      <c r="C73" s="248">
        <v>22000</v>
      </c>
      <c r="D73" s="232" t="s">
        <v>913</v>
      </c>
      <c r="E73" s="248">
        <v>190000</v>
      </c>
      <c r="F73" s="232" t="s">
        <v>937</v>
      </c>
      <c r="G73" s="248">
        <v>190000</v>
      </c>
      <c r="H73" s="232" t="s">
        <v>937</v>
      </c>
    </row>
    <row r="74" spans="1:8" x14ac:dyDescent="0.2">
      <c r="A74" s="249" t="s">
        <v>242</v>
      </c>
      <c r="B74" s="250" t="s">
        <v>243</v>
      </c>
      <c r="C74" s="248">
        <v>930</v>
      </c>
      <c r="D74" s="232" t="s">
        <v>913</v>
      </c>
      <c r="E74" s="248">
        <v>4600</v>
      </c>
      <c r="F74" s="232" t="s">
        <v>913</v>
      </c>
      <c r="G74" s="248">
        <v>190000</v>
      </c>
      <c r="H74" s="232" t="s">
        <v>937</v>
      </c>
    </row>
    <row r="75" spans="1:8" x14ac:dyDescent="0.2">
      <c r="A75" s="236" t="s">
        <v>244</v>
      </c>
      <c r="B75" s="230" t="s">
        <v>245</v>
      </c>
      <c r="C75" s="248">
        <v>1100</v>
      </c>
      <c r="D75" s="232" t="s">
        <v>913</v>
      </c>
      <c r="E75" s="248">
        <v>16000</v>
      </c>
      <c r="F75" s="232" t="s">
        <v>913</v>
      </c>
      <c r="G75" s="248">
        <v>190000</v>
      </c>
      <c r="H75" s="232" t="s">
        <v>937</v>
      </c>
    </row>
    <row r="76" spans="1:8" x14ac:dyDescent="0.2">
      <c r="A76" s="236" t="s">
        <v>246</v>
      </c>
      <c r="B76" s="230" t="s">
        <v>247</v>
      </c>
      <c r="C76" s="248">
        <v>10000</v>
      </c>
      <c r="D76" s="232" t="s">
        <v>937</v>
      </c>
      <c r="E76" s="248">
        <v>10000</v>
      </c>
      <c r="F76" s="232" t="s">
        <v>937</v>
      </c>
      <c r="G76" s="248">
        <v>10000</v>
      </c>
      <c r="H76" s="232" t="s">
        <v>937</v>
      </c>
    </row>
    <row r="77" spans="1:8" x14ac:dyDescent="0.2">
      <c r="A77" s="236" t="s">
        <v>248</v>
      </c>
      <c r="B77" s="230" t="s">
        <v>249</v>
      </c>
      <c r="C77" s="248">
        <v>75</v>
      </c>
      <c r="D77" s="232" t="s">
        <v>915</v>
      </c>
      <c r="E77" s="248">
        <v>370</v>
      </c>
      <c r="F77" s="232" t="s">
        <v>915</v>
      </c>
      <c r="G77" s="248">
        <v>430</v>
      </c>
      <c r="H77" s="232" t="s">
        <v>915</v>
      </c>
    </row>
    <row r="78" spans="1:8" x14ac:dyDescent="0.2">
      <c r="A78" s="249" t="s">
        <v>250</v>
      </c>
      <c r="B78" s="250" t="s">
        <v>251</v>
      </c>
      <c r="C78" s="248">
        <v>22000</v>
      </c>
      <c r="D78" s="232" t="s">
        <v>913</v>
      </c>
      <c r="E78" s="248">
        <v>190000</v>
      </c>
      <c r="F78" s="232" t="s">
        <v>937</v>
      </c>
      <c r="G78" s="248">
        <v>190000</v>
      </c>
      <c r="H78" s="232" t="s">
        <v>937</v>
      </c>
    </row>
    <row r="79" spans="1:8" x14ac:dyDescent="0.2">
      <c r="A79" s="249" t="s">
        <v>252</v>
      </c>
      <c r="B79" s="250" t="s">
        <v>253</v>
      </c>
      <c r="C79" s="248">
        <v>3300</v>
      </c>
      <c r="D79" s="232" t="s">
        <v>913</v>
      </c>
      <c r="E79" s="248">
        <v>48000</v>
      </c>
      <c r="F79" s="232" t="s">
        <v>913</v>
      </c>
      <c r="G79" s="248">
        <v>190000</v>
      </c>
      <c r="H79" s="232" t="s">
        <v>937</v>
      </c>
    </row>
    <row r="80" spans="1:8" x14ac:dyDescent="0.2">
      <c r="A80" s="236" t="s">
        <v>254</v>
      </c>
      <c r="B80" s="230" t="s">
        <v>255</v>
      </c>
      <c r="C80" s="248">
        <v>53</v>
      </c>
      <c r="D80" s="232" t="s">
        <v>913</v>
      </c>
      <c r="E80" s="248">
        <v>260</v>
      </c>
      <c r="F80" s="232" t="s">
        <v>913</v>
      </c>
      <c r="G80" s="248">
        <v>190000</v>
      </c>
      <c r="H80" s="232" t="s">
        <v>937</v>
      </c>
    </row>
    <row r="81" spans="1:8" x14ac:dyDescent="0.2">
      <c r="A81" s="249" t="s">
        <v>258</v>
      </c>
      <c r="B81" s="250" t="s">
        <v>259</v>
      </c>
      <c r="C81" s="248">
        <v>10000</v>
      </c>
      <c r="D81" s="232" t="s">
        <v>937</v>
      </c>
      <c r="E81" s="248">
        <v>10000</v>
      </c>
      <c r="F81" s="232" t="s">
        <v>937</v>
      </c>
      <c r="G81" s="248">
        <v>10000</v>
      </c>
      <c r="H81" s="232" t="s">
        <v>937</v>
      </c>
    </row>
    <row r="82" spans="1:8" x14ac:dyDescent="0.2">
      <c r="A82" s="251" t="s">
        <v>260</v>
      </c>
      <c r="B82" s="230" t="s">
        <v>261</v>
      </c>
      <c r="C82" s="248">
        <v>19</v>
      </c>
      <c r="D82" s="232" t="s">
        <v>915</v>
      </c>
      <c r="E82" s="248">
        <v>80</v>
      </c>
      <c r="F82" s="232" t="s">
        <v>915</v>
      </c>
      <c r="G82" s="248">
        <v>92</v>
      </c>
      <c r="H82" s="232" t="s">
        <v>915</v>
      </c>
    </row>
    <row r="83" spans="1:8" x14ac:dyDescent="0.2">
      <c r="A83" s="251" t="s">
        <v>262</v>
      </c>
      <c r="B83" s="230" t="s">
        <v>263</v>
      </c>
      <c r="C83" s="248">
        <v>69</v>
      </c>
      <c r="D83" s="232" t="s">
        <v>913</v>
      </c>
      <c r="E83" s="248">
        <v>340</v>
      </c>
      <c r="F83" s="232" t="s">
        <v>913</v>
      </c>
      <c r="G83" s="248">
        <v>10000</v>
      </c>
      <c r="H83" s="232" t="s">
        <v>937</v>
      </c>
    </row>
    <row r="84" spans="1:8" x14ac:dyDescent="0.2">
      <c r="A84" s="249" t="s">
        <v>940</v>
      </c>
      <c r="B84" s="250" t="s">
        <v>941</v>
      </c>
      <c r="C84" s="248">
        <v>190000</v>
      </c>
      <c r="D84" s="232" t="s">
        <v>937</v>
      </c>
      <c r="E84" s="248">
        <v>190000</v>
      </c>
      <c r="F84" s="232" t="s">
        <v>937</v>
      </c>
      <c r="G84" s="248">
        <v>190000</v>
      </c>
      <c r="H84" s="232" t="s">
        <v>937</v>
      </c>
    </row>
    <row r="85" spans="1:8" x14ac:dyDescent="0.2">
      <c r="A85" s="251" t="s">
        <v>264</v>
      </c>
      <c r="B85" s="230" t="s">
        <v>265</v>
      </c>
      <c r="C85" s="248">
        <v>93</v>
      </c>
      <c r="D85" s="232" t="s">
        <v>913</v>
      </c>
      <c r="E85" s="248">
        <v>459.99999999999994</v>
      </c>
      <c r="F85" s="232" t="s">
        <v>913</v>
      </c>
      <c r="G85" s="248">
        <v>190000</v>
      </c>
      <c r="H85" s="232" t="s">
        <v>937</v>
      </c>
    </row>
    <row r="86" spans="1:8" x14ac:dyDescent="0.2">
      <c r="A86" s="236" t="s">
        <v>266</v>
      </c>
      <c r="B86" s="230" t="s">
        <v>267</v>
      </c>
      <c r="C86" s="248">
        <v>950</v>
      </c>
      <c r="D86" s="232" t="s">
        <v>915</v>
      </c>
      <c r="E86" s="248">
        <v>3900</v>
      </c>
      <c r="F86" s="232" t="s">
        <v>915</v>
      </c>
      <c r="G86" s="248">
        <v>4500</v>
      </c>
      <c r="H86" s="232" t="s">
        <v>915</v>
      </c>
    </row>
    <row r="87" spans="1:8" x14ac:dyDescent="0.2">
      <c r="A87" s="236" t="s">
        <v>268</v>
      </c>
      <c r="B87" s="230" t="s">
        <v>269</v>
      </c>
      <c r="C87" s="248">
        <v>170</v>
      </c>
      <c r="D87" s="232" t="s">
        <v>913</v>
      </c>
      <c r="E87" s="248">
        <v>830.00000000000011</v>
      </c>
      <c r="F87" s="232" t="s">
        <v>913</v>
      </c>
      <c r="G87" s="248">
        <v>190000</v>
      </c>
      <c r="H87" s="232" t="s">
        <v>937</v>
      </c>
    </row>
    <row r="88" spans="1:8" x14ac:dyDescent="0.2">
      <c r="A88" s="249" t="s">
        <v>270</v>
      </c>
      <c r="B88" s="250" t="s">
        <v>271</v>
      </c>
      <c r="C88" s="248">
        <v>8800</v>
      </c>
      <c r="D88" s="232" t="s">
        <v>913</v>
      </c>
      <c r="E88" s="248">
        <v>10000</v>
      </c>
      <c r="F88" s="232" t="s">
        <v>937</v>
      </c>
      <c r="G88" s="248">
        <v>10000</v>
      </c>
      <c r="H88" s="232" t="s">
        <v>937</v>
      </c>
    </row>
    <row r="89" spans="1:8" x14ac:dyDescent="0.2">
      <c r="A89" s="236" t="s">
        <v>272</v>
      </c>
      <c r="B89" s="230" t="s">
        <v>273</v>
      </c>
      <c r="C89" s="248">
        <v>220.00000000000003</v>
      </c>
      <c r="D89" s="232" t="s">
        <v>913</v>
      </c>
      <c r="E89" s="248">
        <v>1100</v>
      </c>
      <c r="F89" s="232" t="s">
        <v>913</v>
      </c>
      <c r="G89" s="248">
        <v>10000</v>
      </c>
      <c r="H89" s="232" t="s">
        <v>937</v>
      </c>
    </row>
    <row r="90" spans="1:8" x14ac:dyDescent="0.2">
      <c r="A90" s="249" t="s">
        <v>274</v>
      </c>
      <c r="B90" s="250" t="s">
        <v>275</v>
      </c>
      <c r="C90" s="248">
        <v>10000</v>
      </c>
      <c r="D90" s="232" t="s">
        <v>937</v>
      </c>
      <c r="E90" s="248">
        <v>10000</v>
      </c>
      <c r="F90" s="232" t="s">
        <v>937</v>
      </c>
      <c r="G90" s="248">
        <v>10000</v>
      </c>
      <c r="H90" s="232" t="s">
        <v>937</v>
      </c>
    </row>
    <row r="91" spans="1:8" x14ac:dyDescent="0.2">
      <c r="A91" s="236" t="s">
        <v>276</v>
      </c>
      <c r="B91" s="230" t="s">
        <v>277</v>
      </c>
      <c r="C91" s="248">
        <v>10000</v>
      </c>
      <c r="D91" s="232" t="s">
        <v>937</v>
      </c>
      <c r="E91" s="248">
        <v>10000</v>
      </c>
      <c r="F91" s="232" t="s">
        <v>937</v>
      </c>
      <c r="G91" s="248">
        <v>10000</v>
      </c>
      <c r="H91" s="232" t="s">
        <v>937</v>
      </c>
    </row>
    <row r="92" spans="1:8" x14ac:dyDescent="0.2">
      <c r="A92" s="236" t="s">
        <v>278</v>
      </c>
      <c r="B92" s="230" t="s">
        <v>279</v>
      </c>
      <c r="C92" s="248">
        <v>19</v>
      </c>
      <c r="D92" s="232" t="s">
        <v>915</v>
      </c>
      <c r="E92" s="248">
        <v>96</v>
      </c>
      <c r="F92" s="232" t="s">
        <v>915</v>
      </c>
      <c r="G92" s="248">
        <v>110.00000000000001</v>
      </c>
      <c r="H92" s="232" t="s">
        <v>915</v>
      </c>
    </row>
    <row r="93" spans="1:8" x14ac:dyDescent="0.2">
      <c r="A93" s="251" t="s">
        <v>280</v>
      </c>
      <c r="B93" s="230" t="s">
        <v>281</v>
      </c>
      <c r="C93" s="248">
        <v>18000</v>
      </c>
      <c r="D93" s="232" t="s">
        <v>913</v>
      </c>
      <c r="E93" s="248">
        <v>190000</v>
      </c>
      <c r="F93" s="232" t="s">
        <v>937</v>
      </c>
      <c r="G93" s="248">
        <v>190000</v>
      </c>
      <c r="H93" s="232" t="s">
        <v>937</v>
      </c>
    </row>
    <row r="94" spans="1:8" x14ac:dyDescent="0.2">
      <c r="A94" s="249" t="s">
        <v>282</v>
      </c>
      <c r="B94" s="250" t="s">
        <v>283</v>
      </c>
      <c r="C94" s="248">
        <v>39</v>
      </c>
      <c r="D94" s="232" t="s">
        <v>915</v>
      </c>
      <c r="E94" s="248">
        <v>160</v>
      </c>
      <c r="F94" s="232" t="s">
        <v>915</v>
      </c>
      <c r="G94" s="248">
        <v>180</v>
      </c>
      <c r="H94" s="232" t="s">
        <v>915</v>
      </c>
    </row>
    <row r="95" spans="1:8" x14ac:dyDescent="0.2">
      <c r="A95" s="251" t="s">
        <v>284</v>
      </c>
      <c r="B95" s="230" t="s">
        <v>285</v>
      </c>
      <c r="C95" s="248">
        <v>1100</v>
      </c>
      <c r="D95" s="232" t="s">
        <v>913</v>
      </c>
      <c r="E95" s="248">
        <v>10000</v>
      </c>
      <c r="F95" s="232" t="s">
        <v>937</v>
      </c>
      <c r="G95" s="248">
        <v>10000</v>
      </c>
      <c r="H95" s="232" t="s">
        <v>937</v>
      </c>
    </row>
    <row r="96" spans="1:8" x14ac:dyDescent="0.2">
      <c r="A96" s="236" t="s">
        <v>286</v>
      </c>
      <c r="B96" s="230" t="s">
        <v>287</v>
      </c>
      <c r="C96" s="248">
        <v>1.5</v>
      </c>
      <c r="D96" s="232" t="s">
        <v>915</v>
      </c>
      <c r="E96" s="248">
        <v>7.4</v>
      </c>
      <c r="F96" s="232" t="s">
        <v>915</v>
      </c>
      <c r="G96" s="248">
        <v>8.5</v>
      </c>
      <c r="H96" s="232" t="s">
        <v>915</v>
      </c>
    </row>
    <row r="97" spans="1:8" x14ac:dyDescent="0.2">
      <c r="A97" s="249" t="s">
        <v>288</v>
      </c>
      <c r="B97" s="250" t="s">
        <v>289</v>
      </c>
      <c r="C97" s="248">
        <v>1900</v>
      </c>
      <c r="D97" s="232" t="s">
        <v>915</v>
      </c>
      <c r="E97" s="248">
        <v>7900</v>
      </c>
      <c r="F97" s="232" t="s">
        <v>915</v>
      </c>
      <c r="G97" s="248">
        <v>9100</v>
      </c>
      <c r="H97" s="232" t="s">
        <v>915</v>
      </c>
    </row>
    <row r="98" spans="1:8" x14ac:dyDescent="0.2">
      <c r="A98" s="249" t="s">
        <v>290</v>
      </c>
      <c r="B98" s="250" t="s">
        <v>291</v>
      </c>
      <c r="C98" s="248">
        <v>1100</v>
      </c>
      <c r="D98" s="232" t="s">
        <v>913</v>
      </c>
      <c r="E98" s="248">
        <v>5400</v>
      </c>
      <c r="F98" s="232" t="s">
        <v>913</v>
      </c>
      <c r="G98" s="248">
        <v>190000</v>
      </c>
      <c r="H98" s="232" t="s">
        <v>937</v>
      </c>
    </row>
    <row r="99" spans="1:8" x14ac:dyDescent="0.2">
      <c r="A99" s="249" t="s">
        <v>292</v>
      </c>
      <c r="B99" s="250" t="s">
        <v>293</v>
      </c>
      <c r="C99" s="248">
        <v>4400</v>
      </c>
      <c r="D99" s="232" t="s">
        <v>913</v>
      </c>
      <c r="E99" s="248">
        <v>10000</v>
      </c>
      <c r="F99" s="232" t="s">
        <v>937</v>
      </c>
      <c r="G99" s="248">
        <v>10000</v>
      </c>
      <c r="H99" s="232" t="s">
        <v>937</v>
      </c>
    </row>
    <row r="100" spans="1:8" x14ac:dyDescent="0.2">
      <c r="A100" s="239" t="s">
        <v>294</v>
      </c>
      <c r="B100" s="235" t="s">
        <v>295</v>
      </c>
      <c r="C100" s="248">
        <v>4400</v>
      </c>
      <c r="D100" s="232" t="s">
        <v>913</v>
      </c>
      <c r="E100" s="248">
        <v>10000</v>
      </c>
      <c r="F100" s="232" t="s">
        <v>937</v>
      </c>
      <c r="G100" s="248">
        <v>10000</v>
      </c>
      <c r="H100" s="232" t="s">
        <v>937</v>
      </c>
    </row>
    <row r="101" spans="1:8" x14ac:dyDescent="0.2">
      <c r="A101" s="236" t="s">
        <v>296</v>
      </c>
      <c r="B101" s="230" t="s">
        <v>297</v>
      </c>
      <c r="C101" s="248">
        <v>220.00000000000003</v>
      </c>
      <c r="D101" s="232" t="s">
        <v>913</v>
      </c>
      <c r="E101" s="248">
        <v>3200</v>
      </c>
      <c r="F101" s="232" t="s">
        <v>913</v>
      </c>
      <c r="G101" s="248">
        <v>190000</v>
      </c>
      <c r="H101" s="232" t="s">
        <v>937</v>
      </c>
    </row>
    <row r="102" spans="1:8" x14ac:dyDescent="0.2">
      <c r="A102" s="249" t="s">
        <v>298</v>
      </c>
      <c r="B102" s="250" t="s">
        <v>299</v>
      </c>
      <c r="C102" s="248">
        <v>4400</v>
      </c>
      <c r="D102" s="232" t="s">
        <v>913</v>
      </c>
      <c r="E102" s="248">
        <v>64000</v>
      </c>
      <c r="F102" s="232" t="s">
        <v>913</v>
      </c>
      <c r="G102" s="248">
        <v>190000</v>
      </c>
      <c r="H102" s="232" t="s">
        <v>937</v>
      </c>
    </row>
    <row r="103" spans="1:8" x14ac:dyDescent="0.2">
      <c r="A103" s="249" t="s">
        <v>300</v>
      </c>
      <c r="B103" s="250" t="s">
        <v>301</v>
      </c>
      <c r="C103" s="248">
        <v>2200</v>
      </c>
      <c r="D103" s="232" t="s">
        <v>913</v>
      </c>
      <c r="E103" s="248">
        <v>32000</v>
      </c>
      <c r="F103" s="232" t="s">
        <v>913</v>
      </c>
      <c r="G103" s="248">
        <v>190000</v>
      </c>
      <c r="H103" s="232" t="s">
        <v>937</v>
      </c>
    </row>
    <row r="104" spans="1:8" x14ac:dyDescent="0.2">
      <c r="A104" s="236" t="s">
        <v>308</v>
      </c>
      <c r="B104" s="230" t="s">
        <v>309</v>
      </c>
      <c r="C104" s="248">
        <v>35</v>
      </c>
      <c r="D104" s="232" t="s">
        <v>913</v>
      </c>
      <c r="E104" s="248">
        <v>91000</v>
      </c>
      <c r="F104" s="232" t="s">
        <v>913</v>
      </c>
      <c r="G104" s="248">
        <v>190000</v>
      </c>
      <c r="H104" s="232" t="s">
        <v>937</v>
      </c>
    </row>
    <row r="105" spans="1:8" x14ac:dyDescent="0.2">
      <c r="A105" s="240" t="s">
        <v>942</v>
      </c>
      <c r="B105" s="230" t="s">
        <v>325</v>
      </c>
      <c r="C105" s="248">
        <v>10000</v>
      </c>
      <c r="D105" s="232" t="s">
        <v>937</v>
      </c>
      <c r="E105" s="248">
        <v>10000</v>
      </c>
      <c r="F105" s="232" t="s">
        <v>937</v>
      </c>
      <c r="G105" s="248">
        <v>10000</v>
      </c>
      <c r="H105" s="232" t="s">
        <v>937</v>
      </c>
    </row>
    <row r="106" spans="1:8" x14ac:dyDescent="0.2">
      <c r="A106" s="240" t="s">
        <v>943</v>
      </c>
      <c r="B106" s="230" t="s">
        <v>315</v>
      </c>
      <c r="C106" s="248">
        <v>18</v>
      </c>
      <c r="D106" s="232" t="s">
        <v>913</v>
      </c>
      <c r="E106" s="248">
        <v>260</v>
      </c>
      <c r="F106" s="232" t="s">
        <v>913</v>
      </c>
      <c r="G106" s="248">
        <v>190000</v>
      </c>
      <c r="H106" s="232" t="s">
        <v>937</v>
      </c>
    </row>
    <row r="107" spans="1:8" x14ac:dyDescent="0.2">
      <c r="A107" s="249" t="s">
        <v>944</v>
      </c>
      <c r="B107" s="250" t="s">
        <v>319</v>
      </c>
      <c r="C107" s="248">
        <v>11000</v>
      </c>
      <c r="D107" s="232" t="s">
        <v>913</v>
      </c>
      <c r="E107" s="248">
        <v>160000</v>
      </c>
      <c r="F107" s="232" t="s">
        <v>913</v>
      </c>
      <c r="G107" s="248">
        <v>190000</v>
      </c>
      <c r="H107" s="232" t="s">
        <v>937</v>
      </c>
    </row>
    <row r="108" spans="1:8" x14ac:dyDescent="0.2">
      <c r="A108" s="249" t="s">
        <v>945</v>
      </c>
      <c r="B108" s="250" t="s">
        <v>317</v>
      </c>
      <c r="C108" s="248">
        <v>10000</v>
      </c>
      <c r="D108" s="232" t="s">
        <v>937</v>
      </c>
      <c r="E108" s="248">
        <v>10000</v>
      </c>
      <c r="F108" s="232" t="s">
        <v>937</v>
      </c>
      <c r="G108" s="248">
        <v>10000</v>
      </c>
      <c r="H108" s="232" t="s">
        <v>937</v>
      </c>
    </row>
    <row r="109" spans="1:8" x14ac:dyDescent="0.2">
      <c r="A109" s="249" t="s">
        <v>946</v>
      </c>
      <c r="B109" s="250" t="s">
        <v>321</v>
      </c>
      <c r="C109" s="248">
        <v>1100</v>
      </c>
      <c r="D109" s="232" t="s">
        <v>913</v>
      </c>
      <c r="E109" s="248">
        <v>16000</v>
      </c>
      <c r="F109" s="232" t="s">
        <v>913</v>
      </c>
      <c r="G109" s="248">
        <v>190000</v>
      </c>
      <c r="H109" s="232" t="s">
        <v>937</v>
      </c>
    </row>
    <row r="110" spans="1:8" x14ac:dyDescent="0.2">
      <c r="A110" s="251" t="s">
        <v>322</v>
      </c>
      <c r="B110" s="230" t="s">
        <v>323</v>
      </c>
      <c r="C110" s="248">
        <v>22000</v>
      </c>
      <c r="D110" s="232" t="s">
        <v>913</v>
      </c>
      <c r="E110" s="248">
        <v>190000</v>
      </c>
      <c r="F110" s="232" t="s">
        <v>937</v>
      </c>
      <c r="G110" s="248">
        <v>190000</v>
      </c>
      <c r="H110" s="232" t="s">
        <v>937</v>
      </c>
    </row>
    <row r="111" spans="1:8" x14ac:dyDescent="0.2">
      <c r="A111" s="236" t="s">
        <v>326</v>
      </c>
      <c r="B111" s="230" t="s">
        <v>327</v>
      </c>
      <c r="C111" s="248">
        <v>9.8000000000000007</v>
      </c>
      <c r="D111" s="232" t="s">
        <v>913</v>
      </c>
      <c r="E111" s="248">
        <v>48</v>
      </c>
      <c r="F111" s="232" t="s">
        <v>913</v>
      </c>
      <c r="G111" s="248">
        <v>10000</v>
      </c>
      <c r="H111" s="232" t="s">
        <v>937</v>
      </c>
    </row>
    <row r="112" spans="1:8" x14ac:dyDescent="0.2">
      <c r="A112" s="249" t="s">
        <v>328</v>
      </c>
      <c r="B112" s="250" t="s">
        <v>329</v>
      </c>
      <c r="C112" s="248">
        <v>9.8000000000000007</v>
      </c>
      <c r="D112" s="232" t="s">
        <v>913</v>
      </c>
      <c r="E112" s="248">
        <v>48</v>
      </c>
      <c r="F112" s="232" t="s">
        <v>913</v>
      </c>
      <c r="G112" s="248">
        <v>10000</v>
      </c>
      <c r="H112" s="232" t="s">
        <v>937</v>
      </c>
    </row>
    <row r="113" spans="1:8" x14ac:dyDescent="0.2">
      <c r="A113" s="236" t="s">
        <v>330</v>
      </c>
      <c r="B113" s="230" t="s">
        <v>331</v>
      </c>
      <c r="C113" s="248">
        <v>7600</v>
      </c>
      <c r="D113" s="232" t="s">
        <v>915</v>
      </c>
      <c r="E113" s="248">
        <v>10000</v>
      </c>
      <c r="F113" s="232" t="s">
        <v>937</v>
      </c>
      <c r="G113" s="248">
        <v>10000</v>
      </c>
      <c r="H113" s="232" t="s">
        <v>937</v>
      </c>
    </row>
    <row r="114" spans="1:8" x14ac:dyDescent="0.2">
      <c r="A114" s="236" t="s">
        <v>332</v>
      </c>
      <c r="B114" s="230" t="s">
        <v>333</v>
      </c>
      <c r="C114" s="248">
        <v>22</v>
      </c>
      <c r="D114" s="232" t="s">
        <v>913</v>
      </c>
      <c r="E114" s="248">
        <v>110</v>
      </c>
      <c r="F114" s="232" t="s">
        <v>913</v>
      </c>
      <c r="G114" s="248">
        <v>190000</v>
      </c>
      <c r="H114" s="232" t="s">
        <v>937</v>
      </c>
    </row>
    <row r="115" spans="1:8" x14ac:dyDescent="0.2">
      <c r="A115" s="236" t="s">
        <v>336</v>
      </c>
      <c r="B115" s="230" t="s">
        <v>337</v>
      </c>
      <c r="C115" s="248">
        <v>10000</v>
      </c>
      <c r="D115" s="232" t="s">
        <v>937</v>
      </c>
      <c r="E115" s="248">
        <v>10000</v>
      </c>
      <c r="F115" s="232" t="s">
        <v>937</v>
      </c>
      <c r="G115" s="248">
        <v>10000</v>
      </c>
      <c r="H115" s="232" t="s">
        <v>937</v>
      </c>
    </row>
    <row r="116" spans="1:8" x14ac:dyDescent="0.2">
      <c r="A116" s="236" t="s">
        <v>338</v>
      </c>
      <c r="B116" s="230" t="s">
        <v>339</v>
      </c>
      <c r="C116" s="248">
        <v>10000</v>
      </c>
      <c r="D116" s="232" t="s">
        <v>937</v>
      </c>
      <c r="E116" s="248">
        <v>10000</v>
      </c>
      <c r="F116" s="232" t="s">
        <v>937</v>
      </c>
      <c r="G116" s="248">
        <v>10000</v>
      </c>
      <c r="H116" s="232" t="s">
        <v>937</v>
      </c>
    </row>
    <row r="117" spans="1:8" x14ac:dyDescent="0.2">
      <c r="A117" s="249" t="s">
        <v>340</v>
      </c>
      <c r="B117" s="250" t="s">
        <v>341</v>
      </c>
      <c r="C117" s="248">
        <v>5500</v>
      </c>
      <c r="D117" s="232" t="s">
        <v>913</v>
      </c>
      <c r="E117" s="248">
        <v>80000</v>
      </c>
      <c r="F117" s="232" t="s">
        <v>913</v>
      </c>
      <c r="G117" s="248">
        <v>190000</v>
      </c>
      <c r="H117" s="232" t="s">
        <v>937</v>
      </c>
    </row>
    <row r="118" spans="1:8" x14ac:dyDescent="0.2">
      <c r="A118" s="249" t="s">
        <v>342</v>
      </c>
      <c r="B118" s="250" t="s">
        <v>343</v>
      </c>
      <c r="C118" s="248">
        <v>110000.00000000001</v>
      </c>
      <c r="D118" s="232" t="s">
        <v>913</v>
      </c>
      <c r="E118" s="248">
        <v>190000</v>
      </c>
      <c r="F118" s="232" t="s">
        <v>937</v>
      </c>
      <c r="G118" s="248">
        <v>190000</v>
      </c>
      <c r="H118" s="232" t="s">
        <v>937</v>
      </c>
    </row>
    <row r="119" spans="1:8" x14ac:dyDescent="0.2">
      <c r="A119" s="251" t="s">
        <v>344</v>
      </c>
      <c r="B119" s="230" t="s">
        <v>345</v>
      </c>
      <c r="C119" s="248">
        <v>78</v>
      </c>
      <c r="D119" s="232" t="s">
        <v>913</v>
      </c>
      <c r="E119" s="248">
        <v>380</v>
      </c>
      <c r="F119" s="232" t="s">
        <v>913</v>
      </c>
      <c r="G119" s="248">
        <v>190000</v>
      </c>
      <c r="H119" s="232" t="s">
        <v>937</v>
      </c>
    </row>
    <row r="120" spans="1:8" x14ac:dyDescent="0.2">
      <c r="A120" s="251" t="s">
        <v>346</v>
      </c>
      <c r="B120" s="230" t="s">
        <v>347</v>
      </c>
      <c r="C120" s="248">
        <v>55</v>
      </c>
      <c r="D120" s="232" t="s">
        <v>913</v>
      </c>
      <c r="E120" s="248">
        <v>270</v>
      </c>
      <c r="F120" s="232" t="s">
        <v>913</v>
      </c>
      <c r="G120" s="248">
        <v>190000</v>
      </c>
      <c r="H120" s="232" t="s">
        <v>937</v>
      </c>
    </row>
    <row r="121" spans="1:8" x14ac:dyDescent="0.2">
      <c r="A121" s="251" t="s">
        <v>348</v>
      </c>
      <c r="B121" s="230" t="s">
        <v>349</v>
      </c>
      <c r="C121" s="248">
        <v>55</v>
      </c>
      <c r="D121" s="232" t="s">
        <v>913</v>
      </c>
      <c r="E121" s="248">
        <v>270</v>
      </c>
      <c r="F121" s="232" t="s">
        <v>913</v>
      </c>
      <c r="G121" s="248">
        <v>190000</v>
      </c>
      <c r="H121" s="232" t="s">
        <v>937</v>
      </c>
    </row>
    <row r="122" spans="1:8" x14ac:dyDescent="0.2">
      <c r="A122" s="249" t="s">
        <v>350</v>
      </c>
      <c r="B122" s="250" t="s">
        <v>351</v>
      </c>
      <c r="C122" s="248">
        <v>10000</v>
      </c>
      <c r="D122" s="232" t="s">
        <v>937</v>
      </c>
      <c r="E122" s="248">
        <v>10000</v>
      </c>
      <c r="F122" s="232" t="s">
        <v>937</v>
      </c>
      <c r="G122" s="248">
        <v>10000</v>
      </c>
      <c r="H122" s="232" t="s">
        <v>937</v>
      </c>
    </row>
    <row r="123" spans="1:8" x14ac:dyDescent="0.2">
      <c r="A123" s="236" t="s">
        <v>352</v>
      </c>
      <c r="B123" s="230" t="s">
        <v>353</v>
      </c>
      <c r="C123" s="248">
        <v>300</v>
      </c>
      <c r="D123" s="232" t="s">
        <v>913</v>
      </c>
      <c r="E123" s="248">
        <v>1500</v>
      </c>
      <c r="F123" s="232" t="s">
        <v>913</v>
      </c>
      <c r="G123" s="248">
        <v>10000</v>
      </c>
      <c r="H123" s="232" t="s">
        <v>937</v>
      </c>
    </row>
    <row r="124" spans="1:8" x14ac:dyDescent="0.2">
      <c r="A124" s="249" t="s">
        <v>354</v>
      </c>
      <c r="B124" s="250" t="s">
        <v>355</v>
      </c>
      <c r="C124" s="248">
        <v>4.7</v>
      </c>
      <c r="D124" s="232" t="s">
        <v>913</v>
      </c>
      <c r="E124" s="248">
        <v>23</v>
      </c>
      <c r="F124" s="232" t="s">
        <v>913</v>
      </c>
      <c r="G124" s="248">
        <v>190000</v>
      </c>
      <c r="H124" s="232" t="s">
        <v>937</v>
      </c>
    </row>
    <row r="125" spans="1:8" x14ac:dyDescent="0.2">
      <c r="A125" s="236" t="s">
        <v>356</v>
      </c>
      <c r="B125" s="230" t="s">
        <v>357</v>
      </c>
      <c r="C125" s="248">
        <v>150</v>
      </c>
      <c r="D125" s="232" t="s">
        <v>913</v>
      </c>
      <c r="E125" s="248">
        <v>2200</v>
      </c>
      <c r="F125" s="232" t="s">
        <v>913</v>
      </c>
      <c r="G125" s="248">
        <v>10000</v>
      </c>
      <c r="H125" s="232" t="s">
        <v>937</v>
      </c>
    </row>
    <row r="126" spans="1:8" x14ac:dyDescent="0.2">
      <c r="A126" s="236" t="s">
        <v>358</v>
      </c>
      <c r="B126" s="230" t="s">
        <v>359</v>
      </c>
      <c r="C126" s="248">
        <v>1</v>
      </c>
      <c r="D126" s="232" t="s">
        <v>913</v>
      </c>
      <c r="E126" s="248">
        <v>22</v>
      </c>
      <c r="F126" s="232" t="s">
        <v>913</v>
      </c>
      <c r="G126" s="248">
        <v>190000</v>
      </c>
      <c r="H126" s="232" t="s">
        <v>937</v>
      </c>
    </row>
    <row r="127" spans="1:8" x14ac:dyDescent="0.2">
      <c r="A127" s="236" t="s">
        <v>360</v>
      </c>
      <c r="B127" s="230" t="s">
        <v>361</v>
      </c>
      <c r="C127" s="248">
        <v>220.00000000000003</v>
      </c>
      <c r="D127" s="232" t="s">
        <v>913</v>
      </c>
      <c r="E127" s="248">
        <v>3200</v>
      </c>
      <c r="F127" s="232" t="s">
        <v>913</v>
      </c>
      <c r="G127" s="248">
        <v>190000</v>
      </c>
      <c r="H127" s="232" t="s">
        <v>937</v>
      </c>
    </row>
    <row r="128" spans="1:8" x14ac:dyDescent="0.2">
      <c r="A128" s="251" t="s">
        <v>362</v>
      </c>
      <c r="B128" s="230" t="s">
        <v>363</v>
      </c>
      <c r="C128" s="248">
        <v>2.8999999999999998E-2</v>
      </c>
      <c r="D128" s="232" t="s">
        <v>915</v>
      </c>
      <c r="E128" s="248">
        <v>0.37000000000000005</v>
      </c>
      <c r="F128" s="232" t="s">
        <v>915</v>
      </c>
      <c r="G128" s="248">
        <v>0.42000000000000004</v>
      </c>
      <c r="H128" s="232" t="s">
        <v>915</v>
      </c>
    </row>
    <row r="129" spans="1:8" x14ac:dyDescent="0.2">
      <c r="A129" s="249" t="s">
        <v>364</v>
      </c>
      <c r="B129" s="250" t="s">
        <v>365</v>
      </c>
      <c r="C129" s="248">
        <v>2200</v>
      </c>
      <c r="D129" s="232" t="s">
        <v>913</v>
      </c>
      <c r="E129" s="248">
        <v>32000</v>
      </c>
      <c r="F129" s="232" t="s">
        <v>913</v>
      </c>
      <c r="G129" s="248">
        <v>190000</v>
      </c>
      <c r="H129" s="232" t="s">
        <v>937</v>
      </c>
    </row>
    <row r="130" spans="1:8" x14ac:dyDescent="0.2">
      <c r="A130" s="251" t="s">
        <v>366</v>
      </c>
      <c r="B130" s="230" t="s">
        <v>367</v>
      </c>
      <c r="C130" s="248">
        <v>0.7400000000000001</v>
      </c>
      <c r="D130" s="232" t="s">
        <v>915</v>
      </c>
      <c r="E130" s="248">
        <v>3.7</v>
      </c>
      <c r="F130" s="232" t="s">
        <v>915</v>
      </c>
      <c r="G130" s="248">
        <v>4.2</v>
      </c>
      <c r="H130" s="232" t="s">
        <v>915</v>
      </c>
    </row>
    <row r="131" spans="1:8" x14ac:dyDescent="0.2">
      <c r="A131" s="236" t="s">
        <v>368</v>
      </c>
      <c r="B131" s="230" t="s">
        <v>369</v>
      </c>
      <c r="C131" s="248">
        <v>76</v>
      </c>
      <c r="D131" s="232" t="s">
        <v>915</v>
      </c>
      <c r="E131" s="248">
        <v>310</v>
      </c>
      <c r="F131" s="232" t="s">
        <v>915</v>
      </c>
      <c r="G131" s="248">
        <v>360</v>
      </c>
      <c r="H131" s="232" t="s">
        <v>915</v>
      </c>
    </row>
    <row r="132" spans="1:8" x14ac:dyDescent="0.2">
      <c r="A132" s="251" t="s">
        <v>370</v>
      </c>
      <c r="B132" s="230" t="s">
        <v>371</v>
      </c>
      <c r="C132" s="248">
        <v>10000</v>
      </c>
      <c r="D132" s="232" t="s">
        <v>937</v>
      </c>
      <c r="E132" s="248">
        <v>10000</v>
      </c>
      <c r="F132" s="232" t="s">
        <v>937</v>
      </c>
      <c r="G132" s="248">
        <v>10000</v>
      </c>
      <c r="H132" s="232" t="s">
        <v>937</v>
      </c>
    </row>
    <row r="133" spans="1:8" x14ac:dyDescent="0.2">
      <c r="A133" s="240" t="s">
        <v>372</v>
      </c>
      <c r="B133" s="230" t="s">
        <v>373</v>
      </c>
      <c r="C133" s="248">
        <v>6600</v>
      </c>
      <c r="D133" s="232" t="s">
        <v>913</v>
      </c>
      <c r="E133" s="248">
        <v>96000</v>
      </c>
      <c r="F133" s="232" t="s">
        <v>913</v>
      </c>
      <c r="G133" s="248">
        <v>190000</v>
      </c>
      <c r="H133" s="232" t="s">
        <v>937</v>
      </c>
    </row>
    <row r="134" spans="1:8" x14ac:dyDescent="0.2">
      <c r="A134" s="240" t="s">
        <v>378</v>
      </c>
      <c r="B134" s="230" t="s">
        <v>379</v>
      </c>
      <c r="C134" s="248">
        <v>370</v>
      </c>
      <c r="D134" s="232" t="s">
        <v>913</v>
      </c>
      <c r="E134" s="248">
        <v>1800</v>
      </c>
      <c r="F134" s="232" t="s">
        <v>913</v>
      </c>
      <c r="G134" s="248">
        <v>10000</v>
      </c>
      <c r="H134" s="232" t="s">
        <v>937</v>
      </c>
    </row>
    <row r="135" spans="1:8" x14ac:dyDescent="0.2">
      <c r="A135" s="249" t="s">
        <v>374</v>
      </c>
      <c r="B135" s="250" t="s">
        <v>375</v>
      </c>
      <c r="C135" s="248">
        <v>0.11000000000000001</v>
      </c>
      <c r="D135" s="232" t="s">
        <v>915</v>
      </c>
      <c r="E135" s="248">
        <v>0.52</v>
      </c>
      <c r="F135" s="232" t="s">
        <v>915</v>
      </c>
      <c r="G135" s="248">
        <v>0.60000000000000009</v>
      </c>
      <c r="H135" s="232" t="s">
        <v>915</v>
      </c>
    </row>
    <row r="136" spans="1:8" x14ac:dyDescent="0.2">
      <c r="A136" s="237" t="s">
        <v>376</v>
      </c>
      <c r="B136" s="238" t="s">
        <v>377</v>
      </c>
      <c r="C136" s="248">
        <v>0.11000000000000001</v>
      </c>
      <c r="D136" s="232" t="s">
        <v>915</v>
      </c>
      <c r="E136" s="248">
        <v>0.52</v>
      </c>
      <c r="F136" s="232" t="s">
        <v>915</v>
      </c>
      <c r="G136" s="248">
        <v>0.60000000000000009</v>
      </c>
      <c r="H136" s="232" t="s">
        <v>915</v>
      </c>
    </row>
    <row r="137" spans="1:8" x14ac:dyDescent="0.2">
      <c r="A137" s="251" t="s">
        <v>380</v>
      </c>
      <c r="B137" s="230" t="s">
        <v>381</v>
      </c>
      <c r="C137" s="248">
        <v>10000</v>
      </c>
      <c r="D137" s="232" t="s">
        <v>937</v>
      </c>
      <c r="E137" s="248">
        <v>10000</v>
      </c>
      <c r="F137" s="232" t="s">
        <v>937</v>
      </c>
      <c r="G137" s="248">
        <v>10000</v>
      </c>
      <c r="H137" s="232" t="s">
        <v>937</v>
      </c>
    </row>
    <row r="138" spans="1:8" x14ac:dyDescent="0.2">
      <c r="A138" s="251" t="s">
        <v>382</v>
      </c>
      <c r="B138" s="230" t="s">
        <v>383</v>
      </c>
      <c r="C138" s="248">
        <v>10000</v>
      </c>
      <c r="D138" s="232" t="s">
        <v>937</v>
      </c>
      <c r="E138" s="248">
        <v>10000</v>
      </c>
      <c r="F138" s="232" t="s">
        <v>937</v>
      </c>
      <c r="G138" s="248">
        <v>10000</v>
      </c>
      <c r="H138" s="232" t="s">
        <v>937</v>
      </c>
    </row>
    <row r="139" spans="1:8" x14ac:dyDescent="0.2">
      <c r="A139" s="251" t="s">
        <v>384</v>
      </c>
      <c r="B139" s="230" t="s">
        <v>385</v>
      </c>
      <c r="C139" s="248">
        <v>40</v>
      </c>
      <c r="D139" s="232" t="s">
        <v>915</v>
      </c>
      <c r="E139" s="248">
        <v>200</v>
      </c>
      <c r="F139" s="232" t="s">
        <v>915</v>
      </c>
      <c r="G139" s="248">
        <v>229.99999999999997</v>
      </c>
      <c r="H139" s="232" t="s">
        <v>915</v>
      </c>
    </row>
    <row r="140" spans="1:8" x14ac:dyDescent="0.2">
      <c r="A140" s="251" t="s">
        <v>386</v>
      </c>
      <c r="B140" s="230" t="s">
        <v>387</v>
      </c>
      <c r="C140" s="248">
        <v>41</v>
      </c>
      <c r="D140" s="232" t="s">
        <v>913</v>
      </c>
      <c r="E140" s="248">
        <v>200</v>
      </c>
      <c r="F140" s="232" t="s">
        <v>913</v>
      </c>
      <c r="G140" s="248">
        <v>190000</v>
      </c>
      <c r="H140" s="232" t="s">
        <v>937</v>
      </c>
    </row>
    <row r="141" spans="1:8" x14ac:dyDescent="0.2">
      <c r="A141" s="236" t="s">
        <v>388</v>
      </c>
      <c r="B141" s="230" t="s">
        <v>389</v>
      </c>
      <c r="C141" s="248">
        <v>1900</v>
      </c>
      <c r="D141" s="232" t="s">
        <v>915</v>
      </c>
      <c r="E141" s="248">
        <v>8000</v>
      </c>
      <c r="F141" s="232" t="s">
        <v>915</v>
      </c>
      <c r="G141" s="248">
        <v>9100</v>
      </c>
      <c r="H141" s="232" t="s">
        <v>915</v>
      </c>
    </row>
    <row r="142" spans="1:8" x14ac:dyDescent="0.2">
      <c r="A142" s="251" t="s">
        <v>390</v>
      </c>
      <c r="B142" s="230" t="s">
        <v>391</v>
      </c>
      <c r="C142" s="248">
        <v>280</v>
      </c>
      <c r="D142" s="232" t="s">
        <v>915</v>
      </c>
      <c r="E142" s="248">
        <v>1400</v>
      </c>
      <c r="F142" s="232" t="s">
        <v>915</v>
      </c>
      <c r="G142" s="248">
        <v>1600</v>
      </c>
      <c r="H142" s="232" t="s">
        <v>915</v>
      </c>
    </row>
    <row r="143" spans="1:8" x14ac:dyDescent="0.2">
      <c r="A143" s="251" t="s">
        <v>392</v>
      </c>
      <c r="B143" s="230" t="s">
        <v>393</v>
      </c>
      <c r="C143" s="248">
        <v>17</v>
      </c>
      <c r="D143" s="232" t="s">
        <v>915</v>
      </c>
      <c r="E143" s="248">
        <v>85</v>
      </c>
      <c r="F143" s="232" t="s">
        <v>915</v>
      </c>
      <c r="G143" s="248">
        <v>98</v>
      </c>
      <c r="H143" s="232" t="s">
        <v>915</v>
      </c>
    </row>
    <row r="144" spans="1:8" x14ac:dyDescent="0.2">
      <c r="A144" s="251" t="s">
        <v>394</v>
      </c>
      <c r="B144" s="230" t="s">
        <v>395</v>
      </c>
      <c r="C144" s="248">
        <v>3800</v>
      </c>
      <c r="D144" s="232" t="s">
        <v>915</v>
      </c>
      <c r="E144" s="248">
        <v>10000</v>
      </c>
      <c r="F144" s="232" t="s">
        <v>937</v>
      </c>
      <c r="G144" s="248">
        <v>10000</v>
      </c>
      <c r="H144" s="232" t="s">
        <v>937</v>
      </c>
    </row>
    <row r="145" spans="1:8" x14ac:dyDescent="0.2">
      <c r="A145" s="236" t="s">
        <v>396</v>
      </c>
      <c r="B145" s="230" t="s">
        <v>397</v>
      </c>
      <c r="C145" s="248">
        <v>440.00000000000006</v>
      </c>
      <c r="D145" s="232" t="s">
        <v>913</v>
      </c>
      <c r="E145" s="248">
        <v>3200</v>
      </c>
      <c r="F145" s="232" t="s">
        <v>915</v>
      </c>
      <c r="G145" s="248">
        <v>3600</v>
      </c>
      <c r="H145" s="232" t="s">
        <v>915</v>
      </c>
    </row>
    <row r="146" spans="1:8" x14ac:dyDescent="0.2">
      <c r="A146" s="251" t="s">
        <v>398</v>
      </c>
      <c r="B146" s="230" t="s">
        <v>399</v>
      </c>
      <c r="C146" s="248">
        <v>4400</v>
      </c>
      <c r="D146" s="232" t="s">
        <v>913</v>
      </c>
      <c r="E146" s="248">
        <v>10000</v>
      </c>
      <c r="F146" s="232" t="s">
        <v>937</v>
      </c>
      <c r="G146" s="248">
        <v>10000</v>
      </c>
      <c r="H146" s="232" t="s">
        <v>937</v>
      </c>
    </row>
    <row r="147" spans="1:8" x14ac:dyDescent="0.2">
      <c r="A147" s="251" t="s">
        <v>400</v>
      </c>
      <c r="B147" s="230" t="s">
        <v>401</v>
      </c>
      <c r="C147" s="248">
        <v>1300</v>
      </c>
      <c r="D147" s="232" t="s">
        <v>913</v>
      </c>
      <c r="E147" s="248">
        <v>10000</v>
      </c>
      <c r="F147" s="232" t="s">
        <v>937</v>
      </c>
      <c r="G147" s="248">
        <v>10000</v>
      </c>
      <c r="H147" s="232" t="s">
        <v>937</v>
      </c>
    </row>
    <row r="148" spans="1:8" x14ac:dyDescent="0.2">
      <c r="A148" s="251" t="s">
        <v>402</v>
      </c>
      <c r="B148" s="230" t="s">
        <v>403</v>
      </c>
      <c r="C148" s="248">
        <v>660</v>
      </c>
      <c r="D148" s="232" t="s">
        <v>913</v>
      </c>
      <c r="E148" s="248">
        <v>9600</v>
      </c>
      <c r="F148" s="232" t="s">
        <v>913</v>
      </c>
      <c r="G148" s="248">
        <v>190000</v>
      </c>
      <c r="H148" s="232" t="s">
        <v>937</v>
      </c>
    </row>
    <row r="149" spans="1:8" x14ac:dyDescent="0.2">
      <c r="A149" s="251" t="s">
        <v>404</v>
      </c>
      <c r="B149" s="230" t="s">
        <v>405</v>
      </c>
      <c r="C149" s="248">
        <v>2200</v>
      </c>
      <c r="D149" s="232" t="s">
        <v>913</v>
      </c>
      <c r="E149" s="248">
        <v>32000</v>
      </c>
      <c r="F149" s="232" t="s">
        <v>913</v>
      </c>
      <c r="G149" s="248">
        <v>190000</v>
      </c>
      <c r="H149" s="232" t="s">
        <v>937</v>
      </c>
    </row>
    <row r="150" spans="1:8" x14ac:dyDescent="0.2">
      <c r="A150" s="251" t="s">
        <v>406</v>
      </c>
      <c r="B150" s="230" t="s">
        <v>407</v>
      </c>
      <c r="C150" s="248">
        <v>76</v>
      </c>
      <c r="D150" s="232" t="s">
        <v>915</v>
      </c>
      <c r="E150" s="248">
        <v>320</v>
      </c>
      <c r="F150" s="232" t="s">
        <v>915</v>
      </c>
      <c r="G150" s="248">
        <v>360</v>
      </c>
      <c r="H150" s="232" t="s">
        <v>915</v>
      </c>
    </row>
    <row r="151" spans="1:8" x14ac:dyDescent="0.2">
      <c r="A151" s="249" t="s">
        <v>408</v>
      </c>
      <c r="B151" s="250" t="s">
        <v>409</v>
      </c>
      <c r="C151" s="248">
        <v>110.00000000000001</v>
      </c>
      <c r="D151" s="232" t="s">
        <v>915</v>
      </c>
      <c r="E151" s="248">
        <v>550</v>
      </c>
      <c r="F151" s="232" t="s">
        <v>915</v>
      </c>
      <c r="G151" s="248">
        <v>640</v>
      </c>
      <c r="H151" s="232" t="s">
        <v>915</v>
      </c>
    </row>
    <row r="152" spans="1:8" x14ac:dyDescent="0.2">
      <c r="A152" s="251" t="s">
        <v>410</v>
      </c>
      <c r="B152" s="230" t="s">
        <v>411</v>
      </c>
      <c r="C152" s="248">
        <v>6600</v>
      </c>
      <c r="D152" s="232" t="s">
        <v>913</v>
      </c>
      <c r="E152" s="248">
        <v>10000</v>
      </c>
      <c r="F152" s="232" t="s">
        <v>937</v>
      </c>
      <c r="G152" s="248">
        <v>10000</v>
      </c>
      <c r="H152" s="232" t="s">
        <v>937</v>
      </c>
    </row>
    <row r="153" spans="1:8" x14ac:dyDescent="0.2">
      <c r="A153" s="236" t="s">
        <v>412</v>
      </c>
      <c r="B153" s="230" t="s">
        <v>413</v>
      </c>
      <c r="C153" s="248">
        <v>64</v>
      </c>
      <c r="D153" s="232" t="s">
        <v>913</v>
      </c>
      <c r="E153" s="248">
        <v>310</v>
      </c>
      <c r="F153" s="232" t="s">
        <v>913</v>
      </c>
      <c r="G153" s="248">
        <v>10000</v>
      </c>
      <c r="H153" s="232" t="s">
        <v>937</v>
      </c>
    </row>
    <row r="154" spans="1:8" x14ac:dyDescent="0.2">
      <c r="A154" s="249" t="s">
        <v>414</v>
      </c>
      <c r="B154" s="250" t="s">
        <v>415</v>
      </c>
      <c r="C154" s="248">
        <v>5.7</v>
      </c>
      <c r="D154" s="232" t="s">
        <v>915</v>
      </c>
      <c r="E154" s="248">
        <v>24</v>
      </c>
      <c r="F154" s="232" t="s">
        <v>915</v>
      </c>
      <c r="G154" s="248">
        <v>27</v>
      </c>
      <c r="H154" s="232" t="s">
        <v>915</v>
      </c>
    </row>
    <row r="155" spans="1:8" x14ac:dyDescent="0.2">
      <c r="A155" s="236" t="s">
        <v>416</v>
      </c>
      <c r="B155" s="230" t="s">
        <v>417</v>
      </c>
      <c r="C155" s="248">
        <v>1.2</v>
      </c>
      <c r="D155" s="232" t="s">
        <v>913</v>
      </c>
      <c r="E155" s="248">
        <v>5.7</v>
      </c>
      <c r="F155" s="232" t="s">
        <v>913</v>
      </c>
      <c r="G155" s="248">
        <v>190000</v>
      </c>
      <c r="H155" s="232" t="s">
        <v>937</v>
      </c>
    </row>
    <row r="156" spans="1:8" x14ac:dyDescent="0.2">
      <c r="A156" s="237" t="s">
        <v>947</v>
      </c>
      <c r="B156" s="238" t="s">
        <v>948</v>
      </c>
      <c r="C156" s="248">
        <v>440.00000000000006</v>
      </c>
      <c r="D156" s="232" t="s">
        <v>913</v>
      </c>
      <c r="E156" s="248">
        <v>6400</v>
      </c>
      <c r="F156" s="232" t="s">
        <v>913</v>
      </c>
      <c r="G156" s="248">
        <v>10000</v>
      </c>
      <c r="H156" s="232" t="s">
        <v>937</v>
      </c>
    </row>
    <row r="157" spans="1:8" x14ac:dyDescent="0.2">
      <c r="A157" s="236" t="s">
        <v>418</v>
      </c>
      <c r="B157" s="230" t="s">
        <v>419</v>
      </c>
      <c r="C157" s="248">
        <v>10000</v>
      </c>
      <c r="D157" s="232" t="s">
        <v>937</v>
      </c>
      <c r="E157" s="248">
        <v>10000</v>
      </c>
      <c r="F157" s="232" t="s">
        <v>937</v>
      </c>
      <c r="G157" s="248">
        <v>10000</v>
      </c>
      <c r="H157" s="232" t="s">
        <v>937</v>
      </c>
    </row>
    <row r="158" spans="1:8" x14ac:dyDescent="0.2">
      <c r="A158" s="249" t="s">
        <v>420</v>
      </c>
      <c r="B158" s="250" t="s">
        <v>421</v>
      </c>
      <c r="C158" s="248">
        <v>4400</v>
      </c>
      <c r="D158" s="232" t="s">
        <v>913</v>
      </c>
      <c r="E158" s="248">
        <v>64000</v>
      </c>
      <c r="F158" s="232" t="s">
        <v>913</v>
      </c>
      <c r="G158" s="248">
        <v>190000</v>
      </c>
      <c r="H158" s="232" t="s">
        <v>937</v>
      </c>
    </row>
    <row r="159" spans="1:8" x14ac:dyDescent="0.2">
      <c r="A159" s="239" t="s">
        <v>422</v>
      </c>
      <c r="B159" s="235" t="s">
        <v>423</v>
      </c>
      <c r="C159" s="248">
        <v>10000</v>
      </c>
      <c r="D159" s="232" t="s">
        <v>937</v>
      </c>
      <c r="E159" s="248">
        <v>10000</v>
      </c>
      <c r="F159" s="232" t="s">
        <v>937</v>
      </c>
      <c r="G159" s="248">
        <v>10000</v>
      </c>
      <c r="H159" s="232" t="s">
        <v>937</v>
      </c>
    </row>
    <row r="160" spans="1:8" x14ac:dyDescent="0.2">
      <c r="A160" s="236" t="s">
        <v>424</v>
      </c>
      <c r="B160" s="230" t="s">
        <v>425</v>
      </c>
      <c r="C160" s="248">
        <v>480</v>
      </c>
      <c r="D160" s="232" t="s">
        <v>913</v>
      </c>
      <c r="E160" s="248">
        <v>7000</v>
      </c>
      <c r="F160" s="232" t="s">
        <v>913</v>
      </c>
      <c r="G160" s="248">
        <v>190000</v>
      </c>
      <c r="H160" s="232" t="s">
        <v>937</v>
      </c>
    </row>
    <row r="161" spans="1:8" x14ac:dyDescent="0.2">
      <c r="A161" s="249" t="s">
        <v>426</v>
      </c>
      <c r="B161" s="250" t="s">
        <v>427</v>
      </c>
      <c r="C161" s="248">
        <v>12</v>
      </c>
      <c r="D161" s="232" t="s">
        <v>913</v>
      </c>
      <c r="E161" s="248">
        <v>57</v>
      </c>
      <c r="F161" s="232" t="s">
        <v>913</v>
      </c>
      <c r="G161" s="248">
        <v>190000</v>
      </c>
      <c r="H161" s="232" t="s">
        <v>937</v>
      </c>
    </row>
    <row r="162" spans="1:8" x14ac:dyDescent="0.2">
      <c r="A162" s="239" t="s">
        <v>428</v>
      </c>
      <c r="B162" s="235" t="s">
        <v>429</v>
      </c>
      <c r="C162" s="248">
        <v>66000</v>
      </c>
      <c r="D162" s="232" t="s">
        <v>913</v>
      </c>
      <c r="E162" s="248">
        <v>190000</v>
      </c>
      <c r="F162" s="232" t="s">
        <v>937</v>
      </c>
      <c r="G162" s="248">
        <v>190000</v>
      </c>
      <c r="H162" s="232" t="s">
        <v>937</v>
      </c>
    </row>
    <row r="163" spans="1:8" x14ac:dyDescent="0.2">
      <c r="A163" s="251" t="s">
        <v>432</v>
      </c>
      <c r="B163" s="230" t="s">
        <v>433</v>
      </c>
      <c r="C163" s="248">
        <v>4</v>
      </c>
      <c r="D163" s="232" t="s">
        <v>913</v>
      </c>
      <c r="E163" s="248">
        <v>20</v>
      </c>
      <c r="F163" s="232" t="s">
        <v>913</v>
      </c>
      <c r="G163" s="248">
        <v>190000</v>
      </c>
      <c r="H163" s="232" t="s">
        <v>937</v>
      </c>
    </row>
    <row r="164" spans="1:8" x14ac:dyDescent="0.2">
      <c r="A164" s="249" t="s">
        <v>434</v>
      </c>
      <c r="B164" s="250" t="s">
        <v>435</v>
      </c>
      <c r="C164" s="248">
        <v>440.00000000000006</v>
      </c>
      <c r="D164" s="232" t="s">
        <v>913</v>
      </c>
      <c r="E164" s="248">
        <v>3400</v>
      </c>
      <c r="F164" s="232" t="s">
        <v>913</v>
      </c>
      <c r="G164" s="248">
        <v>10000</v>
      </c>
      <c r="H164" s="232" t="s">
        <v>937</v>
      </c>
    </row>
    <row r="165" spans="1:8" x14ac:dyDescent="0.2">
      <c r="A165" s="249" t="s">
        <v>436</v>
      </c>
      <c r="B165" s="250" t="s">
        <v>437</v>
      </c>
      <c r="C165" s="248">
        <v>1.7</v>
      </c>
      <c r="D165" s="232" t="s">
        <v>913</v>
      </c>
      <c r="E165" s="248">
        <v>8.3000000000000007</v>
      </c>
      <c r="F165" s="232" t="s">
        <v>913</v>
      </c>
      <c r="G165" s="248">
        <v>190000</v>
      </c>
      <c r="H165" s="232" t="s">
        <v>937</v>
      </c>
    </row>
    <row r="166" spans="1:8" x14ac:dyDescent="0.2">
      <c r="A166" s="239" t="s">
        <v>430</v>
      </c>
      <c r="B166" s="235" t="s">
        <v>431</v>
      </c>
      <c r="C166" s="248">
        <v>10000</v>
      </c>
      <c r="D166" s="232" t="s">
        <v>937</v>
      </c>
      <c r="E166" s="248">
        <v>10000</v>
      </c>
      <c r="F166" s="232" t="s">
        <v>937</v>
      </c>
      <c r="G166" s="248">
        <v>10000</v>
      </c>
      <c r="H166" s="232" t="s">
        <v>937</v>
      </c>
    </row>
    <row r="167" spans="1:8" x14ac:dyDescent="0.2">
      <c r="A167" s="251" t="s">
        <v>438</v>
      </c>
      <c r="B167" s="230" t="s">
        <v>439</v>
      </c>
      <c r="C167" s="248">
        <v>4400</v>
      </c>
      <c r="D167" s="232" t="s">
        <v>913</v>
      </c>
      <c r="E167" s="248">
        <v>10000</v>
      </c>
      <c r="F167" s="232" t="s">
        <v>937</v>
      </c>
      <c r="G167" s="248">
        <v>10000</v>
      </c>
      <c r="H167" s="232" t="s">
        <v>937</v>
      </c>
    </row>
    <row r="168" spans="1:8" x14ac:dyDescent="0.2">
      <c r="A168" s="251" t="s">
        <v>440</v>
      </c>
      <c r="B168" s="230" t="s">
        <v>441</v>
      </c>
      <c r="C168" s="248">
        <v>22</v>
      </c>
      <c r="D168" s="232" t="s">
        <v>913</v>
      </c>
      <c r="E168" s="248">
        <v>320</v>
      </c>
      <c r="F168" s="232" t="s">
        <v>913</v>
      </c>
      <c r="G168" s="248">
        <v>190000</v>
      </c>
      <c r="H168" s="232" t="s">
        <v>937</v>
      </c>
    </row>
    <row r="169" spans="1:8" x14ac:dyDescent="0.2">
      <c r="A169" s="251" t="s">
        <v>442</v>
      </c>
      <c r="B169" s="230" t="s">
        <v>443</v>
      </c>
      <c r="C169" s="248">
        <v>440.00000000000006</v>
      </c>
      <c r="D169" s="232" t="s">
        <v>913</v>
      </c>
      <c r="E169" s="248">
        <v>6400</v>
      </c>
      <c r="F169" s="232" t="s">
        <v>913</v>
      </c>
      <c r="G169" s="248">
        <v>190000</v>
      </c>
      <c r="H169" s="232" t="s">
        <v>937</v>
      </c>
    </row>
    <row r="170" spans="1:8" x14ac:dyDescent="0.2">
      <c r="A170" s="236" t="s">
        <v>444</v>
      </c>
      <c r="B170" s="230" t="s">
        <v>445</v>
      </c>
      <c r="C170" s="248">
        <v>60</v>
      </c>
      <c r="D170" s="232" t="s">
        <v>913</v>
      </c>
      <c r="E170" s="248">
        <v>290</v>
      </c>
      <c r="F170" s="232" t="s">
        <v>913</v>
      </c>
      <c r="G170" s="248">
        <v>190000</v>
      </c>
      <c r="H170" s="232" t="s">
        <v>937</v>
      </c>
    </row>
    <row r="171" spans="1:8" x14ac:dyDescent="0.2">
      <c r="A171" s="251" t="s">
        <v>446</v>
      </c>
      <c r="B171" s="230" t="s">
        <v>447</v>
      </c>
      <c r="C171" s="248">
        <v>12</v>
      </c>
      <c r="D171" s="232" t="s">
        <v>913</v>
      </c>
      <c r="E171" s="248">
        <v>61</v>
      </c>
      <c r="F171" s="232" t="s">
        <v>913</v>
      </c>
      <c r="G171" s="248">
        <v>190000</v>
      </c>
      <c r="H171" s="232" t="s">
        <v>937</v>
      </c>
    </row>
    <row r="172" spans="1:8" x14ac:dyDescent="0.2">
      <c r="A172" s="236" t="s">
        <v>448</v>
      </c>
      <c r="B172" s="230" t="s">
        <v>449</v>
      </c>
      <c r="C172" s="248">
        <v>220.00000000000003</v>
      </c>
      <c r="D172" s="232" t="s">
        <v>913</v>
      </c>
      <c r="E172" s="248">
        <v>3200</v>
      </c>
      <c r="F172" s="232" t="s">
        <v>913</v>
      </c>
      <c r="G172" s="248">
        <v>190000</v>
      </c>
      <c r="H172" s="232" t="s">
        <v>937</v>
      </c>
    </row>
    <row r="173" spans="1:8" x14ac:dyDescent="0.2">
      <c r="A173" s="251" t="s">
        <v>450</v>
      </c>
      <c r="B173" s="230" t="s">
        <v>451</v>
      </c>
      <c r="C173" s="248">
        <v>89</v>
      </c>
      <c r="D173" s="232" t="s">
        <v>915</v>
      </c>
      <c r="E173" s="248">
        <v>440.00000000000006</v>
      </c>
      <c r="F173" s="232" t="s">
        <v>915</v>
      </c>
      <c r="G173" s="248">
        <v>509.99999999999994</v>
      </c>
      <c r="H173" s="232" t="s">
        <v>915</v>
      </c>
    </row>
    <row r="174" spans="1:8" x14ac:dyDescent="0.2">
      <c r="A174" s="249" t="s">
        <v>452</v>
      </c>
      <c r="B174" s="250" t="s">
        <v>453</v>
      </c>
      <c r="C174" s="248">
        <v>6600</v>
      </c>
      <c r="D174" s="232" t="s">
        <v>913</v>
      </c>
      <c r="E174" s="248">
        <v>96000</v>
      </c>
      <c r="F174" s="232" t="s">
        <v>913</v>
      </c>
      <c r="G174" s="248">
        <v>190000</v>
      </c>
      <c r="H174" s="232" t="s">
        <v>937</v>
      </c>
    </row>
    <row r="175" spans="1:8" x14ac:dyDescent="0.2">
      <c r="A175" s="236" t="s">
        <v>454</v>
      </c>
      <c r="B175" s="230" t="s">
        <v>455</v>
      </c>
      <c r="C175" s="248">
        <v>22000</v>
      </c>
      <c r="D175" s="232" t="s">
        <v>913</v>
      </c>
      <c r="E175" s="248">
        <v>190000</v>
      </c>
      <c r="F175" s="232" t="s">
        <v>937</v>
      </c>
      <c r="G175" s="248">
        <v>190000</v>
      </c>
      <c r="H175" s="232" t="s">
        <v>937</v>
      </c>
    </row>
    <row r="176" spans="1:8" x14ac:dyDescent="0.2">
      <c r="A176" s="251" t="s">
        <v>456</v>
      </c>
      <c r="B176" s="230" t="s">
        <v>457</v>
      </c>
      <c r="C176" s="248">
        <v>2.1</v>
      </c>
      <c r="D176" s="232" t="s">
        <v>915</v>
      </c>
      <c r="E176" s="248">
        <v>10</v>
      </c>
      <c r="F176" s="232" t="s">
        <v>915</v>
      </c>
      <c r="G176" s="248">
        <v>12</v>
      </c>
      <c r="H176" s="232" t="s">
        <v>915</v>
      </c>
    </row>
    <row r="177" spans="1:8" x14ac:dyDescent="0.2">
      <c r="A177" s="236" t="s">
        <v>458</v>
      </c>
      <c r="B177" s="230" t="s">
        <v>459</v>
      </c>
      <c r="C177" s="248">
        <v>480</v>
      </c>
      <c r="D177" s="232" t="s">
        <v>913</v>
      </c>
      <c r="E177" s="248">
        <v>7000</v>
      </c>
      <c r="F177" s="232" t="s">
        <v>913</v>
      </c>
      <c r="G177" s="248">
        <v>190000</v>
      </c>
      <c r="H177" s="232" t="s">
        <v>937</v>
      </c>
    </row>
    <row r="178" spans="1:8" x14ac:dyDescent="0.2">
      <c r="A178" s="236" t="s">
        <v>460</v>
      </c>
      <c r="B178" s="230" t="s">
        <v>461</v>
      </c>
      <c r="C178" s="248">
        <v>8.8000000000000007</v>
      </c>
      <c r="D178" s="232" t="s">
        <v>913</v>
      </c>
      <c r="E178" s="248">
        <v>130</v>
      </c>
      <c r="F178" s="232" t="s">
        <v>913</v>
      </c>
      <c r="G178" s="248">
        <v>10000</v>
      </c>
      <c r="H178" s="232" t="s">
        <v>937</v>
      </c>
    </row>
    <row r="179" spans="1:8" x14ac:dyDescent="0.2">
      <c r="A179" s="236" t="s">
        <v>462</v>
      </c>
      <c r="B179" s="230" t="s">
        <v>463</v>
      </c>
      <c r="C179" s="248">
        <v>2200</v>
      </c>
      <c r="D179" s="232" t="s">
        <v>913</v>
      </c>
      <c r="E179" s="248">
        <v>32000</v>
      </c>
      <c r="F179" s="232" t="s">
        <v>913</v>
      </c>
      <c r="G179" s="248">
        <v>190000</v>
      </c>
      <c r="H179" s="232" t="s">
        <v>937</v>
      </c>
    </row>
    <row r="180" spans="1:8" x14ac:dyDescent="0.2">
      <c r="A180" s="236" t="s">
        <v>464</v>
      </c>
      <c r="B180" s="230" t="s">
        <v>465</v>
      </c>
      <c r="C180" s="248">
        <v>440.00000000000006</v>
      </c>
      <c r="D180" s="232" t="s">
        <v>913</v>
      </c>
      <c r="E180" s="248">
        <v>6400</v>
      </c>
      <c r="F180" s="232" t="s">
        <v>913</v>
      </c>
      <c r="G180" s="248">
        <v>190000</v>
      </c>
      <c r="H180" s="232" t="s">
        <v>937</v>
      </c>
    </row>
    <row r="181" spans="1:8" x14ac:dyDescent="0.2">
      <c r="A181" s="249" t="s">
        <v>466</v>
      </c>
      <c r="B181" s="250" t="s">
        <v>467</v>
      </c>
      <c r="C181" s="248">
        <v>1300</v>
      </c>
      <c r="D181" s="232" t="s">
        <v>913</v>
      </c>
      <c r="E181" s="248">
        <v>19000</v>
      </c>
      <c r="F181" s="232" t="s">
        <v>913</v>
      </c>
      <c r="G181" s="248">
        <v>190000</v>
      </c>
      <c r="H181" s="232" t="s">
        <v>937</v>
      </c>
    </row>
    <row r="182" spans="1:8" x14ac:dyDescent="0.2">
      <c r="A182" s="251" t="s">
        <v>949</v>
      </c>
      <c r="B182" s="230" t="s">
        <v>469</v>
      </c>
      <c r="C182" s="248">
        <v>1300</v>
      </c>
      <c r="D182" s="232" t="s">
        <v>913</v>
      </c>
      <c r="E182" s="248">
        <v>19000</v>
      </c>
      <c r="F182" s="232" t="s">
        <v>913</v>
      </c>
      <c r="G182" s="248">
        <v>190000</v>
      </c>
      <c r="H182" s="232" t="s">
        <v>937</v>
      </c>
    </row>
    <row r="183" spans="1:8" x14ac:dyDescent="0.2">
      <c r="A183" s="251" t="s">
        <v>470</v>
      </c>
      <c r="B183" s="230" t="s">
        <v>471</v>
      </c>
      <c r="C183" s="248">
        <v>1300</v>
      </c>
      <c r="D183" s="232" t="s">
        <v>913</v>
      </c>
      <c r="E183" s="248">
        <v>19000</v>
      </c>
      <c r="F183" s="232" t="s">
        <v>913</v>
      </c>
      <c r="G183" s="248">
        <v>190000</v>
      </c>
      <c r="H183" s="232" t="s">
        <v>937</v>
      </c>
    </row>
    <row r="184" spans="1:8" x14ac:dyDescent="0.2">
      <c r="A184" s="236" t="s">
        <v>472</v>
      </c>
      <c r="B184" s="230" t="s">
        <v>473</v>
      </c>
      <c r="C184" s="248">
        <v>1300</v>
      </c>
      <c r="D184" s="232" t="s">
        <v>913</v>
      </c>
      <c r="E184" s="248">
        <v>19000</v>
      </c>
      <c r="F184" s="232" t="s">
        <v>913</v>
      </c>
      <c r="G184" s="248">
        <v>190000</v>
      </c>
      <c r="H184" s="232" t="s">
        <v>937</v>
      </c>
    </row>
    <row r="185" spans="1:8" x14ac:dyDescent="0.2">
      <c r="A185" s="236" t="s">
        <v>474</v>
      </c>
      <c r="B185" s="230" t="s">
        <v>475</v>
      </c>
      <c r="C185" s="248">
        <v>4400</v>
      </c>
      <c r="D185" s="232" t="s">
        <v>913</v>
      </c>
      <c r="E185" s="248">
        <v>64000</v>
      </c>
      <c r="F185" s="232" t="s">
        <v>913</v>
      </c>
      <c r="G185" s="248">
        <v>190000</v>
      </c>
      <c r="H185" s="232" t="s">
        <v>937</v>
      </c>
    </row>
    <row r="186" spans="1:8" x14ac:dyDescent="0.2">
      <c r="A186" s="236" t="s">
        <v>476</v>
      </c>
      <c r="B186" s="230" t="s">
        <v>477</v>
      </c>
      <c r="C186" s="248">
        <v>66</v>
      </c>
      <c r="D186" s="232" t="s">
        <v>913</v>
      </c>
      <c r="E186" s="248">
        <v>960</v>
      </c>
      <c r="F186" s="232" t="s">
        <v>913</v>
      </c>
      <c r="G186" s="248">
        <v>190000</v>
      </c>
      <c r="H186" s="232" t="s">
        <v>937</v>
      </c>
    </row>
    <row r="187" spans="1:8" x14ac:dyDescent="0.2">
      <c r="A187" s="236" t="s">
        <v>478</v>
      </c>
      <c r="B187" s="230" t="s">
        <v>479</v>
      </c>
      <c r="C187" s="248">
        <v>19</v>
      </c>
      <c r="D187" s="232" t="s">
        <v>915</v>
      </c>
      <c r="E187" s="248">
        <v>79</v>
      </c>
      <c r="F187" s="232" t="s">
        <v>915</v>
      </c>
      <c r="G187" s="248">
        <v>91</v>
      </c>
      <c r="H187" s="232" t="s">
        <v>915</v>
      </c>
    </row>
    <row r="188" spans="1:8" x14ac:dyDescent="0.2">
      <c r="A188" s="249" t="s">
        <v>480</v>
      </c>
      <c r="B188" s="250" t="s">
        <v>481</v>
      </c>
      <c r="C188" s="248">
        <v>1100</v>
      </c>
      <c r="D188" s="232" t="s">
        <v>913</v>
      </c>
      <c r="E188" s="248">
        <v>16000</v>
      </c>
      <c r="F188" s="232" t="s">
        <v>913</v>
      </c>
      <c r="G188" s="248">
        <v>190000</v>
      </c>
      <c r="H188" s="232" t="s">
        <v>937</v>
      </c>
    </row>
    <row r="189" spans="1:8" x14ac:dyDescent="0.2">
      <c r="A189" s="236" t="s">
        <v>482</v>
      </c>
      <c r="B189" s="230" t="s">
        <v>483</v>
      </c>
      <c r="C189" s="248">
        <v>110.00000000000001</v>
      </c>
      <c r="D189" s="232" t="s">
        <v>913</v>
      </c>
      <c r="E189" s="248">
        <v>1600</v>
      </c>
      <c r="F189" s="232" t="s">
        <v>913</v>
      </c>
      <c r="G189" s="248">
        <v>10000</v>
      </c>
      <c r="H189" s="232" t="s">
        <v>937</v>
      </c>
    </row>
    <row r="190" spans="1:8" x14ac:dyDescent="0.2">
      <c r="A190" s="251" t="s">
        <v>484</v>
      </c>
      <c r="B190" s="230" t="s">
        <v>485</v>
      </c>
      <c r="C190" s="248">
        <v>3800</v>
      </c>
      <c r="D190" s="232" t="s">
        <v>915</v>
      </c>
      <c r="E190" s="248">
        <v>10000</v>
      </c>
      <c r="F190" s="232" t="s">
        <v>937</v>
      </c>
      <c r="G190" s="248">
        <v>10000</v>
      </c>
      <c r="H190" s="232" t="s">
        <v>937</v>
      </c>
    </row>
    <row r="191" spans="1:8" x14ac:dyDescent="0.2">
      <c r="A191" s="236" t="s">
        <v>486</v>
      </c>
      <c r="B191" s="230" t="s">
        <v>487</v>
      </c>
      <c r="C191" s="248">
        <v>1300</v>
      </c>
      <c r="D191" s="232" t="s">
        <v>915</v>
      </c>
      <c r="E191" s="248">
        <v>5500</v>
      </c>
      <c r="F191" s="232" t="s">
        <v>915</v>
      </c>
      <c r="G191" s="248">
        <v>6300</v>
      </c>
      <c r="H191" s="232" t="s">
        <v>915</v>
      </c>
    </row>
    <row r="192" spans="1:8" x14ac:dyDescent="0.2">
      <c r="A192" s="236" t="s">
        <v>488</v>
      </c>
      <c r="B192" s="230" t="s">
        <v>489</v>
      </c>
      <c r="C192" s="248">
        <v>150</v>
      </c>
      <c r="D192" s="232" t="s">
        <v>915</v>
      </c>
      <c r="E192" s="248">
        <v>630</v>
      </c>
      <c r="F192" s="232" t="s">
        <v>915</v>
      </c>
      <c r="G192" s="248">
        <v>720</v>
      </c>
      <c r="H192" s="232" t="s">
        <v>915</v>
      </c>
    </row>
    <row r="193" spans="1:8" x14ac:dyDescent="0.2">
      <c r="A193" s="236" t="s">
        <v>490</v>
      </c>
      <c r="B193" s="230" t="s">
        <v>491</v>
      </c>
      <c r="C193" s="248">
        <v>180</v>
      </c>
      <c r="D193" s="232" t="s">
        <v>915</v>
      </c>
      <c r="E193" s="248">
        <v>880.00000000000011</v>
      </c>
      <c r="F193" s="232" t="s">
        <v>915</v>
      </c>
      <c r="G193" s="248">
        <v>1000</v>
      </c>
      <c r="H193" s="232" t="s">
        <v>915</v>
      </c>
    </row>
    <row r="194" spans="1:8" x14ac:dyDescent="0.2">
      <c r="A194" s="249" t="s">
        <v>492</v>
      </c>
      <c r="B194" s="250" t="s">
        <v>493</v>
      </c>
      <c r="C194" s="248">
        <v>10000</v>
      </c>
      <c r="D194" s="232" t="s">
        <v>937</v>
      </c>
      <c r="E194" s="248">
        <v>10000</v>
      </c>
      <c r="F194" s="232" t="s">
        <v>937</v>
      </c>
      <c r="G194" s="248">
        <v>10000</v>
      </c>
      <c r="H194" s="232" t="s">
        <v>937</v>
      </c>
    </row>
    <row r="195" spans="1:8" x14ac:dyDescent="0.2">
      <c r="A195" s="236" t="s">
        <v>494</v>
      </c>
      <c r="B195" s="230" t="s">
        <v>495</v>
      </c>
      <c r="C195" s="248">
        <v>10000</v>
      </c>
      <c r="D195" s="232" t="s">
        <v>937</v>
      </c>
      <c r="E195" s="248">
        <v>10000</v>
      </c>
      <c r="F195" s="232" t="s">
        <v>937</v>
      </c>
      <c r="G195" s="248">
        <v>10000</v>
      </c>
      <c r="H195" s="232" t="s">
        <v>937</v>
      </c>
    </row>
    <row r="196" spans="1:8" x14ac:dyDescent="0.2">
      <c r="A196" s="249" t="s">
        <v>496</v>
      </c>
      <c r="B196" s="250" t="s">
        <v>497</v>
      </c>
      <c r="C196" s="248">
        <v>5700</v>
      </c>
      <c r="D196" s="232" t="s">
        <v>915</v>
      </c>
      <c r="E196" s="248">
        <v>10000</v>
      </c>
      <c r="F196" s="232" t="s">
        <v>937</v>
      </c>
      <c r="G196" s="248">
        <v>10000</v>
      </c>
      <c r="H196" s="232" t="s">
        <v>937</v>
      </c>
    </row>
    <row r="197" spans="1:8" x14ac:dyDescent="0.2">
      <c r="A197" s="249" t="s">
        <v>498</v>
      </c>
      <c r="B197" s="250" t="s">
        <v>499</v>
      </c>
      <c r="C197" s="248">
        <v>4400</v>
      </c>
      <c r="D197" s="232" t="s">
        <v>913</v>
      </c>
      <c r="E197" s="248">
        <v>10000</v>
      </c>
      <c r="F197" s="232" t="s">
        <v>937</v>
      </c>
      <c r="G197" s="248">
        <v>10000</v>
      </c>
      <c r="H197" s="232" t="s">
        <v>937</v>
      </c>
    </row>
    <row r="198" spans="1:8" x14ac:dyDescent="0.2">
      <c r="A198" s="236" t="s">
        <v>500</v>
      </c>
      <c r="B198" s="230" t="s">
        <v>501</v>
      </c>
      <c r="C198" s="248">
        <v>7600</v>
      </c>
      <c r="D198" s="232" t="s">
        <v>915</v>
      </c>
      <c r="E198" s="248">
        <v>10000</v>
      </c>
      <c r="F198" s="232" t="s">
        <v>937</v>
      </c>
      <c r="G198" s="248">
        <v>10000</v>
      </c>
      <c r="H198" s="232" t="s">
        <v>937</v>
      </c>
    </row>
    <row r="199" spans="1:8" x14ac:dyDescent="0.2">
      <c r="A199" s="249" t="s">
        <v>502</v>
      </c>
      <c r="B199" s="250" t="s">
        <v>503</v>
      </c>
      <c r="C199" s="248">
        <v>18</v>
      </c>
      <c r="D199" s="232" t="s">
        <v>913</v>
      </c>
      <c r="E199" s="248">
        <v>260</v>
      </c>
      <c r="F199" s="232" t="s">
        <v>913</v>
      </c>
      <c r="G199" s="248">
        <v>190000</v>
      </c>
      <c r="H199" s="232" t="s">
        <v>937</v>
      </c>
    </row>
    <row r="200" spans="1:8" x14ac:dyDescent="0.2">
      <c r="A200" s="249" t="s">
        <v>504</v>
      </c>
      <c r="B200" s="250" t="s">
        <v>505</v>
      </c>
      <c r="C200" s="248">
        <v>2.2000000000000002</v>
      </c>
      <c r="D200" s="232" t="s">
        <v>913</v>
      </c>
      <c r="E200" s="248">
        <v>32</v>
      </c>
      <c r="F200" s="232" t="s">
        <v>913</v>
      </c>
      <c r="G200" s="248">
        <v>190000</v>
      </c>
      <c r="H200" s="232" t="s">
        <v>937</v>
      </c>
    </row>
    <row r="201" spans="1:8" x14ac:dyDescent="0.2">
      <c r="A201" s="236" t="s">
        <v>506</v>
      </c>
      <c r="B201" s="230" t="s">
        <v>507</v>
      </c>
      <c r="C201" s="248">
        <v>55</v>
      </c>
      <c r="D201" s="232" t="s">
        <v>913</v>
      </c>
      <c r="E201" s="248">
        <v>800</v>
      </c>
      <c r="F201" s="232" t="s">
        <v>913</v>
      </c>
      <c r="G201" s="248">
        <v>190000</v>
      </c>
      <c r="H201" s="232" t="s">
        <v>937</v>
      </c>
    </row>
    <row r="202" spans="1:8" x14ac:dyDescent="0.2">
      <c r="A202" s="249" t="s">
        <v>508</v>
      </c>
      <c r="B202" s="250" t="s">
        <v>509</v>
      </c>
      <c r="C202" s="248">
        <v>5500</v>
      </c>
      <c r="D202" s="232" t="s">
        <v>913</v>
      </c>
      <c r="E202" s="248">
        <v>10000</v>
      </c>
      <c r="F202" s="232" t="s">
        <v>937</v>
      </c>
      <c r="G202" s="248">
        <v>10000</v>
      </c>
      <c r="H202" s="232" t="s">
        <v>937</v>
      </c>
    </row>
    <row r="203" spans="1:8" x14ac:dyDescent="0.2">
      <c r="A203" s="249" t="s">
        <v>950</v>
      </c>
      <c r="B203" s="250" t="s">
        <v>511</v>
      </c>
      <c r="C203" s="248">
        <v>2900</v>
      </c>
      <c r="D203" s="232" t="s">
        <v>913</v>
      </c>
      <c r="E203" s="248">
        <v>42000</v>
      </c>
      <c r="F203" s="232" t="s">
        <v>913</v>
      </c>
      <c r="G203" s="248">
        <v>190000</v>
      </c>
      <c r="H203" s="232" t="s">
        <v>937</v>
      </c>
    </row>
    <row r="204" spans="1:8" x14ac:dyDescent="0.2">
      <c r="A204" s="236" t="s">
        <v>512</v>
      </c>
      <c r="B204" s="230" t="s">
        <v>513</v>
      </c>
      <c r="C204" s="248">
        <v>8800</v>
      </c>
      <c r="D204" s="232" t="s">
        <v>913</v>
      </c>
      <c r="E204" s="248">
        <v>130000</v>
      </c>
      <c r="F204" s="232" t="s">
        <v>913</v>
      </c>
      <c r="G204" s="248">
        <v>190000</v>
      </c>
      <c r="H204" s="232" t="s">
        <v>937</v>
      </c>
    </row>
    <row r="205" spans="1:8" x14ac:dyDescent="0.2">
      <c r="A205" s="236" t="s">
        <v>514</v>
      </c>
      <c r="B205" s="230" t="s">
        <v>515</v>
      </c>
      <c r="C205" s="248">
        <v>8800</v>
      </c>
      <c r="D205" s="232" t="s">
        <v>913</v>
      </c>
      <c r="E205" s="248">
        <v>130000</v>
      </c>
      <c r="F205" s="232" t="s">
        <v>913</v>
      </c>
      <c r="G205" s="248">
        <v>190000</v>
      </c>
      <c r="H205" s="232" t="s">
        <v>937</v>
      </c>
    </row>
    <row r="206" spans="1:8" x14ac:dyDescent="0.2">
      <c r="A206" s="236" t="s">
        <v>518</v>
      </c>
      <c r="B206" s="230" t="s">
        <v>519</v>
      </c>
      <c r="C206" s="248">
        <v>10000</v>
      </c>
      <c r="D206" s="232" t="s">
        <v>937</v>
      </c>
      <c r="E206" s="248">
        <v>10000</v>
      </c>
      <c r="F206" s="232" t="s">
        <v>937</v>
      </c>
      <c r="G206" s="248">
        <v>10000</v>
      </c>
      <c r="H206" s="232" t="s">
        <v>937</v>
      </c>
    </row>
    <row r="207" spans="1:8" x14ac:dyDescent="0.2">
      <c r="A207" s="236" t="s">
        <v>520</v>
      </c>
      <c r="B207" s="230" t="s">
        <v>521</v>
      </c>
      <c r="C207" s="248">
        <v>440.00000000000006</v>
      </c>
      <c r="D207" s="232" t="s">
        <v>913</v>
      </c>
      <c r="E207" s="248">
        <v>6400</v>
      </c>
      <c r="F207" s="232" t="s">
        <v>913</v>
      </c>
      <c r="G207" s="248">
        <v>10000</v>
      </c>
      <c r="H207" s="232" t="s">
        <v>937</v>
      </c>
    </row>
    <row r="208" spans="1:8" x14ac:dyDescent="0.2">
      <c r="A208" s="236" t="s">
        <v>522</v>
      </c>
      <c r="B208" s="230" t="s">
        <v>523</v>
      </c>
      <c r="C208" s="248">
        <v>34</v>
      </c>
      <c r="D208" s="232" t="s">
        <v>915</v>
      </c>
      <c r="E208" s="248">
        <v>170</v>
      </c>
      <c r="F208" s="232" t="s">
        <v>915</v>
      </c>
      <c r="G208" s="248">
        <v>200</v>
      </c>
      <c r="H208" s="232" t="s">
        <v>915</v>
      </c>
    </row>
    <row r="209" spans="1:8" x14ac:dyDescent="0.2">
      <c r="A209" s="236" t="s">
        <v>524</v>
      </c>
      <c r="B209" s="230" t="s">
        <v>525</v>
      </c>
      <c r="C209" s="248">
        <v>5.7</v>
      </c>
      <c r="D209" s="232" t="s">
        <v>915</v>
      </c>
      <c r="E209" s="248">
        <v>24</v>
      </c>
      <c r="F209" s="232" t="s">
        <v>915</v>
      </c>
      <c r="G209" s="248">
        <v>27</v>
      </c>
      <c r="H209" s="232" t="s">
        <v>915</v>
      </c>
    </row>
    <row r="210" spans="1:8" x14ac:dyDescent="0.2">
      <c r="A210" s="249" t="s">
        <v>526</v>
      </c>
      <c r="B210" s="250" t="s">
        <v>527</v>
      </c>
      <c r="C210" s="248">
        <v>190000</v>
      </c>
      <c r="D210" s="232" t="s">
        <v>937</v>
      </c>
      <c r="E210" s="248">
        <v>190000</v>
      </c>
      <c r="F210" s="232" t="s">
        <v>937</v>
      </c>
      <c r="G210" s="248">
        <v>190000</v>
      </c>
      <c r="H210" s="232" t="s">
        <v>937</v>
      </c>
    </row>
    <row r="211" spans="1:8" x14ac:dyDescent="0.2">
      <c r="A211" s="249" t="s">
        <v>528</v>
      </c>
      <c r="B211" s="250" t="s">
        <v>529</v>
      </c>
      <c r="C211" s="248">
        <v>220.00000000000003</v>
      </c>
      <c r="D211" s="232" t="s">
        <v>913</v>
      </c>
      <c r="E211" s="248">
        <v>3200</v>
      </c>
      <c r="F211" s="232" t="s">
        <v>913</v>
      </c>
      <c r="G211" s="248">
        <v>10000</v>
      </c>
      <c r="H211" s="232" t="s">
        <v>937</v>
      </c>
    </row>
    <row r="212" spans="1:8" x14ac:dyDescent="0.2">
      <c r="A212" s="236" t="s">
        <v>530</v>
      </c>
      <c r="B212" s="230" t="s">
        <v>531</v>
      </c>
      <c r="C212" s="248">
        <v>530</v>
      </c>
      <c r="D212" s="232" t="s">
        <v>913</v>
      </c>
      <c r="E212" s="248">
        <v>2600</v>
      </c>
      <c r="F212" s="232" t="s">
        <v>913</v>
      </c>
      <c r="G212" s="248">
        <v>4500</v>
      </c>
      <c r="H212" s="232" t="s">
        <v>915</v>
      </c>
    </row>
    <row r="213" spans="1:8" x14ac:dyDescent="0.2">
      <c r="A213" s="236" t="s">
        <v>532</v>
      </c>
      <c r="B213" s="230" t="s">
        <v>533</v>
      </c>
      <c r="C213" s="248">
        <v>22000</v>
      </c>
      <c r="D213" s="232" t="s">
        <v>913</v>
      </c>
      <c r="E213" s="248">
        <v>190000</v>
      </c>
      <c r="F213" s="232" t="s">
        <v>937</v>
      </c>
      <c r="G213" s="248">
        <v>190000</v>
      </c>
      <c r="H213" s="232" t="s">
        <v>937</v>
      </c>
    </row>
    <row r="214" spans="1:8" x14ac:dyDescent="0.2">
      <c r="A214" s="236" t="s">
        <v>534</v>
      </c>
      <c r="B214" s="230" t="s">
        <v>535</v>
      </c>
      <c r="C214" s="248">
        <v>4.0999999999999996</v>
      </c>
      <c r="D214" s="232" t="s">
        <v>913</v>
      </c>
      <c r="E214" s="248">
        <v>20</v>
      </c>
      <c r="F214" s="232" t="s">
        <v>913</v>
      </c>
      <c r="G214" s="248">
        <v>190000</v>
      </c>
      <c r="H214" s="232" t="s">
        <v>937</v>
      </c>
    </row>
    <row r="215" spans="1:8" x14ac:dyDescent="0.2">
      <c r="A215" s="236" t="s">
        <v>536</v>
      </c>
      <c r="B215" s="230" t="s">
        <v>537</v>
      </c>
      <c r="C215" s="248">
        <v>2</v>
      </c>
      <c r="D215" s="232" t="s">
        <v>913</v>
      </c>
      <c r="E215" s="248">
        <v>10</v>
      </c>
      <c r="F215" s="232" t="s">
        <v>913</v>
      </c>
      <c r="G215" s="248">
        <v>190000</v>
      </c>
      <c r="H215" s="232" t="s">
        <v>937</v>
      </c>
    </row>
    <row r="216" spans="1:8" x14ac:dyDescent="0.2">
      <c r="A216" s="236" t="s">
        <v>538</v>
      </c>
      <c r="B216" s="230" t="s">
        <v>539</v>
      </c>
      <c r="C216" s="248">
        <v>12</v>
      </c>
      <c r="D216" s="232" t="s">
        <v>913</v>
      </c>
      <c r="E216" s="248">
        <v>57</v>
      </c>
      <c r="F216" s="232" t="s">
        <v>913</v>
      </c>
      <c r="G216" s="248">
        <v>190000</v>
      </c>
      <c r="H216" s="232" t="s">
        <v>937</v>
      </c>
    </row>
    <row r="217" spans="1:8" x14ac:dyDescent="0.2">
      <c r="A217" s="236" t="s">
        <v>540</v>
      </c>
      <c r="B217" s="230" t="s">
        <v>541</v>
      </c>
      <c r="C217" s="248">
        <v>220.00000000000003</v>
      </c>
      <c r="D217" s="232" t="s">
        <v>913</v>
      </c>
      <c r="E217" s="248">
        <v>1200</v>
      </c>
      <c r="F217" s="232" t="s">
        <v>913</v>
      </c>
      <c r="G217" s="248">
        <v>10000</v>
      </c>
      <c r="H217" s="232" t="s">
        <v>937</v>
      </c>
    </row>
    <row r="218" spans="1:8" x14ac:dyDescent="0.2">
      <c r="A218" s="236" t="s">
        <v>542</v>
      </c>
      <c r="B218" s="230" t="s">
        <v>543</v>
      </c>
      <c r="C218" s="248">
        <v>1300</v>
      </c>
      <c r="D218" s="232" t="s">
        <v>913</v>
      </c>
      <c r="E218" s="248">
        <v>10000</v>
      </c>
      <c r="F218" s="232" t="s">
        <v>937</v>
      </c>
      <c r="G218" s="248">
        <v>10000</v>
      </c>
      <c r="H218" s="232" t="s">
        <v>937</v>
      </c>
    </row>
    <row r="219" spans="1:8" x14ac:dyDescent="0.2">
      <c r="A219" s="236" t="s">
        <v>544</v>
      </c>
      <c r="B219" s="230" t="s">
        <v>545</v>
      </c>
      <c r="C219" s="248">
        <v>46</v>
      </c>
      <c r="D219" s="232" t="s">
        <v>915</v>
      </c>
      <c r="E219" s="248">
        <v>229.99999999999997</v>
      </c>
      <c r="F219" s="232" t="s">
        <v>915</v>
      </c>
      <c r="G219" s="248">
        <v>270</v>
      </c>
      <c r="H219" s="232" t="s">
        <v>915</v>
      </c>
    </row>
    <row r="220" spans="1:8" x14ac:dyDescent="0.2">
      <c r="A220" s="237" t="s">
        <v>951</v>
      </c>
      <c r="B220" s="238" t="s">
        <v>547</v>
      </c>
      <c r="C220" s="248"/>
      <c r="D220" s="232"/>
      <c r="E220" s="248"/>
      <c r="F220" s="232"/>
      <c r="G220" s="248"/>
      <c r="H220" s="232"/>
    </row>
    <row r="221" spans="1:8" ht="24" x14ac:dyDescent="0.2">
      <c r="A221" s="237" t="s">
        <v>548</v>
      </c>
      <c r="B221" s="238" t="s">
        <v>549</v>
      </c>
      <c r="C221" s="248"/>
      <c r="D221" s="232"/>
      <c r="E221" s="248"/>
      <c r="F221" s="232"/>
      <c r="G221" s="248"/>
      <c r="H221" s="232"/>
    </row>
    <row r="222" spans="1:8" x14ac:dyDescent="0.2">
      <c r="A222" s="236" t="s">
        <v>550</v>
      </c>
      <c r="B222" s="230" t="s">
        <v>551</v>
      </c>
      <c r="C222" s="248">
        <v>10000</v>
      </c>
      <c r="D222" s="232" t="s">
        <v>937</v>
      </c>
      <c r="E222" s="248">
        <v>10000</v>
      </c>
      <c r="F222" s="232" t="s">
        <v>937</v>
      </c>
      <c r="G222" s="248">
        <v>10000</v>
      </c>
      <c r="H222" s="232" t="s">
        <v>937</v>
      </c>
    </row>
    <row r="223" spans="1:8" x14ac:dyDescent="0.2">
      <c r="A223" s="236" t="s">
        <v>552</v>
      </c>
      <c r="B223" s="230" t="s">
        <v>553</v>
      </c>
      <c r="C223" s="248">
        <v>7300</v>
      </c>
      <c r="D223" s="232" t="s">
        <v>913</v>
      </c>
      <c r="E223" s="248">
        <v>110000.00000000001</v>
      </c>
      <c r="F223" s="232" t="s">
        <v>913</v>
      </c>
      <c r="G223" s="248">
        <v>190000</v>
      </c>
      <c r="H223" s="232" t="s">
        <v>937</v>
      </c>
    </row>
    <row r="224" spans="1:8" x14ac:dyDescent="0.2">
      <c r="A224" s="249" t="s">
        <v>554</v>
      </c>
      <c r="B224" s="250" t="s">
        <v>555</v>
      </c>
      <c r="C224" s="248">
        <v>5500</v>
      </c>
      <c r="D224" s="232" t="s">
        <v>913</v>
      </c>
      <c r="E224" s="248">
        <v>80000</v>
      </c>
      <c r="F224" s="232" t="s">
        <v>913</v>
      </c>
      <c r="G224" s="248">
        <v>190000</v>
      </c>
      <c r="H224" s="232" t="s">
        <v>937</v>
      </c>
    </row>
    <row r="225" spans="1:8" x14ac:dyDescent="0.2">
      <c r="A225" s="239" t="s">
        <v>556</v>
      </c>
      <c r="B225" s="235" t="s">
        <v>557</v>
      </c>
      <c r="C225" s="248">
        <v>11000</v>
      </c>
      <c r="D225" s="232" t="s">
        <v>913</v>
      </c>
      <c r="E225" s="248">
        <v>160000</v>
      </c>
      <c r="F225" s="232" t="s">
        <v>913</v>
      </c>
      <c r="G225" s="248">
        <v>190000</v>
      </c>
      <c r="H225" s="232" t="s">
        <v>937</v>
      </c>
    </row>
    <row r="226" spans="1:8" x14ac:dyDescent="0.2">
      <c r="A226" s="249" t="s">
        <v>558</v>
      </c>
      <c r="B226" s="250" t="s">
        <v>559</v>
      </c>
      <c r="C226" s="248">
        <v>9.0999999999999998E-2</v>
      </c>
      <c r="D226" s="232" t="s">
        <v>915</v>
      </c>
      <c r="E226" s="248">
        <v>0.45</v>
      </c>
      <c r="F226" s="232" t="s">
        <v>915</v>
      </c>
      <c r="G226" s="248">
        <v>0.52</v>
      </c>
      <c r="H226" s="232" t="s">
        <v>915</v>
      </c>
    </row>
    <row r="227" spans="1:8" x14ac:dyDescent="0.2">
      <c r="A227" s="249" t="s">
        <v>560</v>
      </c>
      <c r="B227" s="250" t="s">
        <v>561</v>
      </c>
      <c r="C227" s="248">
        <v>310</v>
      </c>
      <c r="D227" s="232" t="s">
        <v>913</v>
      </c>
      <c r="E227" s="248">
        <v>1500</v>
      </c>
      <c r="F227" s="232" t="s">
        <v>913</v>
      </c>
      <c r="G227" s="248">
        <v>190000</v>
      </c>
      <c r="H227" s="232" t="s">
        <v>937</v>
      </c>
    </row>
    <row r="228" spans="1:8" x14ac:dyDescent="0.2">
      <c r="A228" s="236" t="s">
        <v>562</v>
      </c>
      <c r="B228" s="230" t="s">
        <v>563</v>
      </c>
      <c r="C228" s="248">
        <v>3.5</v>
      </c>
      <c r="D228" s="232" t="s">
        <v>913</v>
      </c>
      <c r="E228" s="248">
        <v>76</v>
      </c>
      <c r="F228" s="232" t="s">
        <v>913</v>
      </c>
      <c r="G228" s="248">
        <v>190000</v>
      </c>
      <c r="H228" s="232" t="s">
        <v>937</v>
      </c>
    </row>
    <row r="229" spans="1:8" x14ac:dyDescent="0.2">
      <c r="A229" s="249" t="s">
        <v>564</v>
      </c>
      <c r="B229" s="250" t="s">
        <v>565</v>
      </c>
      <c r="C229" s="248">
        <v>420</v>
      </c>
      <c r="D229" s="232" t="s">
        <v>913</v>
      </c>
      <c r="E229" s="248">
        <v>2100</v>
      </c>
      <c r="F229" s="232" t="s">
        <v>913</v>
      </c>
      <c r="G229" s="248">
        <v>190000</v>
      </c>
      <c r="H229" s="232" t="s">
        <v>937</v>
      </c>
    </row>
    <row r="230" spans="1:8" x14ac:dyDescent="0.2">
      <c r="A230" s="236" t="s">
        <v>568</v>
      </c>
      <c r="B230" s="230" t="s">
        <v>83</v>
      </c>
      <c r="C230" s="248">
        <v>10000</v>
      </c>
      <c r="D230" s="232" t="s">
        <v>937</v>
      </c>
      <c r="E230" s="248">
        <v>10000</v>
      </c>
      <c r="F230" s="232" t="s">
        <v>937</v>
      </c>
      <c r="G230" s="248">
        <v>10000</v>
      </c>
      <c r="H230" s="232" t="s">
        <v>937</v>
      </c>
    </row>
    <row r="231" spans="1:8" x14ac:dyDescent="0.2">
      <c r="A231" s="236" t="s">
        <v>569</v>
      </c>
      <c r="B231" s="230" t="s">
        <v>570</v>
      </c>
      <c r="C231" s="248">
        <v>10000</v>
      </c>
      <c r="D231" s="232" t="s">
        <v>937</v>
      </c>
      <c r="E231" s="248">
        <v>10000</v>
      </c>
      <c r="F231" s="232" t="s">
        <v>937</v>
      </c>
      <c r="G231" s="248">
        <v>10000</v>
      </c>
      <c r="H231" s="232" t="s">
        <v>937</v>
      </c>
    </row>
    <row r="232" spans="1:8" x14ac:dyDescent="0.2">
      <c r="A232" s="237" t="s">
        <v>571</v>
      </c>
      <c r="B232" s="238" t="s">
        <v>572</v>
      </c>
      <c r="C232" s="248">
        <v>10000</v>
      </c>
      <c r="D232" s="232" t="s">
        <v>937</v>
      </c>
      <c r="E232" s="248">
        <v>10000</v>
      </c>
      <c r="F232" s="232" t="s">
        <v>937</v>
      </c>
      <c r="G232" s="248">
        <v>10000</v>
      </c>
      <c r="H232" s="232" t="s">
        <v>937</v>
      </c>
    </row>
    <row r="233" spans="1:8" x14ac:dyDescent="0.2">
      <c r="A233" s="236" t="s">
        <v>573</v>
      </c>
      <c r="B233" s="230" t="s">
        <v>574</v>
      </c>
      <c r="C233" s="248">
        <v>1.9</v>
      </c>
      <c r="D233" s="232" t="s">
        <v>913</v>
      </c>
      <c r="E233" s="248">
        <v>9.1</v>
      </c>
      <c r="F233" s="232" t="s">
        <v>913</v>
      </c>
      <c r="G233" s="248">
        <v>190000</v>
      </c>
      <c r="H233" s="232" t="s">
        <v>937</v>
      </c>
    </row>
    <row r="234" spans="1:8" x14ac:dyDescent="0.2">
      <c r="A234" s="236" t="s">
        <v>579</v>
      </c>
      <c r="B234" s="230" t="s">
        <v>580</v>
      </c>
      <c r="C234" s="248">
        <v>4400</v>
      </c>
      <c r="D234" s="232" t="s">
        <v>913</v>
      </c>
      <c r="E234" s="248">
        <v>10000</v>
      </c>
      <c r="F234" s="232" t="s">
        <v>937</v>
      </c>
      <c r="G234" s="248">
        <v>10000</v>
      </c>
      <c r="H234" s="232" t="s">
        <v>937</v>
      </c>
    </row>
    <row r="235" spans="1:8" x14ac:dyDescent="0.2">
      <c r="A235" s="251" t="s">
        <v>581</v>
      </c>
      <c r="B235" s="230" t="s">
        <v>582</v>
      </c>
      <c r="C235" s="248">
        <v>110000.00000000001</v>
      </c>
      <c r="D235" s="232" t="s">
        <v>913</v>
      </c>
      <c r="E235" s="248">
        <v>190000</v>
      </c>
      <c r="F235" s="232" t="s">
        <v>937</v>
      </c>
      <c r="G235" s="248">
        <v>190000</v>
      </c>
      <c r="H235" s="232" t="s">
        <v>937</v>
      </c>
    </row>
    <row r="236" spans="1:8" x14ac:dyDescent="0.2">
      <c r="A236" s="249" t="s">
        <v>583</v>
      </c>
      <c r="B236" s="250" t="s">
        <v>584</v>
      </c>
      <c r="C236" s="248">
        <v>310</v>
      </c>
      <c r="D236" s="232" t="s">
        <v>913</v>
      </c>
      <c r="E236" s="248">
        <v>1500</v>
      </c>
      <c r="F236" s="232" t="s">
        <v>913</v>
      </c>
      <c r="G236" s="248">
        <v>190000</v>
      </c>
      <c r="H236" s="232" t="s">
        <v>937</v>
      </c>
    </row>
    <row r="237" spans="1:8" x14ac:dyDescent="0.2">
      <c r="A237" s="249" t="s">
        <v>589</v>
      </c>
      <c r="B237" s="250" t="s">
        <v>590</v>
      </c>
      <c r="C237" s="248">
        <v>110.00000000000001</v>
      </c>
      <c r="D237" s="232" t="s">
        <v>913</v>
      </c>
      <c r="E237" s="248">
        <v>1600</v>
      </c>
      <c r="F237" s="232" t="s">
        <v>913</v>
      </c>
      <c r="G237" s="248">
        <v>10000</v>
      </c>
      <c r="H237" s="232" t="s">
        <v>937</v>
      </c>
    </row>
    <row r="238" spans="1:8" x14ac:dyDescent="0.2">
      <c r="A238" s="251" t="s">
        <v>591</v>
      </c>
      <c r="B238" s="230" t="s">
        <v>592</v>
      </c>
      <c r="C238" s="248">
        <v>22</v>
      </c>
      <c r="D238" s="232" t="s">
        <v>913</v>
      </c>
      <c r="E238" s="248">
        <v>320</v>
      </c>
      <c r="F238" s="232" t="s">
        <v>913</v>
      </c>
      <c r="G238" s="248">
        <v>2700</v>
      </c>
      <c r="H238" s="232" t="s">
        <v>915</v>
      </c>
    </row>
    <row r="239" spans="1:8" x14ac:dyDescent="0.2">
      <c r="A239" s="249" t="s">
        <v>593</v>
      </c>
      <c r="B239" s="250" t="s">
        <v>594</v>
      </c>
      <c r="C239" s="248">
        <v>11</v>
      </c>
      <c r="D239" s="232" t="s">
        <v>913</v>
      </c>
      <c r="E239" s="248">
        <v>160</v>
      </c>
      <c r="F239" s="232" t="s">
        <v>913</v>
      </c>
      <c r="G239" s="248">
        <v>190000</v>
      </c>
      <c r="H239" s="232" t="s">
        <v>937</v>
      </c>
    </row>
    <row r="240" spans="1:8" x14ac:dyDescent="0.2">
      <c r="A240" s="236" t="s">
        <v>595</v>
      </c>
      <c r="B240" s="230" t="s">
        <v>596</v>
      </c>
      <c r="C240" s="248">
        <v>10000</v>
      </c>
      <c r="D240" s="232" t="s">
        <v>937</v>
      </c>
      <c r="E240" s="248">
        <v>10000</v>
      </c>
      <c r="F240" s="232" t="s">
        <v>937</v>
      </c>
      <c r="G240" s="248">
        <v>10000</v>
      </c>
      <c r="H240" s="232" t="s">
        <v>937</v>
      </c>
    </row>
    <row r="241" spans="1:8" x14ac:dyDescent="0.2">
      <c r="A241" s="236" t="s">
        <v>597</v>
      </c>
      <c r="B241" s="230" t="s">
        <v>598</v>
      </c>
      <c r="C241" s="248">
        <v>5500</v>
      </c>
      <c r="D241" s="232" t="s">
        <v>913</v>
      </c>
      <c r="E241" s="248">
        <v>80000</v>
      </c>
      <c r="F241" s="232" t="s">
        <v>913</v>
      </c>
      <c r="G241" s="248">
        <v>190000</v>
      </c>
      <c r="H241" s="232" t="s">
        <v>937</v>
      </c>
    </row>
    <row r="242" spans="1:8" x14ac:dyDescent="0.2">
      <c r="A242" s="236" t="s">
        <v>599</v>
      </c>
      <c r="B242" s="230" t="s">
        <v>600</v>
      </c>
      <c r="C242" s="248">
        <v>1100</v>
      </c>
      <c r="D242" s="232" t="s">
        <v>913</v>
      </c>
      <c r="E242" s="248">
        <v>16000</v>
      </c>
      <c r="F242" s="232" t="s">
        <v>913</v>
      </c>
      <c r="G242" s="248">
        <v>190000</v>
      </c>
      <c r="H242" s="232" t="s">
        <v>937</v>
      </c>
    </row>
    <row r="243" spans="1:8" x14ac:dyDescent="0.2">
      <c r="A243" s="249" t="s">
        <v>601</v>
      </c>
      <c r="B243" s="250" t="s">
        <v>602</v>
      </c>
      <c r="C243" s="248">
        <v>380</v>
      </c>
      <c r="D243" s="232" t="s">
        <v>915</v>
      </c>
      <c r="E243" s="248">
        <v>1600</v>
      </c>
      <c r="F243" s="232" t="s">
        <v>915</v>
      </c>
      <c r="G243" s="248">
        <v>1800</v>
      </c>
      <c r="H243" s="232" t="s">
        <v>915</v>
      </c>
    </row>
    <row r="244" spans="1:8" x14ac:dyDescent="0.2">
      <c r="A244" s="249" t="s">
        <v>603</v>
      </c>
      <c r="B244" s="250" t="s">
        <v>604</v>
      </c>
      <c r="C244" s="248">
        <v>10000</v>
      </c>
      <c r="D244" s="232" t="s">
        <v>937</v>
      </c>
      <c r="E244" s="248">
        <v>10000</v>
      </c>
      <c r="F244" s="232" t="s">
        <v>937</v>
      </c>
      <c r="G244" s="248">
        <v>10000</v>
      </c>
      <c r="H244" s="232" t="s">
        <v>937</v>
      </c>
    </row>
    <row r="245" spans="1:8" x14ac:dyDescent="0.2">
      <c r="A245" s="249" t="s">
        <v>605</v>
      </c>
      <c r="B245" s="250" t="s">
        <v>606</v>
      </c>
      <c r="C245" s="248">
        <v>380</v>
      </c>
      <c r="D245" s="232" t="s">
        <v>915</v>
      </c>
      <c r="E245" s="248">
        <v>1600</v>
      </c>
      <c r="F245" s="232" t="s">
        <v>915</v>
      </c>
      <c r="G245" s="248">
        <v>1800</v>
      </c>
      <c r="H245" s="232" t="s">
        <v>915</v>
      </c>
    </row>
    <row r="246" spans="1:8" x14ac:dyDescent="0.2">
      <c r="A246" s="236" t="s">
        <v>607</v>
      </c>
      <c r="B246" s="230" t="s">
        <v>608</v>
      </c>
      <c r="C246" s="248">
        <v>250</v>
      </c>
      <c r="D246" s="232" t="s">
        <v>915</v>
      </c>
      <c r="E246" s="248">
        <v>1200</v>
      </c>
      <c r="F246" s="232" t="s">
        <v>915</v>
      </c>
      <c r="G246" s="248">
        <v>1400</v>
      </c>
      <c r="H246" s="232" t="s">
        <v>915</v>
      </c>
    </row>
    <row r="247" spans="1:8" x14ac:dyDescent="0.2">
      <c r="A247" s="236" t="s">
        <v>609</v>
      </c>
      <c r="B247" s="230" t="s">
        <v>610</v>
      </c>
      <c r="C247" s="248">
        <v>10000</v>
      </c>
      <c r="D247" s="232" t="s">
        <v>937</v>
      </c>
      <c r="E247" s="248">
        <v>10000</v>
      </c>
      <c r="F247" s="232" t="s">
        <v>937</v>
      </c>
      <c r="G247" s="248">
        <v>10000</v>
      </c>
      <c r="H247" s="232" t="s">
        <v>937</v>
      </c>
    </row>
    <row r="248" spans="1:8" x14ac:dyDescent="0.2">
      <c r="A248" s="236" t="s">
        <v>611</v>
      </c>
      <c r="B248" s="230" t="s">
        <v>612</v>
      </c>
      <c r="C248" s="248">
        <v>0.38</v>
      </c>
      <c r="D248" s="232" t="s">
        <v>915</v>
      </c>
      <c r="E248" s="248">
        <v>1.6</v>
      </c>
      <c r="F248" s="232" t="s">
        <v>915</v>
      </c>
      <c r="G248" s="248">
        <v>1.8</v>
      </c>
      <c r="H248" s="232" t="s">
        <v>915</v>
      </c>
    </row>
    <row r="249" spans="1:8" x14ac:dyDescent="0.2">
      <c r="A249" s="236" t="s">
        <v>613</v>
      </c>
      <c r="B249" s="230" t="s">
        <v>614</v>
      </c>
      <c r="C249" s="248">
        <v>10000</v>
      </c>
      <c r="D249" s="232" t="s">
        <v>937</v>
      </c>
      <c r="E249" s="248">
        <v>10000</v>
      </c>
      <c r="F249" s="232" t="s">
        <v>937</v>
      </c>
      <c r="G249" s="248">
        <v>10000</v>
      </c>
      <c r="H249" s="232" t="s">
        <v>937</v>
      </c>
    </row>
    <row r="250" spans="1:8" x14ac:dyDescent="0.2">
      <c r="A250" s="237" t="s">
        <v>615</v>
      </c>
      <c r="B250" s="238" t="s">
        <v>616</v>
      </c>
      <c r="C250" s="248">
        <v>19</v>
      </c>
      <c r="D250" s="232" t="s">
        <v>915</v>
      </c>
      <c r="E250" s="248">
        <v>79</v>
      </c>
      <c r="F250" s="232" t="s">
        <v>915</v>
      </c>
      <c r="G250" s="248">
        <v>91</v>
      </c>
      <c r="H250" s="232" t="s">
        <v>915</v>
      </c>
    </row>
    <row r="251" spans="1:8" x14ac:dyDescent="0.2">
      <c r="A251" s="236" t="s">
        <v>952</v>
      </c>
      <c r="B251" s="230" t="s">
        <v>622</v>
      </c>
      <c r="C251" s="248">
        <v>570</v>
      </c>
      <c r="D251" s="232" t="s">
        <v>915</v>
      </c>
      <c r="E251" s="248">
        <v>2400</v>
      </c>
      <c r="F251" s="232" t="s">
        <v>915</v>
      </c>
      <c r="G251" s="248">
        <v>2700</v>
      </c>
      <c r="H251" s="232" t="s">
        <v>915</v>
      </c>
    </row>
    <row r="252" spans="1:8" x14ac:dyDescent="0.2">
      <c r="A252" s="236" t="s">
        <v>617</v>
      </c>
      <c r="B252" s="230" t="s">
        <v>618</v>
      </c>
      <c r="C252" s="248">
        <v>10000</v>
      </c>
      <c r="D252" s="232" t="s">
        <v>937</v>
      </c>
      <c r="E252" s="248">
        <v>10000</v>
      </c>
      <c r="F252" s="232" t="s">
        <v>937</v>
      </c>
      <c r="G252" s="248">
        <v>10000</v>
      </c>
      <c r="H252" s="232" t="s">
        <v>937</v>
      </c>
    </row>
    <row r="253" spans="1:8" x14ac:dyDescent="0.2">
      <c r="A253" s="236" t="s">
        <v>619</v>
      </c>
      <c r="B253" s="230" t="s">
        <v>620</v>
      </c>
      <c r="C253" s="248">
        <v>190</v>
      </c>
      <c r="D253" s="232" t="s">
        <v>913</v>
      </c>
      <c r="E253" s="248">
        <v>919.99999999999989</v>
      </c>
      <c r="F253" s="232" t="s">
        <v>913</v>
      </c>
      <c r="G253" s="248">
        <v>10000</v>
      </c>
      <c r="H253" s="232" t="s">
        <v>937</v>
      </c>
    </row>
    <row r="254" spans="1:8" x14ac:dyDescent="0.2">
      <c r="A254" s="236" t="s">
        <v>623</v>
      </c>
      <c r="B254" s="230" t="s">
        <v>624</v>
      </c>
      <c r="C254" s="248">
        <v>55</v>
      </c>
      <c r="D254" s="232" t="s">
        <v>913</v>
      </c>
      <c r="E254" s="248">
        <v>800</v>
      </c>
      <c r="F254" s="232" t="s">
        <v>913</v>
      </c>
      <c r="G254" s="248">
        <v>190000</v>
      </c>
      <c r="H254" s="232" t="s">
        <v>937</v>
      </c>
    </row>
    <row r="255" spans="1:8" x14ac:dyDescent="0.2">
      <c r="A255" s="234" t="s">
        <v>625</v>
      </c>
      <c r="B255" s="250" t="s">
        <v>626</v>
      </c>
      <c r="C255" s="248">
        <v>760</v>
      </c>
      <c r="D255" s="232" t="s">
        <v>915</v>
      </c>
      <c r="E255" s="248">
        <v>3100</v>
      </c>
      <c r="F255" s="232" t="s">
        <v>915</v>
      </c>
      <c r="G255" s="248">
        <v>3600</v>
      </c>
      <c r="H255" s="232" t="s">
        <v>915</v>
      </c>
    </row>
    <row r="256" spans="1:8" x14ac:dyDescent="0.2">
      <c r="A256" s="252" t="s">
        <v>627</v>
      </c>
      <c r="B256" s="230" t="s">
        <v>628</v>
      </c>
      <c r="C256" s="248">
        <v>1700</v>
      </c>
      <c r="D256" s="232" t="s">
        <v>915</v>
      </c>
      <c r="E256" s="248">
        <v>8500</v>
      </c>
      <c r="F256" s="232" t="s">
        <v>915</v>
      </c>
      <c r="G256" s="248">
        <v>9800</v>
      </c>
      <c r="H256" s="232" t="s">
        <v>915</v>
      </c>
    </row>
    <row r="257" spans="1:8" x14ac:dyDescent="0.2">
      <c r="A257" s="253" t="s">
        <v>953</v>
      </c>
      <c r="B257" s="230" t="s">
        <v>630</v>
      </c>
      <c r="C257" s="248">
        <v>110.00000000000001</v>
      </c>
      <c r="D257" s="232" t="s">
        <v>913</v>
      </c>
      <c r="E257" s="248">
        <v>1600</v>
      </c>
      <c r="F257" s="232" t="s">
        <v>937</v>
      </c>
      <c r="G257" s="248">
        <v>190000</v>
      </c>
      <c r="H257" s="232" t="s">
        <v>937</v>
      </c>
    </row>
    <row r="258" spans="1:8" x14ac:dyDescent="0.2">
      <c r="A258" s="234" t="s">
        <v>631</v>
      </c>
      <c r="B258" s="250" t="s">
        <v>632</v>
      </c>
      <c r="C258" s="248">
        <v>42</v>
      </c>
      <c r="D258" s="232" t="s">
        <v>913</v>
      </c>
      <c r="E258" s="248">
        <v>910</v>
      </c>
      <c r="F258" s="232" t="s">
        <v>913</v>
      </c>
      <c r="G258" s="248">
        <v>190000</v>
      </c>
      <c r="H258" s="232" t="s">
        <v>937</v>
      </c>
    </row>
    <row r="259" spans="1:8" x14ac:dyDescent="0.2">
      <c r="A259" s="252" t="s">
        <v>633</v>
      </c>
      <c r="B259" s="230" t="s">
        <v>634</v>
      </c>
      <c r="C259" s="248">
        <v>57</v>
      </c>
      <c r="D259" s="232" t="s">
        <v>915</v>
      </c>
      <c r="E259" s="248">
        <v>240</v>
      </c>
      <c r="F259" s="232" t="s">
        <v>915</v>
      </c>
      <c r="G259" s="248">
        <v>270</v>
      </c>
      <c r="H259" s="232" t="s">
        <v>915</v>
      </c>
    </row>
    <row r="260" spans="1:8" x14ac:dyDescent="0.2">
      <c r="A260" s="234" t="s">
        <v>635</v>
      </c>
      <c r="B260" s="250" t="s">
        <v>636</v>
      </c>
      <c r="C260" s="248">
        <v>10000</v>
      </c>
      <c r="D260" s="232" t="s">
        <v>937</v>
      </c>
      <c r="E260" s="248">
        <v>10000</v>
      </c>
      <c r="F260" s="232" t="s">
        <v>937</v>
      </c>
      <c r="G260" s="248">
        <v>10000</v>
      </c>
      <c r="H260" s="232" t="s">
        <v>937</v>
      </c>
    </row>
    <row r="261" spans="1:8" x14ac:dyDescent="0.2">
      <c r="A261" s="237" t="s">
        <v>637</v>
      </c>
      <c r="B261" s="238" t="s">
        <v>638</v>
      </c>
      <c r="C261" s="248">
        <v>10000</v>
      </c>
      <c r="D261" s="232" t="s">
        <v>937</v>
      </c>
      <c r="E261" s="248">
        <v>10000</v>
      </c>
      <c r="F261" s="232" t="s">
        <v>937</v>
      </c>
      <c r="G261" s="248">
        <v>10000</v>
      </c>
      <c r="H261" s="232" t="s">
        <v>937</v>
      </c>
    </row>
    <row r="262" spans="1:8" x14ac:dyDescent="0.2">
      <c r="A262" s="237" t="s">
        <v>639</v>
      </c>
      <c r="B262" s="238" t="s">
        <v>640</v>
      </c>
      <c r="C262" s="248">
        <v>5500</v>
      </c>
      <c r="D262" s="232" t="s">
        <v>913</v>
      </c>
      <c r="E262" s="248">
        <v>80000</v>
      </c>
      <c r="F262" s="232" t="s">
        <v>913</v>
      </c>
      <c r="G262" s="248">
        <v>190000</v>
      </c>
      <c r="H262" s="232" t="s">
        <v>937</v>
      </c>
    </row>
    <row r="263" spans="1:8" x14ac:dyDescent="0.2">
      <c r="A263" s="237" t="s">
        <v>641</v>
      </c>
      <c r="B263" s="238" t="s">
        <v>642</v>
      </c>
      <c r="C263" s="248">
        <v>5.5</v>
      </c>
      <c r="D263" s="232" t="s">
        <v>913</v>
      </c>
      <c r="E263" s="248">
        <v>80</v>
      </c>
      <c r="F263" s="232" t="s">
        <v>913</v>
      </c>
      <c r="G263" s="248">
        <v>190000</v>
      </c>
      <c r="H263" s="232" t="s">
        <v>937</v>
      </c>
    </row>
    <row r="264" spans="1:8" x14ac:dyDescent="0.2">
      <c r="A264" s="237" t="s">
        <v>645</v>
      </c>
      <c r="B264" s="238" t="s">
        <v>646</v>
      </c>
      <c r="C264" s="248">
        <v>440</v>
      </c>
      <c r="D264" s="232" t="s">
        <v>913</v>
      </c>
      <c r="E264" s="248">
        <v>6400</v>
      </c>
      <c r="F264" s="232" t="s">
        <v>913</v>
      </c>
      <c r="G264" s="248">
        <v>190000</v>
      </c>
      <c r="H264" s="232" t="s">
        <v>937</v>
      </c>
    </row>
    <row r="265" spans="1:8" x14ac:dyDescent="0.2">
      <c r="A265" s="229" t="s">
        <v>647</v>
      </c>
      <c r="B265" s="230" t="s">
        <v>648</v>
      </c>
      <c r="C265" s="248">
        <v>13</v>
      </c>
      <c r="D265" s="232" t="s">
        <v>915</v>
      </c>
      <c r="E265" s="248">
        <v>66</v>
      </c>
      <c r="F265" s="232" t="s">
        <v>915</v>
      </c>
      <c r="G265" s="248">
        <v>77</v>
      </c>
      <c r="H265" s="232" t="s">
        <v>915</v>
      </c>
    </row>
    <row r="266" spans="1:8" x14ac:dyDescent="0.2">
      <c r="A266" s="252" t="s">
        <v>649</v>
      </c>
      <c r="B266" s="230" t="s">
        <v>650</v>
      </c>
      <c r="C266" s="248">
        <v>10</v>
      </c>
      <c r="D266" s="232" t="s">
        <v>913</v>
      </c>
      <c r="E266" s="248">
        <v>51</v>
      </c>
      <c r="F266" s="232" t="s">
        <v>913</v>
      </c>
      <c r="G266" s="248">
        <v>190000</v>
      </c>
      <c r="H266" s="232" t="s">
        <v>937</v>
      </c>
    </row>
    <row r="267" spans="1:8" x14ac:dyDescent="0.2">
      <c r="A267" s="252" t="s">
        <v>651</v>
      </c>
      <c r="B267" s="230" t="s">
        <v>652</v>
      </c>
      <c r="C267" s="248">
        <v>10</v>
      </c>
      <c r="D267" s="232" t="s">
        <v>913</v>
      </c>
      <c r="E267" s="248">
        <v>51</v>
      </c>
      <c r="F267" s="232" t="s">
        <v>913</v>
      </c>
      <c r="G267" s="248">
        <v>190000</v>
      </c>
      <c r="H267" s="232" t="s">
        <v>937</v>
      </c>
    </row>
    <row r="268" spans="1:8" x14ac:dyDescent="0.2">
      <c r="A268" s="234" t="s">
        <v>653</v>
      </c>
      <c r="B268" s="250" t="s">
        <v>654</v>
      </c>
      <c r="C268" s="248">
        <v>26000</v>
      </c>
      <c r="D268" s="232" t="s">
        <v>913</v>
      </c>
      <c r="E268" s="248">
        <v>190000</v>
      </c>
      <c r="F268" s="232" t="s">
        <v>937</v>
      </c>
      <c r="G268" s="248">
        <v>190000</v>
      </c>
      <c r="H268" s="232" t="s">
        <v>937</v>
      </c>
    </row>
    <row r="269" spans="1:8" x14ac:dyDescent="0.2">
      <c r="A269" s="252" t="s">
        <v>661</v>
      </c>
      <c r="B269" s="230" t="s">
        <v>662</v>
      </c>
      <c r="C269" s="248">
        <v>0.95000000000000007</v>
      </c>
      <c r="D269" s="232" t="s">
        <v>915</v>
      </c>
      <c r="E269" s="248">
        <v>3.9</v>
      </c>
      <c r="F269" s="232" t="s">
        <v>915</v>
      </c>
      <c r="G269" s="248">
        <v>4.5</v>
      </c>
      <c r="H269" s="232" t="s">
        <v>915</v>
      </c>
    </row>
    <row r="270" spans="1:8" x14ac:dyDescent="0.2">
      <c r="A270" s="252" t="s">
        <v>663</v>
      </c>
      <c r="B270" s="230" t="s">
        <v>664</v>
      </c>
      <c r="C270" s="248">
        <v>880.00000000000011</v>
      </c>
      <c r="D270" s="232" t="s">
        <v>913</v>
      </c>
      <c r="E270" s="248">
        <v>4600</v>
      </c>
      <c r="F270" s="232" t="s">
        <v>913</v>
      </c>
      <c r="G270" s="248">
        <v>190000</v>
      </c>
      <c r="H270" s="232" t="s">
        <v>937</v>
      </c>
    </row>
    <row r="271" spans="1:8" x14ac:dyDescent="0.2">
      <c r="A271" s="229" t="s">
        <v>665</v>
      </c>
      <c r="B271" s="230" t="s">
        <v>666</v>
      </c>
      <c r="C271" s="248">
        <v>11</v>
      </c>
      <c r="D271" s="232" t="s">
        <v>915</v>
      </c>
      <c r="E271" s="248">
        <v>55</v>
      </c>
      <c r="F271" s="232" t="s">
        <v>915</v>
      </c>
      <c r="G271" s="248">
        <v>63</v>
      </c>
      <c r="H271" s="232" t="s">
        <v>915</v>
      </c>
    </row>
    <row r="272" spans="1:8" x14ac:dyDescent="0.2">
      <c r="A272" s="237" t="s">
        <v>667</v>
      </c>
      <c r="B272" s="238" t="s">
        <v>668</v>
      </c>
      <c r="C272" s="248">
        <v>22000</v>
      </c>
      <c r="D272" s="232" t="s">
        <v>913</v>
      </c>
      <c r="E272" s="248">
        <v>190000</v>
      </c>
      <c r="F272" s="232" t="s">
        <v>937</v>
      </c>
      <c r="G272" s="248">
        <v>190000</v>
      </c>
      <c r="H272" s="232" t="s">
        <v>937</v>
      </c>
    </row>
    <row r="273" spans="1:8" x14ac:dyDescent="0.2">
      <c r="A273" s="252" t="s">
        <v>669</v>
      </c>
      <c r="B273" s="230" t="s">
        <v>670</v>
      </c>
      <c r="C273" s="248">
        <v>1800</v>
      </c>
      <c r="D273" s="232" t="s">
        <v>913</v>
      </c>
      <c r="E273" s="248">
        <v>26000</v>
      </c>
      <c r="F273" s="232" t="s">
        <v>913</v>
      </c>
      <c r="G273" s="248">
        <v>190000</v>
      </c>
      <c r="H273" s="232" t="s">
        <v>937</v>
      </c>
    </row>
    <row r="274" spans="1:8" x14ac:dyDescent="0.2">
      <c r="A274" s="252" t="s">
        <v>671</v>
      </c>
      <c r="B274" s="230" t="s">
        <v>672</v>
      </c>
      <c r="C274" s="248">
        <v>1800</v>
      </c>
      <c r="D274" s="232" t="s">
        <v>913</v>
      </c>
      <c r="E274" s="248">
        <v>26000</v>
      </c>
      <c r="F274" s="232" t="s">
        <v>913</v>
      </c>
      <c r="G274" s="248">
        <v>190000</v>
      </c>
      <c r="H274" s="232" t="s">
        <v>937</v>
      </c>
    </row>
    <row r="275" spans="1:8" x14ac:dyDescent="0.2">
      <c r="A275" s="252" t="s">
        <v>673</v>
      </c>
      <c r="B275" s="230" t="s">
        <v>674</v>
      </c>
      <c r="C275" s="248">
        <v>0.16</v>
      </c>
      <c r="D275" s="232" t="s">
        <v>915</v>
      </c>
      <c r="E275" s="248">
        <v>0.82</v>
      </c>
      <c r="F275" s="232" t="s">
        <v>915</v>
      </c>
      <c r="G275" s="248">
        <v>0.94</v>
      </c>
      <c r="H275" s="232" t="s">
        <v>915</v>
      </c>
    </row>
    <row r="276" spans="1:8" x14ac:dyDescent="0.2">
      <c r="A276" s="252" t="s">
        <v>675</v>
      </c>
      <c r="B276" s="230" t="s">
        <v>676</v>
      </c>
      <c r="C276" s="248">
        <v>4.0999999999999995E-3</v>
      </c>
      <c r="D276" s="232" t="s">
        <v>915</v>
      </c>
      <c r="E276" s="248">
        <v>5.0999999999999997E-2</v>
      </c>
      <c r="F276" s="232" t="s">
        <v>915</v>
      </c>
      <c r="G276" s="248">
        <v>5.9000000000000004E-2</v>
      </c>
      <c r="H276" s="232" t="s">
        <v>915</v>
      </c>
    </row>
    <row r="277" spans="1:8" x14ac:dyDescent="0.2">
      <c r="A277" s="252" t="s">
        <v>677</v>
      </c>
      <c r="B277" s="230" t="s">
        <v>678</v>
      </c>
      <c r="C277" s="248">
        <v>1.2E-2</v>
      </c>
      <c r="D277" s="232" t="s">
        <v>915</v>
      </c>
      <c r="E277" s="248">
        <v>0.16000000000000003</v>
      </c>
      <c r="F277" s="232" t="s">
        <v>915</v>
      </c>
      <c r="G277" s="248">
        <v>0.18000000000000002</v>
      </c>
      <c r="H277" s="232" t="s">
        <v>915</v>
      </c>
    </row>
    <row r="278" spans="1:8" x14ac:dyDescent="0.2">
      <c r="A278" s="234" t="s">
        <v>679</v>
      </c>
      <c r="B278" s="250" t="s">
        <v>680</v>
      </c>
      <c r="C278" s="248">
        <v>0.27999999999999997</v>
      </c>
      <c r="D278" s="232" t="s">
        <v>915</v>
      </c>
      <c r="E278" s="248">
        <v>1.4</v>
      </c>
      <c r="F278" s="232" t="s">
        <v>915</v>
      </c>
      <c r="G278" s="248">
        <v>1.6</v>
      </c>
      <c r="H278" s="232" t="s">
        <v>915</v>
      </c>
    </row>
    <row r="279" spans="1:8" x14ac:dyDescent="0.2">
      <c r="A279" s="252" t="s">
        <v>681</v>
      </c>
      <c r="B279" s="230" t="s">
        <v>682</v>
      </c>
      <c r="C279" s="248">
        <v>0.22000000000000003</v>
      </c>
      <c r="D279" s="232" t="s">
        <v>915</v>
      </c>
      <c r="E279" s="248">
        <v>1.1000000000000001</v>
      </c>
      <c r="F279" s="232" t="s">
        <v>915</v>
      </c>
      <c r="G279" s="248">
        <v>1.3</v>
      </c>
      <c r="H279" s="232" t="s">
        <v>915</v>
      </c>
    </row>
    <row r="280" spans="1:8" x14ac:dyDescent="0.2">
      <c r="A280" s="252" t="s">
        <v>683</v>
      </c>
      <c r="B280" s="230" t="s">
        <v>684</v>
      </c>
      <c r="C280" s="248">
        <v>170</v>
      </c>
      <c r="D280" s="232" t="s">
        <v>915</v>
      </c>
      <c r="E280" s="248">
        <v>860</v>
      </c>
      <c r="F280" s="232" t="s">
        <v>915</v>
      </c>
      <c r="G280" s="248">
        <v>990</v>
      </c>
      <c r="H280" s="232" t="s">
        <v>915</v>
      </c>
    </row>
    <row r="281" spans="1:8" x14ac:dyDescent="0.2">
      <c r="A281" s="234" t="s">
        <v>685</v>
      </c>
      <c r="B281" s="250" t="s">
        <v>686</v>
      </c>
      <c r="C281" s="248">
        <v>0.16000000000000003</v>
      </c>
      <c r="D281" s="232" t="s">
        <v>913</v>
      </c>
      <c r="E281" s="248">
        <v>3.4</v>
      </c>
      <c r="F281" s="232" t="s">
        <v>913</v>
      </c>
      <c r="G281" s="248">
        <v>190000</v>
      </c>
      <c r="H281" s="232" t="s">
        <v>937</v>
      </c>
    </row>
    <row r="282" spans="1:8" x14ac:dyDescent="0.2">
      <c r="A282" s="252" t="s">
        <v>687</v>
      </c>
      <c r="B282" s="230" t="s">
        <v>688</v>
      </c>
      <c r="C282" s="248">
        <v>2200</v>
      </c>
      <c r="D282" s="232" t="s">
        <v>913</v>
      </c>
      <c r="E282" s="248">
        <v>10000</v>
      </c>
      <c r="F282" s="232" t="s">
        <v>937</v>
      </c>
      <c r="G282" s="248">
        <v>10000</v>
      </c>
      <c r="H282" s="232" t="s">
        <v>937</v>
      </c>
    </row>
    <row r="283" spans="1:8" x14ac:dyDescent="0.2">
      <c r="A283" s="229" t="s">
        <v>689</v>
      </c>
      <c r="B283" s="230" t="s">
        <v>690</v>
      </c>
      <c r="C283" s="248">
        <v>5500</v>
      </c>
      <c r="D283" s="232" t="s">
        <v>913</v>
      </c>
      <c r="E283" s="248">
        <v>80000</v>
      </c>
      <c r="F283" s="232" t="s">
        <v>913</v>
      </c>
      <c r="G283" s="248">
        <v>190000</v>
      </c>
      <c r="H283" s="232" t="s">
        <v>937</v>
      </c>
    </row>
    <row r="284" spans="1:8" x14ac:dyDescent="0.2">
      <c r="A284" s="237" t="s">
        <v>691</v>
      </c>
      <c r="B284" s="238" t="s">
        <v>692</v>
      </c>
      <c r="C284" s="248">
        <v>990</v>
      </c>
      <c r="D284" s="232" t="s">
        <v>913</v>
      </c>
      <c r="E284" s="248">
        <v>14000</v>
      </c>
      <c r="F284" s="232" t="s">
        <v>913</v>
      </c>
      <c r="G284" s="248">
        <v>190000</v>
      </c>
      <c r="H284" s="232" t="s">
        <v>937</v>
      </c>
    </row>
    <row r="285" spans="1:8" x14ac:dyDescent="0.2">
      <c r="A285" s="254" t="s">
        <v>693</v>
      </c>
      <c r="B285" s="238" t="s">
        <v>694</v>
      </c>
      <c r="C285" s="248">
        <v>6.6</v>
      </c>
      <c r="D285" s="232" t="s">
        <v>913</v>
      </c>
      <c r="E285" s="248">
        <v>96</v>
      </c>
      <c r="F285" s="232" t="s">
        <v>913</v>
      </c>
      <c r="G285" s="248">
        <v>10000</v>
      </c>
      <c r="H285" s="232" t="s">
        <v>937</v>
      </c>
    </row>
    <row r="286" spans="1:8" x14ac:dyDescent="0.2">
      <c r="A286" s="229" t="s">
        <v>695</v>
      </c>
      <c r="B286" s="230" t="s">
        <v>696</v>
      </c>
      <c r="C286" s="248">
        <v>15</v>
      </c>
      <c r="D286" s="232" t="s">
        <v>913</v>
      </c>
      <c r="E286" s="248">
        <v>220.00000000000003</v>
      </c>
      <c r="F286" s="232" t="s">
        <v>913</v>
      </c>
      <c r="G286" s="248">
        <v>10000</v>
      </c>
      <c r="H286" s="232" t="s">
        <v>937</v>
      </c>
    </row>
    <row r="287" spans="1:8" x14ac:dyDescent="0.2">
      <c r="A287" s="229" t="s">
        <v>697</v>
      </c>
      <c r="B287" s="230" t="s">
        <v>698</v>
      </c>
      <c r="C287" s="248">
        <v>4.7</v>
      </c>
      <c r="D287" s="232" t="s">
        <v>915</v>
      </c>
      <c r="E287" s="248">
        <v>23</v>
      </c>
      <c r="F287" s="232" t="s">
        <v>915</v>
      </c>
      <c r="G287" s="248">
        <v>27</v>
      </c>
      <c r="H287" s="232" t="s">
        <v>915</v>
      </c>
    </row>
    <row r="288" spans="1:8" x14ac:dyDescent="0.2">
      <c r="A288" s="229" t="s">
        <v>699</v>
      </c>
      <c r="B288" s="230" t="s">
        <v>700</v>
      </c>
      <c r="C288" s="248">
        <v>9.3000000000000007</v>
      </c>
      <c r="D288" s="232" t="s">
        <v>913</v>
      </c>
      <c r="E288" s="248">
        <v>46</v>
      </c>
      <c r="F288" s="232" t="s">
        <v>913</v>
      </c>
      <c r="G288" s="248">
        <v>10000</v>
      </c>
      <c r="H288" s="232" t="s">
        <v>937</v>
      </c>
    </row>
    <row r="289" spans="1:8" x14ac:dyDescent="0.2">
      <c r="A289" s="229" t="s">
        <v>701</v>
      </c>
      <c r="B289" s="230" t="s">
        <v>702</v>
      </c>
      <c r="C289" s="248">
        <v>9.3000000000000007</v>
      </c>
      <c r="D289" s="232" t="s">
        <v>913</v>
      </c>
      <c r="E289" s="248">
        <v>46</v>
      </c>
      <c r="F289" s="232" t="s">
        <v>913</v>
      </c>
      <c r="G289" s="248">
        <v>10000</v>
      </c>
      <c r="H289" s="232" t="s">
        <v>937</v>
      </c>
    </row>
    <row r="290" spans="1:8" x14ac:dyDescent="0.2">
      <c r="A290" s="229" t="s">
        <v>703</v>
      </c>
      <c r="B290" s="230" t="s">
        <v>704</v>
      </c>
      <c r="C290" s="248">
        <v>9.3000000000000007</v>
      </c>
      <c r="D290" s="232" t="s">
        <v>913</v>
      </c>
      <c r="E290" s="248">
        <v>46</v>
      </c>
      <c r="F290" s="232" t="s">
        <v>913</v>
      </c>
      <c r="G290" s="248">
        <v>10000</v>
      </c>
      <c r="H290" s="232" t="s">
        <v>937</v>
      </c>
    </row>
    <row r="291" spans="1:8" x14ac:dyDescent="0.2">
      <c r="A291" s="229" t="s">
        <v>2</v>
      </c>
      <c r="B291" s="230" t="s">
        <v>705</v>
      </c>
      <c r="C291" s="248">
        <v>4.4000000000000004</v>
      </c>
      <c r="D291" s="232" t="s">
        <v>913</v>
      </c>
      <c r="E291" s="248">
        <v>64</v>
      </c>
      <c r="F291" s="232" t="s">
        <v>913</v>
      </c>
      <c r="G291" s="248">
        <v>10000</v>
      </c>
      <c r="H291" s="232" t="s">
        <v>937</v>
      </c>
    </row>
    <row r="292" spans="1:8" x14ac:dyDescent="0.2">
      <c r="A292" s="229" t="s">
        <v>706</v>
      </c>
      <c r="B292" s="230" t="s">
        <v>707</v>
      </c>
      <c r="C292" s="248">
        <v>9.3000000000000007</v>
      </c>
      <c r="D292" s="232" t="s">
        <v>913</v>
      </c>
      <c r="E292" s="248">
        <v>46</v>
      </c>
      <c r="F292" s="232" t="s">
        <v>913</v>
      </c>
      <c r="G292" s="248">
        <v>190000</v>
      </c>
      <c r="H292" s="232" t="s">
        <v>937</v>
      </c>
    </row>
    <row r="293" spans="1:8" x14ac:dyDescent="0.2">
      <c r="A293" s="234" t="s">
        <v>708</v>
      </c>
      <c r="B293" s="250" t="s">
        <v>709</v>
      </c>
      <c r="C293" s="248">
        <v>10000</v>
      </c>
      <c r="D293" s="232" t="s">
        <v>937</v>
      </c>
      <c r="E293" s="248">
        <v>10000</v>
      </c>
      <c r="F293" s="232" t="s">
        <v>937</v>
      </c>
      <c r="G293" s="248">
        <v>10000</v>
      </c>
      <c r="H293" s="232" t="s">
        <v>937</v>
      </c>
    </row>
    <row r="294" spans="1:8" x14ac:dyDescent="0.2">
      <c r="A294" s="229" t="s">
        <v>710</v>
      </c>
      <c r="B294" s="230" t="s">
        <v>711</v>
      </c>
      <c r="C294" s="248">
        <v>180</v>
      </c>
      <c r="D294" s="232" t="s">
        <v>913</v>
      </c>
      <c r="E294" s="248">
        <v>2600</v>
      </c>
      <c r="F294" s="232" t="s">
        <v>913</v>
      </c>
      <c r="G294" s="248">
        <v>190000</v>
      </c>
      <c r="H294" s="232" t="s">
        <v>937</v>
      </c>
    </row>
    <row r="295" spans="1:8" x14ac:dyDescent="0.2">
      <c r="A295" s="237" t="s">
        <v>712</v>
      </c>
      <c r="B295" s="238" t="s">
        <v>713</v>
      </c>
      <c r="C295" s="248">
        <v>210</v>
      </c>
      <c r="D295" s="232" t="s">
        <v>913</v>
      </c>
      <c r="E295" s="248">
        <v>1000</v>
      </c>
      <c r="F295" s="232" t="s">
        <v>913</v>
      </c>
      <c r="G295" s="248">
        <v>10000</v>
      </c>
      <c r="H295" s="232" t="s">
        <v>937</v>
      </c>
    </row>
    <row r="296" spans="1:8" x14ac:dyDescent="0.2">
      <c r="A296" s="229" t="s">
        <v>714</v>
      </c>
      <c r="B296" s="230" t="s">
        <v>715</v>
      </c>
      <c r="C296" s="248">
        <v>72</v>
      </c>
      <c r="D296" s="232" t="s">
        <v>913</v>
      </c>
      <c r="E296" s="248">
        <v>350</v>
      </c>
      <c r="F296" s="232" t="s">
        <v>913</v>
      </c>
      <c r="G296" s="248">
        <v>190000</v>
      </c>
      <c r="H296" s="232" t="s">
        <v>937</v>
      </c>
    </row>
    <row r="297" spans="1:8" x14ac:dyDescent="0.2">
      <c r="A297" s="229" t="s">
        <v>716</v>
      </c>
      <c r="B297" s="230" t="s">
        <v>717</v>
      </c>
      <c r="C297" s="248">
        <v>47</v>
      </c>
      <c r="D297" s="232" t="s">
        <v>913</v>
      </c>
      <c r="E297" s="248">
        <v>229.99999999999997</v>
      </c>
      <c r="F297" s="232" t="s">
        <v>913</v>
      </c>
      <c r="G297" s="248">
        <v>190000</v>
      </c>
      <c r="H297" s="232" t="s">
        <v>937</v>
      </c>
    </row>
    <row r="298" spans="1:8" x14ac:dyDescent="0.2">
      <c r="A298" s="237" t="s">
        <v>954</v>
      </c>
      <c r="B298" s="230" t="s">
        <v>955</v>
      </c>
      <c r="C298" s="248">
        <v>220.00000000000003</v>
      </c>
      <c r="D298" s="232" t="s">
        <v>913</v>
      </c>
      <c r="E298" s="248">
        <v>3200</v>
      </c>
      <c r="F298" s="232" t="s">
        <v>913</v>
      </c>
      <c r="G298" s="248">
        <v>190000</v>
      </c>
      <c r="H298" s="232" t="s">
        <v>937</v>
      </c>
    </row>
    <row r="299" spans="1:8" x14ac:dyDescent="0.2">
      <c r="A299" s="237" t="s">
        <v>956</v>
      </c>
      <c r="B299" s="230" t="s">
        <v>721</v>
      </c>
      <c r="C299" s="248">
        <v>66</v>
      </c>
      <c r="D299" s="232" t="s">
        <v>913</v>
      </c>
      <c r="E299" s="248">
        <v>960</v>
      </c>
      <c r="F299" s="232" t="s">
        <v>913</v>
      </c>
      <c r="G299" s="248">
        <v>10000</v>
      </c>
      <c r="H299" s="232" t="s">
        <v>937</v>
      </c>
    </row>
    <row r="300" spans="1:8" x14ac:dyDescent="0.2">
      <c r="A300" s="237" t="s">
        <v>957</v>
      </c>
      <c r="B300" s="230" t="s">
        <v>958</v>
      </c>
      <c r="C300" s="248">
        <v>110.00000000000001</v>
      </c>
      <c r="D300" s="232" t="s">
        <v>913</v>
      </c>
      <c r="E300" s="248">
        <v>1600</v>
      </c>
      <c r="F300" s="232" t="s">
        <v>913</v>
      </c>
      <c r="G300" s="248">
        <v>10000</v>
      </c>
      <c r="H300" s="232" t="s">
        <v>937</v>
      </c>
    </row>
    <row r="301" spans="1:8" x14ac:dyDescent="0.2">
      <c r="A301" s="229" t="s">
        <v>726</v>
      </c>
      <c r="B301" s="230" t="s">
        <v>727</v>
      </c>
      <c r="C301" s="248">
        <v>4.4000000000000004</v>
      </c>
      <c r="D301" s="232" t="s">
        <v>913</v>
      </c>
      <c r="E301" s="248">
        <v>64</v>
      </c>
      <c r="F301" s="232" t="s">
        <v>913</v>
      </c>
      <c r="G301" s="248">
        <v>190000</v>
      </c>
      <c r="H301" s="232" t="s">
        <v>937</v>
      </c>
    </row>
    <row r="302" spans="1:8" x14ac:dyDescent="0.2">
      <c r="A302" s="229" t="s">
        <v>728</v>
      </c>
      <c r="B302" s="230" t="s">
        <v>729</v>
      </c>
      <c r="C302" s="248">
        <v>4.4000000000000004</v>
      </c>
      <c r="D302" s="232" t="s">
        <v>913</v>
      </c>
      <c r="E302" s="248">
        <v>64</v>
      </c>
      <c r="F302" s="232" t="s">
        <v>913</v>
      </c>
      <c r="G302" s="248">
        <v>190000</v>
      </c>
      <c r="H302" s="232" t="s">
        <v>937</v>
      </c>
    </row>
    <row r="303" spans="1:8" x14ac:dyDescent="0.2">
      <c r="A303" s="229" t="s">
        <v>730</v>
      </c>
      <c r="B303" s="230" t="s">
        <v>731</v>
      </c>
      <c r="C303" s="248">
        <v>8500</v>
      </c>
      <c r="D303" s="232" t="s">
        <v>913</v>
      </c>
      <c r="E303" s="248">
        <v>41000</v>
      </c>
      <c r="F303" s="232" t="s">
        <v>913</v>
      </c>
      <c r="G303" s="248">
        <v>190000</v>
      </c>
      <c r="H303" s="232" t="s">
        <v>937</v>
      </c>
    </row>
    <row r="304" spans="1:8" x14ac:dyDescent="0.2">
      <c r="A304" s="229" t="s">
        <v>732</v>
      </c>
      <c r="B304" s="230" t="s">
        <v>733</v>
      </c>
      <c r="C304" s="248">
        <v>66000</v>
      </c>
      <c r="D304" s="232" t="s">
        <v>913</v>
      </c>
      <c r="E304" s="248">
        <v>190000</v>
      </c>
      <c r="F304" s="232" t="s">
        <v>937</v>
      </c>
      <c r="G304" s="248">
        <v>190000</v>
      </c>
      <c r="H304" s="232" t="s">
        <v>937</v>
      </c>
    </row>
    <row r="305" spans="1:8" x14ac:dyDescent="0.2">
      <c r="A305" s="229" t="s">
        <v>734</v>
      </c>
      <c r="B305" s="230" t="s">
        <v>735</v>
      </c>
      <c r="C305" s="248">
        <v>3800</v>
      </c>
      <c r="D305" s="232" t="s">
        <v>915</v>
      </c>
      <c r="E305" s="248">
        <v>16000</v>
      </c>
      <c r="F305" s="232" t="s">
        <v>915</v>
      </c>
      <c r="G305" s="248">
        <v>18000</v>
      </c>
      <c r="H305" s="232" t="s">
        <v>915</v>
      </c>
    </row>
    <row r="306" spans="1:8" x14ac:dyDescent="0.2">
      <c r="A306" s="229" t="s">
        <v>736</v>
      </c>
      <c r="B306" s="230" t="s">
        <v>737</v>
      </c>
      <c r="C306" s="248">
        <v>220.00000000000003</v>
      </c>
      <c r="D306" s="232" t="s">
        <v>913</v>
      </c>
      <c r="E306" s="248">
        <v>3200</v>
      </c>
      <c r="F306" s="232" t="s">
        <v>913</v>
      </c>
      <c r="G306" s="248">
        <v>10000</v>
      </c>
      <c r="H306" s="232" t="s">
        <v>937</v>
      </c>
    </row>
    <row r="307" spans="1:8" x14ac:dyDescent="0.2">
      <c r="A307" s="252" t="s">
        <v>738</v>
      </c>
      <c r="B307" s="230" t="s">
        <v>739</v>
      </c>
      <c r="C307" s="248">
        <v>1300</v>
      </c>
      <c r="D307" s="232" t="s">
        <v>913</v>
      </c>
      <c r="E307" s="248">
        <v>19000</v>
      </c>
      <c r="F307" s="232" t="s">
        <v>913</v>
      </c>
      <c r="G307" s="248">
        <v>190000</v>
      </c>
      <c r="H307" s="232" t="s">
        <v>937</v>
      </c>
    </row>
    <row r="308" spans="1:8" x14ac:dyDescent="0.2">
      <c r="A308" s="234" t="s">
        <v>740</v>
      </c>
      <c r="B308" s="250" t="s">
        <v>741</v>
      </c>
      <c r="C308" s="248">
        <v>9600</v>
      </c>
      <c r="D308" s="232" t="s">
        <v>913</v>
      </c>
      <c r="E308" s="248">
        <v>47000</v>
      </c>
      <c r="F308" s="232" t="s">
        <v>913</v>
      </c>
      <c r="G308" s="248">
        <v>190000</v>
      </c>
      <c r="H308" s="232" t="s">
        <v>937</v>
      </c>
    </row>
    <row r="309" spans="1:8" x14ac:dyDescent="0.2">
      <c r="A309" s="229" t="s">
        <v>742</v>
      </c>
      <c r="B309" s="230" t="s">
        <v>743</v>
      </c>
      <c r="C309" s="248">
        <v>44</v>
      </c>
      <c r="D309" s="232" t="s">
        <v>913</v>
      </c>
      <c r="E309" s="248">
        <v>640</v>
      </c>
      <c r="F309" s="232" t="s">
        <v>913</v>
      </c>
      <c r="G309" s="248">
        <v>10000</v>
      </c>
      <c r="H309" s="232" t="s">
        <v>937</v>
      </c>
    </row>
    <row r="310" spans="1:8" x14ac:dyDescent="0.2">
      <c r="A310" s="229" t="s">
        <v>744</v>
      </c>
      <c r="B310" s="230" t="s">
        <v>745</v>
      </c>
      <c r="C310" s="248">
        <v>380</v>
      </c>
      <c r="D310" s="232" t="s">
        <v>915</v>
      </c>
      <c r="E310" s="248">
        <v>1600</v>
      </c>
      <c r="F310" s="232" t="s">
        <v>915</v>
      </c>
      <c r="G310" s="248">
        <v>1800</v>
      </c>
      <c r="H310" s="232" t="s">
        <v>915</v>
      </c>
    </row>
    <row r="311" spans="1:8" x14ac:dyDescent="0.2">
      <c r="A311" s="234" t="s">
        <v>746</v>
      </c>
      <c r="B311" s="250" t="s">
        <v>747</v>
      </c>
      <c r="C311" s="248">
        <v>15000</v>
      </c>
      <c r="D311" s="232" t="s">
        <v>913</v>
      </c>
      <c r="E311" s="248">
        <v>190000</v>
      </c>
      <c r="F311" s="232" t="s">
        <v>937</v>
      </c>
      <c r="G311" s="248">
        <v>190000</v>
      </c>
      <c r="H311" s="232" t="s">
        <v>937</v>
      </c>
    </row>
    <row r="312" spans="1:8" x14ac:dyDescent="0.2">
      <c r="A312" s="234" t="s">
        <v>959</v>
      </c>
      <c r="B312" s="250" t="s">
        <v>749</v>
      </c>
      <c r="C312" s="248">
        <v>9.3000000000000007</v>
      </c>
      <c r="D312" s="232" t="s">
        <v>913</v>
      </c>
      <c r="E312" s="248">
        <v>46</v>
      </c>
      <c r="F312" s="232" t="s">
        <v>913</v>
      </c>
      <c r="G312" s="248">
        <v>190000</v>
      </c>
      <c r="H312" s="232" t="s">
        <v>937</v>
      </c>
    </row>
    <row r="313" spans="1:8" x14ac:dyDescent="0.2">
      <c r="A313" s="239" t="s">
        <v>750</v>
      </c>
      <c r="B313" s="235" t="s">
        <v>751</v>
      </c>
      <c r="C313" s="248">
        <v>66</v>
      </c>
      <c r="D313" s="232" t="s">
        <v>913</v>
      </c>
      <c r="E313" s="248">
        <v>960</v>
      </c>
      <c r="F313" s="232" t="s">
        <v>913</v>
      </c>
      <c r="G313" s="248">
        <v>190000</v>
      </c>
      <c r="H313" s="232" t="s">
        <v>937</v>
      </c>
    </row>
    <row r="314" spans="1:8" x14ac:dyDescent="0.2">
      <c r="A314" s="239" t="s">
        <v>752</v>
      </c>
      <c r="B314" s="235" t="s">
        <v>753</v>
      </c>
      <c r="C314" s="248">
        <v>3300</v>
      </c>
      <c r="D314" s="232" t="s">
        <v>913</v>
      </c>
      <c r="E314" s="248">
        <v>48000</v>
      </c>
      <c r="F314" s="232" t="s">
        <v>913</v>
      </c>
      <c r="G314" s="248">
        <v>190000</v>
      </c>
      <c r="H314" s="232" t="s">
        <v>937</v>
      </c>
    </row>
    <row r="315" spans="1:8" x14ac:dyDescent="0.2">
      <c r="A315" s="229" t="s">
        <v>754</v>
      </c>
      <c r="B315" s="230" t="s">
        <v>755</v>
      </c>
      <c r="C315" s="248">
        <v>17000</v>
      </c>
      <c r="D315" s="232" t="s">
        <v>913</v>
      </c>
      <c r="E315" s="248">
        <v>190000</v>
      </c>
      <c r="F315" s="232" t="s">
        <v>937</v>
      </c>
      <c r="G315" s="248">
        <v>190000</v>
      </c>
      <c r="H315" s="232" t="s">
        <v>937</v>
      </c>
    </row>
    <row r="316" spans="1:8" x14ac:dyDescent="0.2">
      <c r="A316" s="229" t="s">
        <v>756</v>
      </c>
      <c r="B316" s="230" t="s">
        <v>757</v>
      </c>
      <c r="C316" s="248">
        <v>2900</v>
      </c>
      <c r="D316" s="232" t="s">
        <v>913</v>
      </c>
      <c r="E316" s="248">
        <v>42000</v>
      </c>
      <c r="F316" s="232" t="s">
        <v>913</v>
      </c>
      <c r="G316" s="248">
        <v>190000</v>
      </c>
      <c r="H316" s="232" t="s">
        <v>937</v>
      </c>
    </row>
    <row r="317" spans="1:8" x14ac:dyDescent="0.2">
      <c r="A317" s="234" t="s">
        <v>758</v>
      </c>
      <c r="B317" s="250" t="s">
        <v>759</v>
      </c>
      <c r="C317" s="248">
        <v>1100</v>
      </c>
      <c r="D317" s="232" t="s">
        <v>913</v>
      </c>
      <c r="E317" s="248">
        <v>16000</v>
      </c>
      <c r="F317" s="232" t="s">
        <v>913</v>
      </c>
      <c r="G317" s="248">
        <v>190000</v>
      </c>
      <c r="H317" s="232" t="s">
        <v>937</v>
      </c>
    </row>
    <row r="318" spans="1:8" x14ac:dyDescent="0.2">
      <c r="A318" s="237" t="s">
        <v>760</v>
      </c>
      <c r="B318" s="238" t="s">
        <v>761</v>
      </c>
      <c r="C318" s="248">
        <v>3800</v>
      </c>
      <c r="D318" s="232" t="s">
        <v>915</v>
      </c>
      <c r="E318" s="248">
        <v>10000</v>
      </c>
      <c r="F318" s="232" t="s">
        <v>937</v>
      </c>
      <c r="G318" s="248">
        <v>10000</v>
      </c>
      <c r="H318" s="232" t="s">
        <v>937</v>
      </c>
    </row>
    <row r="319" spans="1:8" x14ac:dyDescent="0.2">
      <c r="A319" s="239" t="s">
        <v>762</v>
      </c>
      <c r="B319" s="235" t="s">
        <v>763</v>
      </c>
      <c r="C319" s="248">
        <v>4400</v>
      </c>
      <c r="D319" s="232" t="s">
        <v>913</v>
      </c>
      <c r="E319" s="248">
        <v>10000</v>
      </c>
      <c r="F319" s="232" t="s">
        <v>937</v>
      </c>
      <c r="G319" s="248">
        <v>10000</v>
      </c>
      <c r="H319" s="232" t="s">
        <v>937</v>
      </c>
    </row>
    <row r="320" spans="1:8" x14ac:dyDescent="0.2">
      <c r="A320" s="234" t="s">
        <v>764</v>
      </c>
      <c r="B320" s="250" t="s">
        <v>765</v>
      </c>
      <c r="C320" s="248">
        <v>4400</v>
      </c>
      <c r="D320" s="232" t="s">
        <v>913</v>
      </c>
      <c r="E320" s="248">
        <v>64000</v>
      </c>
      <c r="F320" s="232" t="s">
        <v>913</v>
      </c>
      <c r="G320" s="248">
        <v>190000</v>
      </c>
      <c r="H320" s="232" t="s">
        <v>937</v>
      </c>
    </row>
    <row r="321" spans="1:8" x14ac:dyDescent="0.2">
      <c r="A321" s="234" t="s">
        <v>766</v>
      </c>
      <c r="B321" s="250" t="s">
        <v>767</v>
      </c>
      <c r="C321" s="248">
        <v>10000</v>
      </c>
      <c r="D321" s="232" t="s">
        <v>937</v>
      </c>
      <c r="E321" s="248">
        <v>10000</v>
      </c>
      <c r="F321" s="232" t="s">
        <v>937</v>
      </c>
      <c r="G321" s="248">
        <v>10000</v>
      </c>
      <c r="H321" s="232" t="s">
        <v>937</v>
      </c>
    </row>
    <row r="322" spans="1:8" x14ac:dyDescent="0.2">
      <c r="A322" s="229" t="s">
        <v>768</v>
      </c>
      <c r="B322" s="230" t="s">
        <v>769</v>
      </c>
      <c r="C322" s="248">
        <v>78</v>
      </c>
      <c r="D322" s="232" t="s">
        <v>913</v>
      </c>
      <c r="E322" s="248">
        <v>380</v>
      </c>
      <c r="F322" s="232" t="s">
        <v>913</v>
      </c>
      <c r="G322" s="248">
        <v>690</v>
      </c>
      <c r="H322" s="232" t="s">
        <v>915</v>
      </c>
    </row>
    <row r="323" spans="1:8" x14ac:dyDescent="0.2">
      <c r="A323" s="229" t="s">
        <v>770</v>
      </c>
      <c r="B323" s="230" t="s">
        <v>771</v>
      </c>
      <c r="C323" s="248">
        <v>6600</v>
      </c>
      <c r="D323" s="232" t="s">
        <v>913</v>
      </c>
      <c r="E323" s="248">
        <v>96000</v>
      </c>
      <c r="F323" s="232" t="s">
        <v>913</v>
      </c>
      <c r="G323" s="248">
        <v>190000</v>
      </c>
      <c r="H323" s="232" t="s">
        <v>937</v>
      </c>
    </row>
    <row r="324" spans="1:8" x14ac:dyDescent="0.2">
      <c r="A324" s="229" t="s">
        <v>772</v>
      </c>
      <c r="B324" s="230" t="s">
        <v>773</v>
      </c>
      <c r="C324" s="248">
        <v>220.00000000000003</v>
      </c>
      <c r="D324" s="232" t="s">
        <v>913</v>
      </c>
      <c r="E324" s="248">
        <v>3200</v>
      </c>
      <c r="F324" s="232" t="s">
        <v>913</v>
      </c>
      <c r="G324" s="248">
        <v>10000</v>
      </c>
      <c r="H324" s="232" t="s">
        <v>937</v>
      </c>
    </row>
    <row r="325" spans="1:8" x14ac:dyDescent="0.2">
      <c r="A325" s="229" t="s">
        <v>774</v>
      </c>
      <c r="B325" s="230" t="s">
        <v>775</v>
      </c>
      <c r="C325" s="248">
        <v>220.00000000000003</v>
      </c>
      <c r="D325" s="232" t="s">
        <v>913</v>
      </c>
      <c r="E325" s="248">
        <v>3200</v>
      </c>
      <c r="F325" s="232" t="s">
        <v>913</v>
      </c>
      <c r="G325" s="248">
        <v>10000</v>
      </c>
      <c r="H325" s="232" t="s">
        <v>937</v>
      </c>
    </row>
    <row r="326" spans="1:8" x14ac:dyDescent="0.2">
      <c r="A326" s="234" t="s">
        <v>776</v>
      </c>
      <c r="B326" s="250" t="s">
        <v>777</v>
      </c>
      <c r="C326" s="248">
        <v>6.2</v>
      </c>
      <c r="D326" s="232" t="s">
        <v>913</v>
      </c>
      <c r="E326" s="248">
        <v>30</v>
      </c>
      <c r="F326" s="232" t="s">
        <v>913</v>
      </c>
      <c r="G326" s="248">
        <v>10000</v>
      </c>
      <c r="H326" s="232" t="s">
        <v>937</v>
      </c>
    </row>
    <row r="327" spans="1:8" x14ac:dyDescent="0.2">
      <c r="A327" s="234" t="s">
        <v>778</v>
      </c>
      <c r="B327" s="250" t="s">
        <v>779</v>
      </c>
      <c r="C327" s="248">
        <v>2000</v>
      </c>
      <c r="D327" s="232" t="s">
        <v>913</v>
      </c>
      <c r="E327" s="248">
        <v>29000</v>
      </c>
      <c r="F327" s="232" t="s">
        <v>913</v>
      </c>
      <c r="G327" s="248">
        <v>190000</v>
      </c>
      <c r="H327" s="232" t="s">
        <v>937</v>
      </c>
    </row>
    <row r="328" spans="1:8" x14ac:dyDescent="0.2">
      <c r="A328" s="239" t="s">
        <v>780</v>
      </c>
      <c r="B328" s="241" t="s">
        <v>781</v>
      </c>
      <c r="C328" s="248">
        <v>229.99999999999997</v>
      </c>
      <c r="D328" s="232" t="s">
        <v>913</v>
      </c>
      <c r="E328" s="248">
        <v>1100</v>
      </c>
      <c r="F328" s="232" t="s">
        <v>913</v>
      </c>
      <c r="G328" s="248">
        <v>190000</v>
      </c>
      <c r="H328" s="232" t="s">
        <v>937</v>
      </c>
    </row>
    <row r="329" spans="1:8" x14ac:dyDescent="0.2">
      <c r="A329" s="234" t="s">
        <v>782</v>
      </c>
      <c r="B329" s="250" t="s">
        <v>783</v>
      </c>
      <c r="C329" s="248">
        <v>190000</v>
      </c>
      <c r="D329" s="232" t="s">
        <v>937</v>
      </c>
      <c r="E329" s="248">
        <v>190000</v>
      </c>
      <c r="F329" s="232" t="s">
        <v>937</v>
      </c>
      <c r="G329" s="248">
        <v>190000</v>
      </c>
      <c r="H329" s="232" t="s">
        <v>937</v>
      </c>
    </row>
    <row r="330" spans="1:8" x14ac:dyDescent="0.2">
      <c r="A330" s="234" t="s">
        <v>784</v>
      </c>
      <c r="B330" s="250" t="s">
        <v>785</v>
      </c>
      <c r="C330" s="248">
        <v>11000</v>
      </c>
      <c r="D330" s="232" t="s">
        <v>913</v>
      </c>
      <c r="E330" s="248">
        <v>160000</v>
      </c>
      <c r="F330" s="232" t="s">
        <v>913</v>
      </c>
      <c r="G330" s="248">
        <v>190000</v>
      </c>
      <c r="H330" s="232" t="s">
        <v>937</v>
      </c>
    </row>
    <row r="331" spans="1:8" x14ac:dyDescent="0.2">
      <c r="A331" s="229" t="s">
        <v>790</v>
      </c>
      <c r="B331" s="230" t="s">
        <v>791</v>
      </c>
      <c r="C331" s="248">
        <v>160</v>
      </c>
      <c r="D331" s="232" t="s">
        <v>913</v>
      </c>
      <c r="E331" s="248">
        <v>760</v>
      </c>
      <c r="F331" s="232" t="s">
        <v>913</v>
      </c>
      <c r="G331" s="248">
        <v>190000</v>
      </c>
      <c r="H331" s="232" t="s">
        <v>937</v>
      </c>
    </row>
    <row r="332" spans="1:8" x14ac:dyDescent="0.2">
      <c r="A332" s="229" t="s">
        <v>794</v>
      </c>
      <c r="B332" s="230" t="s">
        <v>795</v>
      </c>
      <c r="C332" s="248">
        <v>66</v>
      </c>
      <c r="D332" s="232" t="s">
        <v>913</v>
      </c>
      <c r="E332" s="248">
        <v>960</v>
      </c>
      <c r="F332" s="232" t="s">
        <v>913</v>
      </c>
      <c r="G332" s="248">
        <v>190000</v>
      </c>
      <c r="H332" s="232" t="s">
        <v>937</v>
      </c>
    </row>
    <row r="333" spans="1:8" x14ac:dyDescent="0.2">
      <c r="A333" s="229" t="s">
        <v>796</v>
      </c>
      <c r="B333" s="230" t="s">
        <v>797</v>
      </c>
      <c r="C333" s="248">
        <v>10000</v>
      </c>
      <c r="D333" s="232" t="s">
        <v>937</v>
      </c>
      <c r="E333" s="248">
        <v>10000</v>
      </c>
      <c r="F333" s="232" t="s">
        <v>937</v>
      </c>
      <c r="G333" s="248">
        <v>10000</v>
      </c>
      <c r="H333" s="232" t="s">
        <v>937</v>
      </c>
    </row>
    <row r="334" spans="1:8" x14ac:dyDescent="0.2">
      <c r="A334" s="234" t="s">
        <v>800</v>
      </c>
      <c r="B334" s="250" t="s">
        <v>801</v>
      </c>
      <c r="C334" s="248">
        <v>15000</v>
      </c>
      <c r="D334" s="232" t="s">
        <v>913</v>
      </c>
      <c r="E334" s="248">
        <v>190000</v>
      </c>
      <c r="F334" s="232" t="s">
        <v>937</v>
      </c>
      <c r="G334" s="248">
        <v>190000</v>
      </c>
      <c r="H334" s="232" t="s">
        <v>937</v>
      </c>
    </row>
    <row r="335" spans="1:8" x14ac:dyDescent="0.2">
      <c r="A335" s="234" t="s">
        <v>802</v>
      </c>
      <c r="B335" s="250" t="s">
        <v>803</v>
      </c>
      <c r="C335" s="248">
        <v>2900</v>
      </c>
      <c r="D335" s="232" t="s">
        <v>913</v>
      </c>
      <c r="E335" s="248">
        <v>42000</v>
      </c>
      <c r="F335" s="232" t="s">
        <v>913</v>
      </c>
      <c r="G335" s="248">
        <v>190000</v>
      </c>
      <c r="H335" s="232" t="s">
        <v>937</v>
      </c>
    </row>
    <row r="336" spans="1:8" x14ac:dyDescent="0.2">
      <c r="A336" s="229" t="s">
        <v>804</v>
      </c>
      <c r="B336" s="230" t="s">
        <v>805</v>
      </c>
      <c r="C336" s="248">
        <v>5.5</v>
      </c>
      <c r="D336" s="232" t="s">
        <v>913</v>
      </c>
      <c r="E336" s="248">
        <v>80</v>
      </c>
      <c r="F336" s="232" t="s">
        <v>913</v>
      </c>
      <c r="G336" s="248">
        <v>10000</v>
      </c>
      <c r="H336" s="232" t="s">
        <v>937</v>
      </c>
    </row>
    <row r="337" spans="1:8" x14ac:dyDescent="0.2">
      <c r="A337" s="234" t="s">
        <v>806</v>
      </c>
      <c r="B337" s="250" t="s">
        <v>807</v>
      </c>
      <c r="C337" s="248">
        <v>66</v>
      </c>
      <c r="D337" s="232" t="s">
        <v>913</v>
      </c>
      <c r="E337" s="248">
        <v>960</v>
      </c>
      <c r="F337" s="232" t="s">
        <v>913</v>
      </c>
      <c r="G337" s="248">
        <v>190000</v>
      </c>
      <c r="H337" s="232" t="s">
        <v>937</v>
      </c>
    </row>
    <row r="338" spans="1:8" x14ac:dyDescent="0.2">
      <c r="A338" s="252" t="s">
        <v>808</v>
      </c>
      <c r="B338" s="230" t="s">
        <v>809</v>
      </c>
      <c r="C338" s="248">
        <v>1.3999999999999999E-4</v>
      </c>
      <c r="D338" s="232" t="s">
        <v>913</v>
      </c>
      <c r="E338" s="248">
        <v>6.9999999999999999E-4</v>
      </c>
      <c r="F338" s="232" t="s">
        <v>913</v>
      </c>
      <c r="G338" s="248">
        <v>190000</v>
      </c>
      <c r="H338" s="232" t="s">
        <v>937</v>
      </c>
    </row>
    <row r="339" spans="1:8" x14ac:dyDescent="0.2">
      <c r="A339" s="234" t="s">
        <v>810</v>
      </c>
      <c r="B339" s="250" t="s">
        <v>811</v>
      </c>
      <c r="C339" s="248">
        <v>60</v>
      </c>
      <c r="D339" s="232" t="s">
        <v>915</v>
      </c>
      <c r="E339" s="248">
        <v>300</v>
      </c>
      <c r="F339" s="232" t="s">
        <v>915</v>
      </c>
      <c r="G339" s="248">
        <v>340</v>
      </c>
      <c r="H339" s="232" t="s">
        <v>915</v>
      </c>
    </row>
    <row r="340" spans="1:8" x14ac:dyDescent="0.2">
      <c r="A340" s="252" t="s">
        <v>812</v>
      </c>
      <c r="B340" s="230" t="s">
        <v>813</v>
      </c>
      <c r="C340" s="248">
        <v>7.6</v>
      </c>
      <c r="D340" s="232" t="s">
        <v>915</v>
      </c>
      <c r="E340" s="248">
        <v>38</v>
      </c>
      <c r="F340" s="232" t="s">
        <v>915</v>
      </c>
      <c r="G340" s="248">
        <v>44</v>
      </c>
      <c r="H340" s="232" t="s">
        <v>915</v>
      </c>
    </row>
    <row r="341" spans="1:8" x14ac:dyDescent="0.2">
      <c r="A341" s="229" t="s">
        <v>814</v>
      </c>
      <c r="B341" s="230" t="s">
        <v>815</v>
      </c>
      <c r="C341" s="248">
        <v>760</v>
      </c>
      <c r="D341" s="232" t="s">
        <v>915</v>
      </c>
      <c r="E341" s="248">
        <v>3200</v>
      </c>
      <c r="F341" s="232" t="s">
        <v>915</v>
      </c>
      <c r="G341" s="248">
        <v>3600</v>
      </c>
      <c r="H341" s="232" t="s">
        <v>915</v>
      </c>
    </row>
    <row r="342" spans="1:8" x14ac:dyDescent="0.2">
      <c r="A342" s="252" t="s">
        <v>816</v>
      </c>
      <c r="B342" s="230" t="s">
        <v>817</v>
      </c>
      <c r="C342" s="248">
        <v>6600</v>
      </c>
      <c r="D342" s="232" t="s">
        <v>913</v>
      </c>
      <c r="E342" s="248">
        <v>96000</v>
      </c>
      <c r="F342" s="232" t="s">
        <v>913</v>
      </c>
      <c r="G342" s="248">
        <v>190000</v>
      </c>
      <c r="H342" s="232" t="s">
        <v>937</v>
      </c>
    </row>
    <row r="343" spans="1:8" x14ac:dyDescent="0.2">
      <c r="A343" s="229" t="s">
        <v>818</v>
      </c>
      <c r="B343" s="230" t="s">
        <v>819</v>
      </c>
      <c r="C343" s="248">
        <v>2.2000000000000002E-2</v>
      </c>
      <c r="D343" s="232" t="s">
        <v>913</v>
      </c>
      <c r="E343" s="248">
        <v>0.32000000000000006</v>
      </c>
      <c r="F343" s="232" t="s">
        <v>913</v>
      </c>
      <c r="G343" s="248">
        <v>10000</v>
      </c>
      <c r="H343" s="232" t="s">
        <v>937</v>
      </c>
    </row>
    <row r="344" spans="1:8" x14ac:dyDescent="0.2">
      <c r="A344" s="234" t="s">
        <v>820</v>
      </c>
      <c r="B344" s="250" t="s">
        <v>821</v>
      </c>
      <c r="C344" s="248">
        <v>110.00000000000001</v>
      </c>
      <c r="D344" s="232" t="s">
        <v>913</v>
      </c>
      <c r="E344" s="248">
        <v>1600</v>
      </c>
      <c r="F344" s="232" t="s">
        <v>913</v>
      </c>
      <c r="G344" s="248">
        <v>10000</v>
      </c>
      <c r="H344" s="232" t="s">
        <v>937</v>
      </c>
    </row>
    <row r="345" spans="1:8" x14ac:dyDescent="0.2">
      <c r="A345" s="234" t="s">
        <v>822</v>
      </c>
      <c r="B345" s="250" t="s">
        <v>823</v>
      </c>
      <c r="C345" s="248">
        <v>229.99999999999997</v>
      </c>
      <c r="D345" s="232" t="s">
        <v>915</v>
      </c>
      <c r="E345" s="248">
        <v>1100</v>
      </c>
      <c r="F345" s="232" t="s">
        <v>915</v>
      </c>
      <c r="G345" s="248">
        <v>1300</v>
      </c>
      <c r="H345" s="232" t="s">
        <v>915</v>
      </c>
    </row>
    <row r="346" spans="1:8" x14ac:dyDescent="0.2">
      <c r="A346" s="234" t="s">
        <v>826</v>
      </c>
      <c r="B346" s="250" t="s">
        <v>827</v>
      </c>
      <c r="C346" s="248">
        <v>66</v>
      </c>
      <c r="D346" s="232" t="s">
        <v>913</v>
      </c>
      <c r="E346" s="248">
        <v>960</v>
      </c>
      <c r="F346" s="232" t="s">
        <v>913</v>
      </c>
      <c r="G346" s="248">
        <v>190000</v>
      </c>
      <c r="H346" s="232" t="s">
        <v>937</v>
      </c>
    </row>
    <row r="347" spans="1:8" x14ac:dyDescent="0.2">
      <c r="A347" s="229" t="s">
        <v>828</v>
      </c>
      <c r="B347" s="230" t="s">
        <v>829</v>
      </c>
      <c r="C347" s="248">
        <v>3300</v>
      </c>
      <c r="D347" s="232" t="s">
        <v>913</v>
      </c>
      <c r="E347" s="248">
        <v>48000</v>
      </c>
      <c r="F347" s="232" t="s">
        <v>913</v>
      </c>
      <c r="G347" s="248">
        <v>190000</v>
      </c>
      <c r="H347" s="232" t="s">
        <v>937</v>
      </c>
    </row>
    <row r="348" spans="1:8" x14ac:dyDescent="0.2">
      <c r="A348" s="229" t="s">
        <v>832</v>
      </c>
      <c r="B348" s="230" t="s">
        <v>833</v>
      </c>
      <c r="C348" s="248">
        <v>10000</v>
      </c>
      <c r="D348" s="232" t="s">
        <v>937</v>
      </c>
      <c r="E348" s="248">
        <v>10000</v>
      </c>
      <c r="F348" s="232" t="s">
        <v>937</v>
      </c>
      <c r="G348" s="248">
        <v>10000</v>
      </c>
      <c r="H348" s="232" t="s">
        <v>937</v>
      </c>
    </row>
    <row r="349" spans="1:8" x14ac:dyDescent="0.2">
      <c r="A349" s="252" t="s">
        <v>834</v>
      </c>
      <c r="B349" s="230" t="s">
        <v>835</v>
      </c>
      <c r="C349" s="248">
        <v>1200</v>
      </c>
      <c r="D349" s="232" t="s">
        <v>913</v>
      </c>
      <c r="E349" s="248">
        <v>5700</v>
      </c>
      <c r="F349" s="232" t="s">
        <v>913</v>
      </c>
      <c r="G349" s="248">
        <v>10000</v>
      </c>
      <c r="H349" s="232" t="s">
        <v>937</v>
      </c>
    </row>
    <row r="350" spans="1:8" x14ac:dyDescent="0.2">
      <c r="A350" s="252" t="s">
        <v>960</v>
      </c>
      <c r="B350" s="230" t="s">
        <v>837</v>
      </c>
      <c r="C350" s="248">
        <v>1200</v>
      </c>
      <c r="D350" s="232" t="s">
        <v>913</v>
      </c>
      <c r="E350" s="248">
        <v>5700</v>
      </c>
      <c r="F350" s="232" t="s">
        <v>913</v>
      </c>
      <c r="G350" s="248">
        <v>10000</v>
      </c>
      <c r="H350" s="232" t="s">
        <v>937</v>
      </c>
    </row>
    <row r="351" spans="1:8" x14ac:dyDescent="0.2">
      <c r="A351" s="252" t="s">
        <v>838</v>
      </c>
      <c r="B351" s="230" t="s">
        <v>839</v>
      </c>
      <c r="C351" s="248">
        <v>620</v>
      </c>
      <c r="D351" s="232" t="s">
        <v>913</v>
      </c>
      <c r="E351" s="248">
        <v>3000</v>
      </c>
      <c r="F351" s="232" t="s">
        <v>913</v>
      </c>
      <c r="G351" s="248">
        <v>190000</v>
      </c>
      <c r="H351" s="232" t="s">
        <v>937</v>
      </c>
    </row>
    <row r="352" spans="1:8" x14ac:dyDescent="0.2">
      <c r="A352" s="229" t="s">
        <v>840</v>
      </c>
      <c r="B352" s="230" t="s">
        <v>841</v>
      </c>
      <c r="C352" s="248">
        <v>17</v>
      </c>
      <c r="D352" s="232" t="s">
        <v>913</v>
      </c>
      <c r="E352" s="248">
        <v>83</v>
      </c>
      <c r="F352" s="232" t="s">
        <v>913</v>
      </c>
      <c r="G352" s="248">
        <v>190000</v>
      </c>
      <c r="H352" s="232" t="s">
        <v>937</v>
      </c>
    </row>
    <row r="353" spans="1:8" x14ac:dyDescent="0.2">
      <c r="A353" s="234" t="s">
        <v>842</v>
      </c>
      <c r="B353" s="250" t="s">
        <v>843</v>
      </c>
      <c r="C353" s="248">
        <v>26</v>
      </c>
      <c r="D353" s="232" t="s">
        <v>913</v>
      </c>
      <c r="E353" s="248">
        <v>130</v>
      </c>
      <c r="F353" s="232" t="s">
        <v>913</v>
      </c>
      <c r="G353" s="248">
        <v>10000</v>
      </c>
      <c r="H353" s="232" t="s">
        <v>937</v>
      </c>
    </row>
    <row r="354" spans="1:8" x14ac:dyDescent="0.2">
      <c r="A354" s="229" t="s">
        <v>844</v>
      </c>
      <c r="B354" s="230" t="s">
        <v>845</v>
      </c>
      <c r="C354" s="248">
        <v>400</v>
      </c>
      <c r="D354" s="232" t="s">
        <v>915</v>
      </c>
      <c r="E354" s="248">
        <v>2000</v>
      </c>
      <c r="F354" s="232" t="s">
        <v>915</v>
      </c>
      <c r="G354" s="248">
        <v>2300</v>
      </c>
      <c r="H354" s="232" t="s">
        <v>915</v>
      </c>
    </row>
    <row r="355" spans="1:8" x14ac:dyDescent="0.2">
      <c r="A355" s="234" t="s">
        <v>846</v>
      </c>
      <c r="B355" s="250" t="s">
        <v>847</v>
      </c>
      <c r="C355" s="248">
        <v>10000</v>
      </c>
      <c r="D355" s="232" t="s">
        <v>937</v>
      </c>
      <c r="E355" s="248">
        <v>10000</v>
      </c>
      <c r="F355" s="232" t="s">
        <v>937</v>
      </c>
      <c r="G355" s="248">
        <v>10000</v>
      </c>
      <c r="H355" s="232" t="s">
        <v>937</v>
      </c>
    </row>
    <row r="356" spans="1:8" x14ac:dyDescent="0.2">
      <c r="A356" s="234" t="s">
        <v>848</v>
      </c>
      <c r="B356" s="250" t="s">
        <v>849</v>
      </c>
      <c r="C356" s="248">
        <v>270</v>
      </c>
      <c r="D356" s="232" t="s">
        <v>913</v>
      </c>
      <c r="E356" s="248">
        <v>1300</v>
      </c>
      <c r="F356" s="232" t="s">
        <v>913</v>
      </c>
      <c r="G356" s="248">
        <v>190000</v>
      </c>
      <c r="H356" s="232" t="s">
        <v>937</v>
      </c>
    </row>
    <row r="357" spans="1:8" x14ac:dyDescent="0.2">
      <c r="A357" s="252" t="s">
        <v>850</v>
      </c>
      <c r="B357" s="230" t="s">
        <v>851</v>
      </c>
      <c r="C357" s="248">
        <v>39</v>
      </c>
      <c r="D357" s="232" t="s">
        <v>915</v>
      </c>
      <c r="E357" s="248">
        <v>160</v>
      </c>
      <c r="F357" s="232" t="s">
        <v>915</v>
      </c>
      <c r="G357" s="248">
        <v>190</v>
      </c>
      <c r="H357" s="232" t="s">
        <v>915</v>
      </c>
    </row>
    <row r="358" spans="1:8" x14ac:dyDescent="0.2">
      <c r="A358" s="252" t="s">
        <v>852</v>
      </c>
      <c r="B358" s="230" t="s">
        <v>853</v>
      </c>
      <c r="C358" s="248">
        <v>46</v>
      </c>
      <c r="D358" s="232" t="s">
        <v>915</v>
      </c>
      <c r="E358" s="248">
        <v>190</v>
      </c>
      <c r="F358" s="232" t="s">
        <v>915</v>
      </c>
      <c r="G358" s="248">
        <v>229.99999999999997</v>
      </c>
      <c r="H358" s="232" t="s">
        <v>915</v>
      </c>
    </row>
    <row r="359" spans="1:8" x14ac:dyDescent="0.2">
      <c r="A359" s="252" t="s">
        <v>854</v>
      </c>
      <c r="B359" s="230" t="s">
        <v>855</v>
      </c>
      <c r="C359" s="248">
        <v>10000</v>
      </c>
      <c r="D359" s="232" t="s">
        <v>937</v>
      </c>
      <c r="E359" s="248">
        <v>10000</v>
      </c>
      <c r="F359" s="232" t="s">
        <v>937</v>
      </c>
      <c r="G359" s="248">
        <v>10000</v>
      </c>
      <c r="H359" s="232" t="s">
        <v>937</v>
      </c>
    </row>
    <row r="360" spans="1:8" x14ac:dyDescent="0.2">
      <c r="A360" s="252" t="s">
        <v>856</v>
      </c>
      <c r="B360" s="230" t="s">
        <v>857</v>
      </c>
      <c r="C360" s="248">
        <v>3.8</v>
      </c>
      <c r="D360" s="232" t="s">
        <v>915</v>
      </c>
      <c r="E360" s="248">
        <v>16</v>
      </c>
      <c r="F360" s="232" t="s">
        <v>915</v>
      </c>
      <c r="G360" s="248">
        <v>18</v>
      </c>
      <c r="H360" s="232" t="s">
        <v>915</v>
      </c>
    </row>
    <row r="361" spans="1:8" x14ac:dyDescent="0.2">
      <c r="A361" s="229" t="s">
        <v>858</v>
      </c>
      <c r="B361" s="230" t="s">
        <v>859</v>
      </c>
      <c r="C361" s="248">
        <v>38</v>
      </c>
      <c r="D361" s="232" t="s">
        <v>915</v>
      </c>
      <c r="E361" s="248">
        <v>160</v>
      </c>
      <c r="F361" s="232" t="s">
        <v>915</v>
      </c>
      <c r="G361" s="248">
        <v>180</v>
      </c>
      <c r="H361" s="232" t="s">
        <v>915</v>
      </c>
    </row>
    <row r="362" spans="1:8" x14ac:dyDescent="0.2">
      <c r="A362" s="252" t="s">
        <v>860</v>
      </c>
      <c r="B362" s="230" t="s">
        <v>861</v>
      </c>
      <c r="C362" s="248">
        <v>22000</v>
      </c>
      <c r="D362" s="232" t="s">
        <v>913</v>
      </c>
      <c r="E362" s="248">
        <v>190000</v>
      </c>
      <c r="F362" s="232" t="s">
        <v>937</v>
      </c>
      <c r="G362" s="248">
        <v>190000</v>
      </c>
      <c r="H362" s="232" t="s">
        <v>937</v>
      </c>
    </row>
    <row r="363" spans="1:8" x14ac:dyDescent="0.2">
      <c r="A363" s="252" t="s">
        <v>862</v>
      </c>
      <c r="B363" s="230" t="s">
        <v>863</v>
      </c>
      <c r="C363" s="248">
        <v>220.00000000000003</v>
      </c>
      <c r="D363" s="232" t="s">
        <v>913</v>
      </c>
      <c r="E363" s="248">
        <v>3200</v>
      </c>
      <c r="F363" s="232" t="s">
        <v>913</v>
      </c>
      <c r="G363" s="248">
        <v>190000</v>
      </c>
      <c r="H363" s="232" t="s">
        <v>937</v>
      </c>
    </row>
    <row r="364" spans="1:8" x14ac:dyDescent="0.2">
      <c r="A364" s="252" t="s">
        <v>864</v>
      </c>
      <c r="B364" s="230" t="s">
        <v>865</v>
      </c>
      <c r="C364" s="248">
        <v>2200</v>
      </c>
      <c r="D364" s="232" t="s">
        <v>913</v>
      </c>
      <c r="E364" s="248">
        <v>32000</v>
      </c>
      <c r="F364" s="232" t="s">
        <v>913</v>
      </c>
      <c r="G364" s="248">
        <v>190000</v>
      </c>
      <c r="H364" s="232" t="s">
        <v>937</v>
      </c>
    </row>
    <row r="365" spans="1:8" x14ac:dyDescent="0.2">
      <c r="A365" s="252" t="s">
        <v>961</v>
      </c>
      <c r="B365" s="230" t="s">
        <v>867</v>
      </c>
      <c r="C365" s="248">
        <v>1800</v>
      </c>
      <c r="D365" s="232" t="s">
        <v>913</v>
      </c>
      <c r="E365" s="248">
        <v>26000</v>
      </c>
      <c r="F365" s="232" t="s">
        <v>913</v>
      </c>
      <c r="G365" s="248">
        <v>190000</v>
      </c>
      <c r="H365" s="232" t="s">
        <v>937</v>
      </c>
    </row>
    <row r="366" spans="1:8" x14ac:dyDescent="0.2">
      <c r="A366" s="234" t="s">
        <v>868</v>
      </c>
      <c r="B366" s="250" t="s">
        <v>869</v>
      </c>
      <c r="C366" s="248">
        <v>1100</v>
      </c>
      <c r="D366" s="232" t="s">
        <v>913</v>
      </c>
      <c r="E366" s="248">
        <v>10000</v>
      </c>
      <c r="F366" s="232" t="s">
        <v>937</v>
      </c>
      <c r="G366" s="248">
        <v>10000</v>
      </c>
      <c r="H366" s="232" t="s">
        <v>937</v>
      </c>
    </row>
    <row r="367" spans="1:8" x14ac:dyDescent="0.2">
      <c r="A367" s="252" t="s">
        <v>870</v>
      </c>
      <c r="B367" s="230" t="s">
        <v>871</v>
      </c>
      <c r="C367" s="248">
        <v>0.13999999999999999</v>
      </c>
      <c r="D367" s="232" t="s">
        <v>913</v>
      </c>
      <c r="E367" s="248">
        <v>3</v>
      </c>
      <c r="F367" s="232" t="s">
        <v>913</v>
      </c>
      <c r="G367" s="248">
        <v>27</v>
      </c>
      <c r="H367" s="232" t="s">
        <v>915</v>
      </c>
    </row>
    <row r="368" spans="1:8" x14ac:dyDescent="0.2">
      <c r="A368" s="234" t="s">
        <v>872</v>
      </c>
      <c r="B368" s="250" t="s">
        <v>873</v>
      </c>
      <c r="C368" s="248">
        <v>5.7</v>
      </c>
      <c r="D368" s="232" t="s">
        <v>915</v>
      </c>
      <c r="E368" s="248">
        <v>24</v>
      </c>
      <c r="F368" s="232" t="s">
        <v>915</v>
      </c>
      <c r="G368" s="248">
        <v>27</v>
      </c>
      <c r="H368" s="232" t="s">
        <v>915</v>
      </c>
    </row>
    <row r="369" spans="1:8" x14ac:dyDescent="0.2">
      <c r="A369" s="234" t="s">
        <v>874</v>
      </c>
      <c r="B369" s="250" t="s">
        <v>875</v>
      </c>
      <c r="C369" s="248">
        <v>130</v>
      </c>
      <c r="D369" s="232" t="s">
        <v>915</v>
      </c>
      <c r="E369" s="248">
        <v>550</v>
      </c>
      <c r="F369" s="232" t="s">
        <v>915</v>
      </c>
      <c r="G369" s="248">
        <v>630</v>
      </c>
      <c r="H369" s="232" t="s">
        <v>915</v>
      </c>
    </row>
    <row r="370" spans="1:8" x14ac:dyDescent="0.2">
      <c r="A370" s="234" t="s">
        <v>876</v>
      </c>
      <c r="B370" s="250" t="s">
        <v>877</v>
      </c>
      <c r="C370" s="248">
        <v>10000</v>
      </c>
      <c r="D370" s="232" t="s">
        <v>937</v>
      </c>
      <c r="E370" s="248">
        <v>10000</v>
      </c>
      <c r="F370" s="232" t="s">
        <v>937</v>
      </c>
      <c r="G370" s="248">
        <v>10000</v>
      </c>
      <c r="H370" s="232" t="s">
        <v>937</v>
      </c>
    </row>
    <row r="371" spans="1:8" x14ac:dyDescent="0.2">
      <c r="A371" s="234" t="s">
        <v>878</v>
      </c>
      <c r="B371" s="250" t="s">
        <v>879</v>
      </c>
      <c r="C371" s="248">
        <v>1700</v>
      </c>
      <c r="D371" s="232" t="s">
        <v>913</v>
      </c>
      <c r="E371" s="248">
        <v>12000</v>
      </c>
      <c r="F371" s="232" t="s">
        <v>913</v>
      </c>
      <c r="G371" s="248">
        <v>190000</v>
      </c>
      <c r="H371" s="232" t="s">
        <v>937</v>
      </c>
    </row>
    <row r="372" spans="1:8" ht="12.75" customHeight="1" x14ac:dyDescent="0.2">
      <c r="A372" s="234" t="s">
        <v>962</v>
      </c>
      <c r="B372" s="250" t="s">
        <v>881</v>
      </c>
      <c r="C372" s="248">
        <v>1100</v>
      </c>
      <c r="D372" s="232" t="s">
        <v>915</v>
      </c>
      <c r="E372" s="248">
        <v>4700</v>
      </c>
      <c r="F372" s="232" t="s">
        <v>915</v>
      </c>
      <c r="G372" s="248">
        <v>5400</v>
      </c>
      <c r="H372" s="232" t="s">
        <v>915</v>
      </c>
    </row>
    <row r="373" spans="1:8" x14ac:dyDescent="0.2">
      <c r="A373" s="234" t="s">
        <v>882</v>
      </c>
      <c r="B373" s="250" t="s">
        <v>883</v>
      </c>
      <c r="C373" s="248">
        <v>1100</v>
      </c>
      <c r="D373" s="232" t="s">
        <v>915</v>
      </c>
      <c r="E373" s="248">
        <v>4700</v>
      </c>
      <c r="F373" s="232" t="s">
        <v>915</v>
      </c>
      <c r="G373" s="248">
        <v>5400</v>
      </c>
      <c r="H373" s="232" t="s">
        <v>915</v>
      </c>
    </row>
    <row r="374" spans="1:8" x14ac:dyDescent="0.2">
      <c r="A374" s="234" t="s">
        <v>884</v>
      </c>
      <c r="B374" s="250" t="s">
        <v>885</v>
      </c>
      <c r="C374" s="248">
        <v>22</v>
      </c>
      <c r="D374" s="232" t="s">
        <v>913</v>
      </c>
      <c r="E374" s="248">
        <v>320</v>
      </c>
      <c r="F374" s="232" t="s">
        <v>913</v>
      </c>
      <c r="G374" s="248">
        <v>10000</v>
      </c>
      <c r="H374" s="232" t="s">
        <v>937</v>
      </c>
    </row>
    <row r="375" spans="1:8" x14ac:dyDescent="0.2">
      <c r="A375" s="234" t="s">
        <v>886</v>
      </c>
      <c r="B375" s="250" t="s">
        <v>887</v>
      </c>
      <c r="C375" s="248">
        <v>110.00000000000001</v>
      </c>
      <c r="D375" s="232" t="s">
        <v>913</v>
      </c>
      <c r="E375" s="248">
        <v>1600</v>
      </c>
      <c r="F375" s="232" t="s">
        <v>913</v>
      </c>
      <c r="G375" s="248">
        <v>190000</v>
      </c>
      <c r="H375" s="232" t="s">
        <v>937</v>
      </c>
    </row>
    <row r="376" spans="1:8" x14ac:dyDescent="0.2">
      <c r="A376" s="229" t="s">
        <v>890</v>
      </c>
      <c r="B376" s="230" t="s">
        <v>891</v>
      </c>
      <c r="C376" s="248">
        <v>3800</v>
      </c>
      <c r="D376" s="232" t="s">
        <v>915</v>
      </c>
      <c r="E376" s="248">
        <v>10000</v>
      </c>
      <c r="F376" s="232" t="s">
        <v>937</v>
      </c>
      <c r="G376" s="248">
        <v>10000</v>
      </c>
      <c r="H376" s="232" t="s">
        <v>937</v>
      </c>
    </row>
    <row r="377" spans="1:8" x14ac:dyDescent="0.2">
      <c r="A377" s="234" t="s">
        <v>892</v>
      </c>
      <c r="B377" s="250" t="s">
        <v>893</v>
      </c>
      <c r="C377" s="248">
        <v>14</v>
      </c>
      <c r="D377" s="232" t="s">
        <v>915</v>
      </c>
      <c r="E377" s="248">
        <v>70</v>
      </c>
      <c r="F377" s="232" t="s">
        <v>915</v>
      </c>
      <c r="G377" s="248">
        <v>80</v>
      </c>
      <c r="H377" s="232" t="s">
        <v>915</v>
      </c>
    </row>
    <row r="378" spans="1:8" x14ac:dyDescent="0.2">
      <c r="A378" s="229" t="s">
        <v>894</v>
      </c>
      <c r="B378" s="230" t="s">
        <v>895</v>
      </c>
      <c r="C378" s="248">
        <v>0.93000000000000016</v>
      </c>
      <c r="D378" s="232" t="s">
        <v>913</v>
      </c>
      <c r="E378" s="248">
        <v>61</v>
      </c>
      <c r="F378" s="232" t="s">
        <v>913</v>
      </c>
      <c r="G378" s="248">
        <v>290</v>
      </c>
      <c r="H378" s="232" t="s">
        <v>915</v>
      </c>
    </row>
    <row r="379" spans="1:8" x14ac:dyDescent="0.2">
      <c r="A379" s="229" t="s">
        <v>896</v>
      </c>
      <c r="B379" s="230" t="s">
        <v>897</v>
      </c>
      <c r="C379" s="248">
        <v>66</v>
      </c>
      <c r="D379" s="232" t="s">
        <v>913</v>
      </c>
      <c r="E379" s="248">
        <v>960</v>
      </c>
      <c r="F379" s="232" t="s">
        <v>913</v>
      </c>
      <c r="G379" s="248">
        <v>190000</v>
      </c>
      <c r="H379" s="232" t="s">
        <v>937</v>
      </c>
    </row>
    <row r="380" spans="1:8" x14ac:dyDescent="0.2">
      <c r="A380" s="229" t="s">
        <v>898</v>
      </c>
      <c r="B380" s="230" t="s">
        <v>899</v>
      </c>
      <c r="C380" s="248">
        <v>1900</v>
      </c>
      <c r="D380" s="232" t="s">
        <v>915</v>
      </c>
      <c r="E380" s="248">
        <v>7900</v>
      </c>
      <c r="F380" s="232" t="s">
        <v>915</v>
      </c>
      <c r="G380" s="248">
        <v>9100</v>
      </c>
      <c r="H380" s="232" t="s">
        <v>915</v>
      </c>
    </row>
    <row r="381" spans="1:8" ht="12.75" thickBot="1" x14ac:dyDescent="0.25">
      <c r="A381" s="242" t="s">
        <v>902</v>
      </c>
      <c r="B381" s="255" t="s">
        <v>903</v>
      </c>
      <c r="C381" s="256">
        <v>11000</v>
      </c>
      <c r="D381" s="245" t="s">
        <v>913</v>
      </c>
      <c r="E381" s="256">
        <v>160000</v>
      </c>
      <c r="F381" s="245" t="s">
        <v>913</v>
      </c>
      <c r="G381" s="256">
        <v>190000</v>
      </c>
      <c r="H381" s="245" t="s">
        <v>937</v>
      </c>
    </row>
  </sheetData>
  <mergeCells count="6">
    <mergeCell ref="A2:A5"/>
    <mergeCell ref="B2:B5"/>
    <mergeCell ref="E3:F4"/>
    <mergeCell ref="G3:H4"/>
    <mergeCell ref="C2:D4"/>
    <mergeCell ref="E2:H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9B06F-CE1B-428A-A906-62F17BDA9F72}">
  <sheetPr codeName="Sheet10"/>
  <dimension ref="A1:H42"/>
  <sheetViews>
    <sheetView showGridLines="0" workbookViewId="0">
      <pane xSplit="2" ySplit="5" topLeftCell="C14" activePane="bottomRight" state="frozen"/>
      <selection pane="topRight" activeCell="C293" sqref="C293"/>
      <selection pane="bottomLeft" activeCell="C293" sqref="C293"/>
      <selection pane="bottomRight" activeCell="C14" sqref="C14"/>
    </sheetView>
  </sheetViews>
  <sheetFormatPr defaultColWidth="9.140625" defaultRowHeight="12.75" x14ac:dyDescent="0.2"/>
  <cols>
    <col min="1" max="1" width="32" bestFit="1" customWidth="1"/>
    <col min="2" max="2" width="10.140625" bestFit="1" customWidth="1"/>
    <col min="3" max="3" width="10.7109375" customWidth="1"/>
    <col min="4" max="4" width="2.7109375" customWidth="1"/>
    <col min="5" max="5" width="11" customWidth="1"/>
    <col min="6" max="6" width="2.7109375" customWidth="1"/>
    <col min="7" max="7" width="10.42578125" customWidth="1"/>
    <col min="8" max="8" width="2.7109375" customWidth="1"/>
  </cols>
  <sheetData>
    <row r="1" spans="1:8" ht="25.5" customHeight="1" x14ac:dyDescent="0.2">
      <c r="A1" s="416" t="s">
        <v>963</v>
      </c>
      <c r="B1" s="416"/>
      <c r="C1" s="416"/>
      <c r="D1" s="416"/>
      <c r="E1" s="416"/>
      <c r="F1" s="416"/>
      <c r="G1" s="416"/>
      <c r="H1" s="416"/>
    </row>
    <row r="2" spans="1:8" ht="13.5" customHeight="1" x14ac:dyDescent="0.2">
      <c r="A2" s="417" t="s">
        <v>964</v>
      </c>
      <c r="B2" s="417"/>
      <c r="C2" s="417"/>
      <c r="D2" s="417"/>
      <c r="E2" s="417"/>
      <c r="F2" s="417"/>
      <c r="G2" s="417"/>
      <c r="H2" s="417"/>
    </row>
    <row r="3" spans="1:8" ht="12.6" customHeight="1" thickBot="1" x14ac:dyDescent="0.25">
      <c r="A3" s="222"/>
      <c r="B3" s="222"/>
      <c r="C3" s="222"/>
      <c r="D3" s="418"/>
      <c r="E3" s="418"/>
      <c r="F3" s="418"/>
      <c r="G3" s="418"/>
      <c r="H3" s="222"/>
    </row>
    <row r="4" spans="1:8" ht="21.75" customHeight="1" thickBot="1" x14ac:dyDescent="0.25">
      <c r="A4" s="419" t="s">
        <v>923</v>
      </c>
      <c r="B4" s="419" t="s">
        <v>906</v>
      </c>
      <c r="C4" s="405" t="s">
        <v>930</v>
      </c>
      <c r="D4" s="406"/>
      <c r="E4" s="422" t="s">
        <v>931</v>
      </c>
      <c r="F4" s="423"/>
      <c r="G4" s="423"/>
      <c r="H4" s="423"/>
    </row>
    <row r="5" spans="1:8" ht="12.75" customHeight="1" x14ac:dyDescent="0.2">
      <c r="A5" s="420"/>
      <c r="B5" s="420"/>
      <c r="C5" s="407"/>
      <c r="D5" s="408"/>
      <c r="E5" s="424" t="s">
        <v>932</v>
      </c>
      <c r="F5" s="425"/>
      <c r="G5" s="405" t="s">
        <v>933</v>
      </c>
      <c r="H5" s="428"/>
    </row>
    <row r="6" spans="1:8" x14ac:dyDescent="0.2">
      <c r="A6" s="420"/>
      <c r="B6" s="420"/>
      <c r="C6" s="407"/>
      <c r="D6" s="408"/>
      <c r="E6" s="426"/>
      <c r="F6" s="427"/>
      <c r="G6" s="407"/>
      <c r="H6" s="429"/>
    </row>
    <row r="7" spans="1:8" ht="13.5" thickBot="1" x14ac:dyDescent="0.25">
      <c r="A7" s="421"/>
      <c r="B7" s="421"/>
      <c r="C7" s="430" t="s">
        <v>934</v>
      </c>
      <c r="D7" s="431"/>
      <c r="E7" s="432" t="s">
        <v>935</v>
      </c>
      <c r="F7" s="433"/>
      <c r="G7" s="432" t="s">
        <v>936</v>
      </c>
      <c r="H7" s="434"/>
    </row>
    <row r="8" spans="1:8" x14ac:dyDescent="0.2">
      <c r="A8" s="172" t="s">
        <v>126</v>
      </c>
      <c r="B8" s="178" t="s">
        <v>127</v>
      </c>
      <c r="C8" s="47">
        <v>190000</v>
      </c>
      <c r="D8" s="47" t="s">
        <v>937</v>
      </c>
      <c r="E8" s="47">
        <v>190000</v>
      </c>
      <c r="F8" s="47" t="s">
        <v>937</v>
      </c>
      <c r="G8" s="47">
        <v>190000</v>
      </c>
      <c r="H8" s="47" t="s">
        <v>937</v>
      </c>
    </row>
    <row r="9" spans="1:8" x14ac:dyDescent="0.2">
      <c r="A9" s="172" t="s">
        <v>142</v>
      </c>
      <c r="B9" s="178" t="s">
        <v>143</v>
      </c>
      <c r="C9" s="47">
        <v>88</v>
      </c>
      <c r="D9" s="47" t="s">
        <v>913</v>
      </c>
      <c r="E9" s="47">
        <v>1300</v>
      </c>
      <c r="F9" s="47" t="s">
        <v>913</v>
      </c>
      <c r="G9" s="47">
        <v>190000</v>
      </c>
      <c r="H9" s="47" t="s">
        <v>937</v>
      </c>
    </row>
    <row r="10" spans="1:8" x14ac:dyDescent="0.2">
      <c r="A10" s="172" t="s">
        <v>144</v>
      </c>
      <c r="B10" s="178" t="s">
        <v>145</v>
      </c>
      <c r="C10" s="47">
        <v>12</v>
      </c>
      <c r="D10" s="47" t="s">
        <v>913</v>
      </c>
      <c r="E10" s="47">
        <v>61</v>
      </c>
      <c r="F10" s="47" t="s">
        <v>913</v>
      </c>
      <c r="G10" s="47">
        <v>190000</v>
      </c>
      <c r="H10" s="47" t="s">
        <v>937</v>
      </c>
    </row>
    <row r="11" spans="1:8" x14ac:dyDescent="0.2">
      <c r="A11" s="179" t="s">
        <v>152</v>
      </c>
      <c r="B11" s="178" t="s">
        <v>153</v>
      </c>
      <c r="C11" s="47">
        <v>44000</v>
      </c>
      <c r="D11" s="47" t="s">
        <v>913</v>
      </c>
      <c r="E11" s="47">
        <v>190000</v>
      </c>
      <c r="F11" s="47" t="s">
        <v>937</v>
      </c>
      <c r="G11" s="47">
        <v>190000</v>
      </c>
      <c r="H11" s="47" t="s">
        <v>937</v>
      </c>
    </row>
    <row r="12" spans="1:8" x14ac:dyDescent="0.2">
      <c r="A12" s="172" t="s">
        <v>182</v>
      </c>
      <c r="B12" s="178" t="s">
        <v>183</v>
      </c>
      <c r="C12" s="47">
        <v>440</v>
      </c>
      <c r="D12" s="47" t="s">
        <v>913</v>
      </c>
      <c r="E12" s="47">
        <v>6400</v>
      </c>
      <c r="F12" s="47" t="s">
        <v>913</v>
      </c>
      <c r="G12" s="47">
        <v>190000</v>
      </c>
      <c r="H12" s="47" t="s">
        <v>937</v>
      </c>
    </row>
    <row r="13" spans="1:8" x14ac:dyDescent="0.2">
      <c r="A13" s="179" t="s">
        <v>206</v>
      </c>
      <c r="B13" s="178" t="s">
        <v>207</v>
      </c>
      <c r="C13" s="47">
        <v>44000</v>
      </c>
      <c r="D13" s="47" t="s">
        <v>913</v>
      </c>
      <c r="E13" s="47">
        <v>190000</v>
      </c>
      <c r="F13" s="47" t="s">
        <v>937</v>
      </c>
      <c r="G13" s="47">
        <v>190000</v>
      </c>
      <c r="H13" s="47" t="s">
        <v>937</v>
      </c>
    </row>
    <row r="14" spans="1:8" x14ac:dyDescent="0.2">
      <c r="A14" s="172" t="s">
        <v>236</v>
      </c>
      <c r="B14" s="178" t="s">
        <v>237</v>
      </c>
      <c r="C14" s="47">
        <v>110</v>
      </c>
      <c r="D14" s="47" t="s">
        <v>913</v>
      </c>
      <c r="E14" s="47">
        <v>1600</v>
      </c>
      <c r="F14" s="47" t="s">
        <v>913</v>
      </c>
      <c r="G14" s="47">
        <v>190000</v>
      </c>
      <c r="H14" s="47" t="s">
        <v>937</v>
      </c>
    </row>
    <row r="15" spans="1:8" x14ac:dyDescent="0.2">
      <c r="A15" s="179" t="s">
        <v>965</v>
      </c>
      <c r="B15" s="178" t="s">
        <v>303</v>
      </c>
      <c r="C15" s="47">
        <v>190000</v>
      </c>
      <c r="D15" s="47" t="s">
        <v>937</v>
      </c>
      <c r="E15" s="47">
        <v>190000</v>
      </c>
      <c r="F15" s="47" t="s">
        <v>937</v>
      </c>
      <c r="G15" s="47">
        <v>190000</v>
      </c>
      <c r="H15" s="47" t="s">
        <v>937</v>
      </c>
    </row>
    <row r="16" spans="1:8" x14ac:dyDescent="0.2">
      <c r="A16" s="179" t="s">
        <v>966</v>
      </c>
      <c r="B16" s="178" t="s">
        <v>307</v>
      </c>
      <c r="C16" s="47">
        <v>37</v>
      </c>
      <c r="D16" s="47" t="s">
        <v>913</v>
      </c>
      <c r="E16" s="47">
        <v>180</v>
      </c>
      <c r="F16" s="47" t="s">
        <v>913</v>
      </c>
      <c r="G16" s="47">
        <v>140000</v>
      </c>
      <c r="H16" s="47" t="s">
        <v>915</v>
      </c>
    </row>
    <row r="17" spans="1:8" x14ac:dyDescent="0.2">
      <c r="A17" s="172" t="s">
        <v>310</v>
      </c>
      <c r="B17" s="178" t="s">
        <v>311</v>
      </c>
      <c r="C17" s="47">
        <v>66</v>
      </c>
      <c r="D17" s="47" t="s">
        <v>913</v>
      </c>
      <c r="E17" s="47">
        <v>960</v>
      </c>
      <c r="F17" s="47" t="s">
        <v>913</v>
      </c>
      <c r="G17" s="47">
        <v>190000</v>
      </c>
      <c r="H17" s="47" t="s">
        <v>915</v>
      </c>
    </row>
    <row r="18" spans="1:8" x14ac:dyDescent="0.2">
      <c r="A18" s="172" t="s">
        <v>312</v>
      </c>
      <c r="B18" s="178" t="s">
        <v>313</v>
      </c>
      <c r="C18" s="47">
        <v>7200</v>
      </c>
      <c r="D18" s="47" t="s">
        <v>913</v>
      </c>
      <c r="E18" s="47">
        <v>100000</v>
      </c>
      <c r="F18" s="47" t="s">
        <v>913</v>
      </c>
      <c r="G18" s="47">
        <v>190000</v>
      </c>
      <c r="H18" s="47" t="s">
        <v>937</v>
      </c>
    </row>
    <row r="19" spans="1:8" x14ac:dyDescent="0.2">
      <c r="A19" s="179" t="s">
        <v>334</v>
      </c>
      <c r="B19" s="178" t="s">
        <v>335</v>
      </c>
      <c r="C19" s="47">
        <v>130</v>
      </c>
      <c r="D19" s="47" t="s">
        <v>913</v>
      </c>
      <c r="E19" s="47">
        <v>1900</v>
      </c>
      <c r="F19" s="47" t="s">
        <v>913</v>
      </c>
      <c r="G19" s="47">
        <v>190000</v>
      </c>
      <c r="H19" s="47" t="s">
        <v>937</v>
      </c>
    </row>
    <row r="20" spans="1:8" x14ac:dyDescent="0.2">
      <c r="A20" s="179" t="s">
        <v>516</v>
      </c>
      <c r="B20" s="178" t="s">
        <v>517</v>
      </c>
      <c r="C20" s="47">
        <v>8800</v>
      </c>
      <c r="D20" s="47" t="s">
        <v>913</v>
      </c>
      <c r="E20" s="47">
        <v>130000</v>
      </c>
      <c r="F20" s="47" t="s">
        <v>913</v>
      </c>
      <c r="G20" s="47">
        <v>190000</v>
      </c>
      <c r="H20" s="47" t="s">
        <v>937</v>
      </c>
    </row>
    <row r="21" spans="1:8" x14ac:dyDescent="0.2">
      <c r="A21" s="172" t="s">
        <v>967</v>
      </c>
      <c r="B21" s="178" t="s">
        <v>567</v>
      </c>
      <c r="C21" s="47">
        <v>150000</v>
      </c>
      <c r="D21" s="47" t="s">
        <v>913</v>
      </c>
      <c r="E21" s="47">
        <v>190000</v>
      </c>
      <c r="F21" s="47" t="s">
        <v>937</v>
      </c>
      <c r="G21" s="47">
        <v>190000</v>
      </c>
      <c r="H21" s="47" t="s">
        <v>937</v>
      </c>
    </row>
    <row r="22" spans="1:8" x14ac:dyDescent="0.2">
      <c r="A22" s="172" t="s">
        <v>575</v>
      </c>
      <c r="B22" s="178" t="s">
        <v>576</v>
      </c>
      <c r="C22" s="47">
        <v>500</v>
      </c>
      <c r="D22" s="47" t="s">
        <v>968</v>
      </c>
      <c r="E22" s="47">
        <v>1000</v>
      </c>
      <c r="F22" s="47" t="s">
        <v>914</v>
      </c>
      <c r="G22" s="47">
        <v>190000</v>
      </c>
      <c r="H22" s="47" t="s">
        <v>937</v>
      </c>
    </row>
    <row r="23" spans="1:8" x14ac:dyDescent="0.2">
      <c r="A23" s="172" t="s">
        <v>577</v>
      </c>
      <c r="B23" s="178" t="s">
        <v>578</v>
      </c>
      <c r="C23" s="47">
        <v>440</v>
      </c>
      <c r="D23" s="47" t="s">
        <v>913</v>
      </c>
      <c r="E23" s="47">
        <v>6400</v>
      </c>
      <c r="F23" s="47" t="s">
        <v>913</v>
      </c>
      <c r="G23" s="47">
        <v>190000</v>
      </c>
      <c r="H23" s="47" t="s">
        <v>937</v>
      </c>
    </row>
    <row r="24" spans="1:8" x14ac:dyDescent="0.2">
      <c r="A24" s="172" t="s">
        <v>585</v>
      </c>
      <c r="B24" s="178" t="s">
        <v>586</v>
      </c>
      <c r="C24" s="47">
        <v>31000</v>
      </c>
      <c r="D24" s="47" t="s">
        <v>913</v>
      </c>
      <c r="E24" s="47">
        <v>190000</v>
      </c>
      <c r="F24" s="47" t="s">
        <v>937</v>
      </c>
      <c r="G24" s="47">
        <v>190000</v>
      </c>
      <c r="H24" s="47" t="s">
        <v>937</v>
      </c>
    </row>
    <row r="25" spans="1:8" x14ac:dyDescent="0.2">
      <c r="A25" s="172" t="s">
        <v>587</v>
      </c>
      <c r="B25" s="178" t="s">
        <v>588</v>
      </c>
      <c r="C25" s="47">
        <v>35</v>
      </c>
      <c r="D25" s="47" t="s">
        <v>913</v>
      </c>
      <c r="E25" s="47">
        <v>510</v>
      </c>
      <c r="F25" s="47" t="s">
        <v>913</v>
      </c>
      <c r="G25" s="47">
        <v>190000</v>
      </c>
      <c r="H25" s="47" t="s">
        <v>937</v>
      </c>
    </row>
    <row r="26" spans="1:8" x14ac:dyDescent="0.2">
      <c r="A26" s="172" t="s">
        <v>643</v>
      </c>
      <c r="B26" s="178" t="s">
        <v>644</v>
      </c>
      <c r="C26" s="47">
        <v>1100</v>
      </c>
      <c r="D26" s="47" t="s">
        <v>913</v>
      </c>
      <c r="E26" s="47">
        <v>16000</v>
      </c>
      <c r="F26" s="47" t="s">
        <v>913</v>
      </c>
      <c r="G26" s="47">
        <v>190000</v>
      </c>
      <c r="H26" s="47" t="s">
        <v>937</v>
      </c>
    </row>
    <row r="27" spans="1:8" x14ac:dyDescent="0.2">
      <c r="A27" s="172" t="s">
        <v>655</v>
      </c>
      <c r="B27" s="178" t="s">
        <v>656</v>
      </c>
      <c r="C27" s="47">
        <v>4400</v>
      </c>
      <c r="D27" s="47" t="s">
        <v>913</v>
      </c>
      <c r="E27" s="47">
        <v>64000</v>
      </c>
      <c r="F27" s="47" t="s">
        <v>913</v>
      </c>
      <c r="G27" s="47">
        <v>190000</v>
      </c>
      <c r="H27" s="47" t="s">
        <v>937</v>
      </c>
    </row>
    <row r="28" spans="1:8" x14ac:dyDescent="0.2">
      <c r="A28" s="172" t="s">
        <v>718</v>
      </c>
      <c r="B28" s="178" t="s">
        <v>719</v>
      </c>
      <c r="C28" s="47">
        <v>150</v>
      </c>
      <c r="D28" s="47" t="s">
        <v>913</v>
      </c>
      <c r="E28" s="47">
        <v>2200</v>
      </c>
      <c r="F28" s="47" t="s">
        <v>913</v>
      </c>
      <c r="G28" s="47">
        <v>190000</v>
      </c>
      <c r="H28" s="47" t="s">
        <v>937</v>
      </c>
    </row>
    <row r="29" spans="1:8" x14ac:dyDescent="0.2">
      <c r="A29" s="172" t="s">
        <v>786</v>
      </c>
      <c r="B29" s="178" t="s">
        <v>787</v>
      </c>
      <c r="C29" s="47">
        <v>1100</v>
      </c>
      <c r="D29" s="47" t="s">
        <v>913</v>
      </c>
      <c r="E29" s="47">
        <v>16000</v>
      </c>
      <c r="F29" s="47" t="s">
        <v>913</v>
      </c>
      <c r="G29" s="47">
        <v>190000</v>
      </c>
      <c r="H29" s="47" t="s">
        <v>937</v>
      </c>
    </row>
    <row r="30" spans="1:8" x14ac:dyDescent="0.2">
      <c r="A30" s="172" t="s">
        <v>788</v>
      </c>
      <c r="B30" s="178" t="s">
        <v>789</v>
      </c>
      <c r="C30" s="47">
        <v>1100</v>
      </c>
      <c r="D30" s="47" t="s">
        <v>913</v>
      </c>
      <c r="E30" s="47">
        <v>16000</v>
      </c>
      <c r="F30" s="47" t="s">
        <v>913</v>
      </c>
      <c r="G30" s="47">
        <v>190000</v>
      </c>
      <c r="H30" s="47" t="s">
        <v>937</v>
      </c>
    </row>
    <row r="31" spans="1:8" x14ac:dyDescent="0.2">
      <c r="A31" s="172" t="s">
        <v>792</v>
      </c>
      <c r="B31" s="178" t="s">
        <v>793</v>
      </c>
      <c r="C31" s="47">
        <v>130000</v>
      </c>
      <c r="D31" s="47" t="s">
        <v>913</v>
      </c>
      <c r="E31" s="47">
        <v>190000</v>
      </c>
      <c r="F31" s="47" t="s">
        <v>937</v>
      </c>
      <c r="G31" s="47">
        <v>190000</v>
      </c>
      <c r="H31" s="47" t="s">
        <v>937</v>
      </c>
    </row>
    <row r="32" spans="1:8" x14ac:dyDescent="0.2">
      <c r="A32" s="172" t="s">
        <v>824</v>
      </c>
      <c r="B32" s="178" t="s">
        <v>825</v>
      </c>
      <c r="C32" s="47">
        <v>2.2000000000000002</v>
      </c>
      <c r="D32" s="47" t="s">
        <v>913</v>
      </c>
      <c r="E32" s="47">
        <v>32</v>
      </c>
      <c r="F32" s="47" t="s">
        <v>913</v>
      </c>
      <c r="G32" s="47">
        <v>190000</v>
      </c>
      <c r="H32" s="47" t="s">
        <v>937</v>
      </c>
    </row>
    <row r="33" spans="1:8" x14ac:dyDescent="0.2">
      <c r="A33" s="172" t="s">
        <v>830</v>
      </c>
      <c r="B33" s="178" t="s">
        <v>831</v>
      </c>
      <c r="C33" s="47">
        <v>130000</v>
      </c>
      <c r="D33" s="47" t="s">
        <v>913</v>
      </c>
      <c r="E33" s="47">
        <v>190000</v>
      </c>
      <c r="F33" s="47" t="s">
        <v>937</v>
      </c>
      <c r="G33" s="47">
        <v>190000</v>
      </c>
      <c r="H33" s="47" t="s">
        <v>937</v>
      </c>
    </row>
    <row r="34" spans="1:8" x14ac:dyDescent="0.2">
      <c r="A34" s="172" t="s">
        <v>888</v>
      </c>
      <c r="B34" s="193" t="s">
        <v>889</v>
      </c>
      <c r="C34" s="47">
        <v>1100</v>
      </c>
      <c r="D34" s="47" t="s">
        <v>913</v>
      </c>
      <c r="E34" s="47">
        <v>16000</v>
      </c>
      <c r="F34" s="47" t="s">
        <v>913</v>
      </c>
      <c r="G34" s="47">
        <v>190000</v>
      </c>
      <c r="H34" s="47" t="s">
        <v>937</v>
      </c>
    </row>
    <row r="35" spans="1:8" x14ac:dyDescent="0.2">
      <c r="A35" s="47" t="s">
        <v>969</v>
      </c>
      <c r="B35" s="193" t="s">
        <v>901</v>
      </c>
      <c r="C35" s="47">
        <v>66000</v>
      </c>
      <c r="D35" s="47" t="s">
        <v>913</v>
      </c>
      <c r="E35" s="47">
        <v>190000</v>
      </c>
      <c r="F35" s="47" t="s">
        <v>937</v>
      </c>
      <c r="G35" s="47">
        <v>190000</v>
      </c>
      <c r="H35" s="47" t="s">
        <v>937</v>
      </c>
    </row>
    <row r="36" spans="1:8" x14ac:dyDescent="0.2">
      <c r="A36" s="222"/>
      <c r="B36" s="222"/>
      <c r="C36" s="222"/>
      <c r="D36" s="435"/>
      <c r="E36" s="435"/>
      <c r="F36" s="435"/>
      <c r="G36" s="435"/>
      <c r="H36" s="222"/>
    </row>
    <row r="37" spans="1:8" x14ac:dyDescent="0.2">
      <c r="A37" s="64" t="s">
        <v>970</v>
      </c>
      <c r="B37" s="222"/>
      <c r="C37" s="222"/>
      <c r="D37" s="436"/>
      <c r="E37" s="436"/>
      <c r="F37" s="436"/>
      <c r="G37" s="436"/>
      <c r="H37" s="222"/>
    </row>
    <row r="38" spans="1:8" x14ac:dyDescent="0.2">
      <c r="A38" s="64" t="s">
        <v>971</v>
      </c>
      <c r="B38" s="222"/>
      <c r="C38" s="222"/>
      <c r="D38" s="436"/>
      <c r="E38" s="436"/>
      <c r="F38" s="436"/>
      <c r="G38" s="436"/>
      <c r="H38" s="222"/>
    </row>
    <row r="39" spans="1:8" x14ac:dyDescent="0.2">
      <c r="A39" s="64" t="s">
        <v>972</v>
      </c>
      <c r="B39" s="222"/>
      <c r="C39" s="222"/>
      <c r="D39" s="436"/>
      <c r="E39" s="436"/>
      <c r="F39" s="436"/>
      <c r="G39" s="436"/>
      <c r="H39" s="222"/>
    </row>
    <row r="40" spans="1:8" x14ac:dyDescent="0.2">
      <c r="A40" s="64" t="s">
        <v>973</v>
      </c>
      <c r="B40" s="222"/>
      <c r="C40" s="222"/>
      <c r="D40" s="436"/>
      <c r="E40" s="436"/>
      <c r="F40" s="436"/>
      <c r="G40" s="436"/>
      <c r="H40" s="222"/>
    </row>
    <row r="41" spans="1:8" x14ac:dyDescent="0.2">
      <c r="A41" s="64" t="s">
        <v>974</v>
      </c>
      <c r="B41" s="222"/>
      <c r="C41" s="222"/>
      <c r="D41" s="436"/>
      <c r="E41" s="436"/>
      <c r="F41" s="436"/>
      <c r="G41" s="436"/>
      <c r="H41" s="222"/>
    </row>
    <row r="42" spans="1:8" x14ac:dyDescent="0.2">
      <c r="A42" s="64" t="s">
        <v>975</v>
      </c>
      <c r="B42" s="222"/>
      <c r="C42" s="222"/>
      <c r="D42" s="436"/>
      <c r="E42" s="436"/>
      <c r="F42" s="436"/>
      <c r="G42" s="436"/>
      <c r="H42" s="222"/>
    </row>
  </sheetData>
  <mergeCells count="27">
    <mergeCell ref="D42:E42"/>
    <mergeCell ref="F42:G42"/>
    <mergeCell ref="D39:E39"/>
    <mergeCell ref="F39:G39"/>
    <mergeCell ref="D40:E40"/>
    <mergeCell ref="F40:G40"/>
    <mergeCell ref="D41:E41"/>
    <mergeCell ref="F41:G41"/>
    <mergeCell ref="D36:E36"/>
    <mergeCell ref="F36:G36"/>
    <mergeCell ref="D37:E37"/>
    <mergeCell ref="F37:G37"/>
    <mergeCell ref="D38:E38"/>
    <mergeCell ref="F38:G38"/>
    <mergeCell ref="A1:H1"/>
    <mergeCell ref="A2:H2"/>
    <mergeCell ref="D3:E3"/>
    <mergeCell ref="F3:G3"/>
    <mergeCell ref="A4:A7"/>
    <mergeCell ref="B4:B7"/>
    <mergeCell ref="C4:D6"/>
    <mergeCell ref="E4:H4"/>
    <mergeCell ref="E5:F6"/>
    <mergeCell ref="G5:H6"/>
    <mergeCell ref="C7:D7"/>
    <mergeCell ref="E7:F7"/>
    <mergeCell ref="G7:H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5733-3279-4F9D-9581-867B047925AC}">
  <sheetPr codeName="Sheet9"/>
  <dimension ref="A1:V382"/>
  <sheetViews>
    <sheetView showGridLines="0" workbookViewId="0">
      <pane xSplit="2" ySplit="6" topLeftCell="T378" activePane="bottomRight" state="frozen"/>
      <selection pane="topRight" activeCell="C293" sqref="C293"/>
      <selection pane="bottomLeft" activeCell="C293" sqref="C293"/>
      <selection pane="bottomRight" activeCell="T378" sqref="T378"/>
    </sheetView>
  </sheetViews>
  <sheetFormatPr defaultColWidth="9.140625" defaultRowHeight="12.75" x14ac:dyDescent="0.2"/>
  <cols>
    <col min="1" max="1" width="52" bestFit="1" customWidth="1"/>
    <col min="2" max="2" width="11.5703125" bestFit="1" customWidth="1"/>
    <col min="3" max="4" width="10.5703125" customWidth="1"/>
    <col min="5" max="5" width="2.5703125" style="65" customWidth="1"/>
    <col min="6" max="6" width="10.28515625" customWidth="1"/>
    <col min="7" max="7" width="10.140625" customWidth="1"/>
    <col min="8" max="8" width="2.5703125" style="65" customWidth="1"/>
    <col min="9" max="9" width="10.28515625" customWidth="1"/>
    <col min="10" max="10" width="9.7109375" customWidth="1"/>
    <col min="11" max="11" width="2.5703125" style="65" customWidth="1"/>
    <col min="12" max="12" width="10.28515625" customWidth="1"/>
    <col min="13" max="13" width="9.7109375" customWidth="1"/>
    <col min="14" max="14" width="2.5703125" style="65" customWidth="1"/>
    <col min="15" max="15" width="10.28515625" customWidth="1"/>
    <col min="16" max="16" width="9.42578125" bestFit="1" customWidth="1"/>
    <col min="17" max="17" width="2.5703125" style="65" customWidth="1"/>
    <col min="18" max="18" width="10.28515625" customWidth="1"/>
    <col min="19" max="19" width="9.85546875" customWidth="1"/>
    <col min="20" max="20" width="2.5703125" style="65" customWidth="1"/>
    <col min="21" max="21" width="11.28515625" customWidth="1"/>
  </cols>
  <sheetData>
    <row r="1" spans="1:22" ht="13.5" thickBot="1" x14ac:dyDescent="0.25">
      <c r="A1" s="82" t="s">
        <v>976</v>
      </c>
      <c r="B1" s="64">
        <v>1</v>
      </c>
      <c r="C1" s="64">
        <f t="shared" ref="C1:H1" si="0">B1+1</f>
        <v>2</v>
      </c>
      <c r="D1" s="64">
        <f t="shared" si="0"/>
        <v>3</v>
      </c>
      <c r="E1" s="64">
        <f t="shared" si="0"/>
        <v>4</v>
      </c>
      <c r="F1" s="64">
        <f t="shared" si="0"/>
        <v>5</v>
      </c>
      <c r="G1" s="64">
        <f t="shared" si="0"/>
        <v>6</v>
      </c>
      <c r="H1" s="64">
        <f t="shared" si="0"/>
        <v>7</v>
      </c>
      <c r="I1" s="64">
        <f t="shared" ref="I1" si="1">H1+1</f>
        <v>8</v>
      </c>
      <c r="J1" s="64">
        <f t="shared" ref="J1" si="2">I1+1</f>
        <v>9</v>
      </c>
      <c r="K1" s="64">
        <f t="shared" ref="K1" si="3">J1+1</f>
        <v>10</v>
      </c>
      <c r="L1" s="64">
        <f t="shared" ref="L1" si="4">K1+1</f>
        <v>11</v>
      </c>
      <c r="M1" s="64">
        <f t="shared" ref="M1" si="5">L1+1</f>
        <v>12</v>
      </c>
      <c r="N1" s="64">
        <f t="shared" ref="N1" si="6">M1+1</f>
        <v>13</v>
      </c>
      <c r="O1" s="64">
        <f t="shared" ref="O1" si="7">N1+1</f>
        <v>14</v>
      </c>
      <c r="P1" s="64">
        <f t="shared" ref="P1" si="8">O1+1</f>
        <v>15</v>
      </c>
      <c r="Q1" s="64">
        <f t="shared" ref="Q1" si="9">P1+1</f>
        <v>16</v>
      </c>
      <c r="R1" s="64">
        <f t="shared" ref="R1" si="10">Q1+1</f>
        <v>17</v>
      </c>
      <c r="S1" s="64">
        <f t="shared" ref="S1" si="11">R1+1</f>
        <v>18</v>
      </c>
      <c r="T1" s="64">
        <f t="shared" ref="T1" si="12">S1+1</f>
        <v>19</v>
      </c>
      <c r="U1" s="64">
        <f t="shared" ref="U1" si="13">T1+1</f>
        <v>20</v>
      </c>
      <c r="V1" s="222"/>
    </row>
    <row r="2" spans="1:22" ht="13.5" thickBot="1" x14ac:dyDescent="0.25">
      <c r="A2" s="402" t="s">
        <v>905</v>
      </c>
      <c r="B2" s="402" t="s">
        <v>906</v>
      </c>
      <c r="C2" s="437" t="s">
        <v>907</v>
      </c>
      <c r="D2" s="438"/>
      <c r="E2" s="438"/>
      <c r="F2" s="438"/>
      <c r="G2" s="438"/>
      <c r="H2" s="438"/>
      <c r="I2" s="438"/>
      <c r="J2" s="438"/>
      <c r="K2" s="438"/>
      <c r="L2" s="438"/>
      <c r="M2" s="438"/>
      <c r="N2" s="439"/>
      <c r="O2" s="424" t="s">
        <v>908</v>
      </c>
      <c r="P2" s="440"/>
      <c r="Q2" s="440"/>
      <c r="R2" s="440"/>
      <c r="S2" s="440"/>
      <c r="T2" s="425"/>
      <c r="U2" s="441" t="s">
        <v>977</v>
      </c>
      <c r="V2" s="222"/>
    </row>
    <row r="3" spans="1:22" s="76" customFormat="1" ht="14.25" thickBot="1" x14ac:dyDescent="0.25">
      <c r="A3" s="403"/>
      <c r="B3" s="403"/>
      <c r="C3" s="437" t="s">
        <v>978</v>
      </c>
      <c r="D3" s="438"/>
      <c r="E3" s="438"/>
      <c r="F3" s="438"/>
      <c r="G3" s="438"/>
      <c r="H3" s="439"/>
      <c r="I3" s="437" t="s">
        <v>910</v>
      </c>
      <c r="J3" s="438"/>
      <c r="K3" s="438"/>
      <c r="L3" s="438"/>
      <c r="M3" s="438"/>
      <c r="N3" s="439"/>
      <c r="O3" s="432"/>
      <c r="P3" s="434"/>
      <c r="Q3" s="434"/>
      <c r="R3" s="434"/>
      <c r="S3" s="434"/>
      <c r="T3" s="433"/>
      <c r="U3" s="442"/>
    </row>
    <row r="4" spans="1:22" s="76" customFormat="1" ht="13.5" thickBot="1" x14ac:dyDescent="0.25">
      <c r="A4" s="403"/>
      <c r="B4" s="403"/>
      <c r="C4" s="413" t="s">
        <v>979</v>
      </c>
      <c r="D4" s="414"/>
      <c r="E4" s="415"/>
      <c r="F4" s="437" t="s">
        <v>980</v>
      </c>
      <c r="G4" s="438"/>
      <c r="H4" s="439"/>
      <c r="I4" s="413" t="s">
        <v>979</v>
      </c>
      <c r="J4" s="414"/>
      <c r="K4" s="415"/>
      <c r="L4" s="437" t="s">
        <v>980</v>
      </c>
      <c r="M4" s="438"/>
      <c r="N4" s="439"/>
      <c r="O4" s="413" t="s">
        <v>979</v>
      </c>
      <c r="P4" s="414"/>
      <c r="Q4" s="415"/>
      <c r="R4" s="437" t="s">
        <v>980</v>
      </c>
      <c r="S4" s="438"/>
      <c r="T4" s="439"/>
      <c r="U4" s="442"/>
    </row>
    <row r="5" spans="1:22" s="76" customFormat="1" x14ac:dyDescent="0.2">
      <c r="A5" s="403"/>
      <c r="B5" s="403"/>
      <c r="C5" s="77" t="s">
        <v>981</v>
      </c>
      <c r="D5" s="424" t="s">
        <v>982</v>
      </c>
      <c r="E5" s="425"/>
      <c r="F5" s="77" t="s">
        <v>981</v>
      </c>
      <c r="G5" s="424" t="s">
        <v>982</v>
      </c>
      <c r="H5" s="425"/>
      <c r="I5" s="77" t="s">
        <v>981</v>
      </c>
      <c r="J5" s="424" t="s">
        <v>982</v>
      </c>
      <c r="K5" s="425"/>
      <c r="L5" s="77" t="s">
        <v>981</v>
      </c>
      <c r="M5" s="424" t="s">
        <v>982</v>
      </c>
      <c r="N5" s="425"/>
      <c r="O5" s="77" t="s">
        <v>981</v>
      </c>
      <c r="P5" s="424" t="s">
        <v>982</v>
      </c>
      <c r="Q5" s="425"/>
      <c r="R5" s="77" t="s">
        <v>981</v>
      </c>
      <c r="S5" s="424" t="s">
        <v>982</v>
      </c>
      <c r="T5" s="425"/>
      <c r="U5" s="442"/>
      <c r="V5" s="78"/>
    </row>
    <row r="6" spans="1:22" s="76" customFormat="1" ht="13.5" thickBot="1" x14ac:dyDescent="0.25">
      <c r="A6" s="404"/>
      <c r="B6" s="404"/>
      <c r="C6" s="79" t="s">
        <v>983</v>
      </c>
      <c r="D6" s="432" t="s">
        <v>984</v>
      </c>
      <c r="E6" s="433"/>
      <c r="F6" s="79" t="s">
        <v>983</v>
      </c>
      <c r="G6" s="432" t="s">
        <v>984</v>
      </c>
      <c r="H6" s="433"/>
      <c r="I6" s="79" t="s">
        <v>983</v>
      </c>
      <c r="J6" s="432" t="s">
        <v>984</v>
      </c>
      <c r="K6" s="433"/>
      <c r="L6" s="79" t="s">
        <v>983</v>
      </c>
      <c r="M6" s="432" t="s">
        <v>984</v>
      </c>
      <c r="N6" s="433"/>
      <c r="O6" s="79" t="s">
        <v>983</v>
      </c>
      <c r="P6" s="432" t="s">
        <v>984</v>
      </c>
      <c r="Q6" s="433"/>
      <c r="R6" s="79" t="s">
        <v>983</v>
      </c>
      <c r="S6" s="432" t="s">
        <v>984</v>
      </c>
      <c r="T6" s="433"/>
      <c r="U6" s="443"/>
    </row>
    <row r="7" spans="1:22" x14ac:dyDescent="0.2">
      <c r="A7" s="224" t="s">
        <v>90</v>
      </c>
      <c r="B7" s="225" t="s">
        <v>91</v>
      </c>
      <c r="C7" s="225">
        <v>210</v>
      </c>
      <c r="D7" s="247">
        <v>2600</v>
      </c>
      <c r="E7" s="227" t="s">
        <v>985</v>
      </c>
      <c r="F7" s="225">
        <v>380</v>
      </c>
      <c r="G7" s="247">
        <v>4700</v>
      </c>
      <c r="H7" s="227" t="s">
        <v>985</v>
      </c>
      <c r="I7" s="225">
        <v>380</v>
      </c>
      <c r="J7" s="247">
        <v>4700</v>
      </c>
      <c r="K7" s="227" t="s">
        <v>985</v>
      </c>
      <c r="L7" s="225">
        <v>380</v>
      </c>
      <c r="M7" s="247">
        <v>4700</v>
      </c>
      <c r="N7" s="227" t="s">
        <v>985</v>
      </c>
      <c r="O7" s="225">
        <v>380</v>
      </c>
      <c r="P7" s="247">
        <v>4700</v>
      </c>
      <c r="Q7" s="227" t="s">
        <v>985</v>
      </c>
      <c r="R7" s="225">
        <v>380</v>
      </c>
      <c r="S7" s="247">
        <v>4700</v>
      </c>
      <c r="T7" s="227" t="s">
        <v>985</v>
      </c>
      <c r="U7" s="257">
        <v>15</v>
      </c>
      <c r="V7" s="258"/>
    </row>
    <row r="8" spans="1:22" x14ac:dyDescent="0.2">
      <c r="A8" s="236" t="s">
        <v>92</v>
      </c>
      <c r="B8" s="230" t="s">
        <v>93</v>
      </c>
      <c r="C8" s="230">
        <v>210</v>
      </c>
      <c r="D8" s="248">
        <v>2400</v>
      </c>
      <c r="E8" s="232" t="s">
        <v>985</v>
      </c>
      <c r="F8" s="230">
        <v>580</v>
      </c>
      <c r="G8" s="248">
        <v>6600</v>
      </c>
      <c r="H8" s="232" t="s">
        <v>985</v>
      </c>
      <c r="I8" s="230">
        <v>1600</v>
      </c>
      <c r="J8" s="248">
        <v>18000</v>
      </c>
      <c r="K8" s="232" t="s">
        <v>985</v>
      </c>
      <c r="L8" s="230">
        <v>1600</v>
      </c>
      <c r="M8" s="248">
        <v>18000</v>
      </c>
      <c r="N8" s="232" t="s">
        <v>985</v>
      </c>
      <c r="O8" s="230">
        <v>1600</v>
      </c>
      <c r="P8" s="248">
        <v>18000</v>
      </c>
      <c r="Q8" s="232" t="s">
        <v>985</v>
      </c>
      <c r="R8" s="230">
        <v>1600</v>
      </c>
      <c r="S8" s="248">
        <v>18000</v>
      </c>
      <c r="T8" s="232" t="s">
        <v>985</v>
      </c>
      <c r="U8" s="259">
        <v>15</v>
      </c>
      <c r="V8" s="258"/>
    </row>
    <row r="9" spans="1:22" x14ac:dyDescent="0.2">
      <c r="A9" s="249" t="s">
        <v>94</v>
      </c>
      <c r="B9" s="250" t="s">
        <v>95</v>
      </c>
      <c r="C9" s="230">
        <v>4.2</v>
      </c>
      <c r="D9" s="248">
        <v>0.5</v>
      </c>
      <c r="E9" s="232" t="s">
        <v>985</v>
      </c>
      <c r="F9" s="230">
        <v>12</v>
      </c>
      <c r="G9" s="248">
        <v>1.4</v>
      </c>
      <c r="H9" s="232" t="s">
        <v>985</v>
      </c>
      <c r="I9" s="230">
        <v>420</v>
      </c>
      <c r="J9" s="248">
        <v>50</v>
      </c>
      <c r="K9" s="232" t="s">
        <v>985</v>
      </c>
      <c r="L9" s="230">
        <v>1200</v>
      </c>
      <c r="M9" s="248">
        <v>140</v>
      </c>
      <c r="N9" s="232" t="s">
        <v>985</v>
      </c>
      <c r="O9" s="230">
        <v>4.2</v>
      </c>
      <c r="P9" s="248">
        <v>0.5</v>
      </c>
      <c r="Q9" s="232" t="s">
        <v>985</v>
      </c>
      <c r="R9" s="230">
        <v>12</v>
      </c>
      <c r="S9" s="248">
        <v>1.4</v>
      </c>
      <c r="T9" s="232" t="s">
        <v>985</v>
      </c>
      <c r="U9" s="259" t="s">
        <v>986</v>
      </c>
      <c r="V9" s="258"/>
    </row>
    <row r="10" spans="1:22" x14ac:dyDescent="0.2">
      <c r="A10" s="236" t="s">
        <v>96</v>
      </c>
      <c r="B10" s="230" t="s">
        <v>97</v>
      </c>
      <c r="C10" s="230">
        <v>1.9</v>
      </c>
      <c r="D10" s="248">
        <v>0.22999999999999998</v>
      </c>
      <c r="E10" s="232" t="s">
        <v>985</v>
      </c>
      <c r="F10" s="230">
        <v>7.9</v>
      </c>
      <c r="G10" s="248">
        <v>0.96</v>
      </c>
      <c r="H10" s="232" t="s">
        <v>985</v>
      </c>
      <c r="I10" s="230">
        <v>190</v>
      </c>
      <c r="J10" s="248">
        <v>23</v>
      </c>
      <c r="K10" s="232" t="s">
        <v>985</v>
      </c>
      <c r="L10" s="230">
        <v>790</v>
      </c>
      <c r="M10" s="248">
        <v>96</v>
      </c>
      <c r="N10" s="232" t="s">
        <v>985</v>
      </c>
      <c r="O10" s="230">
        <v>1.9</v>
      </c>
      <c r="P10" s="248">
        <v>0.22999999999999998</v>
      </c>
      <c r="Q10" s="232" t="s">
        <v>985</v>
      </c>
      <c r="R10" s="230">
        <v>7.9</v>
      </c>
      <c r="S10" s="248">
        <v>0.96</v>
      </c>
      <c r="T10" s="232" t="s">
        <v>985</v>
      </c>
      <c r="U10" s="259" t="s">
        <v>986</v>
      </c>
      <c r="V10" s="258"/>
    </row>
    <row r="11" spans="1:22" x14ac:dyDescent="0.2">
      <c r="A11" s="236" t="s">
        <v>98</v>
      </c>
      <c r="B11" s="230" t="s">
        <v>99</v>
      </c>
      <c r="C11" s="230">
        <v>3100</v>
      </c>
      <c r="D11" s="248">
        <v>350</v>
      </c>
      <c r="E11" s="232" t="s">
        <v>985</v>
      </c>
      <c r="F11" s="230">
        <v>8800</v>
      </c>
      <c r="G11" s="248">
        <v>980.00000000000011</v>
      </c>
      <c r="H11" s="232" t="s">
        <v>985</v>
      </c>
      <c r="I11" s="230">
        <v>10000</v>
      </c>
      <c r="J11" s="248">
        <v>10000</v>
      </c>
      <c r="K11" s="232" t="s">
        <v>937</v>
      </c>
      <c r="L11" s="230">
        <v>10000</v>
      </c>
      <c r="M11" s="248">
        <v>10000</v>
      </c>
      <c r="N11" s="232" t="s">
        <v>937</v>
      </c>
      <c r="O11" s="230">
        <v>10000</v>
      </c>
      <c r="P11" s="248">
        <v>3500</v>
      </c>
      <c r="Q11" s="232" t="s">
        <v>985</v>
      </c>
      <c r="R11" s="230">
        <v>10000</v>
      </c>
      <c r="S11" s="248">
        <v>9800</v>
      </c>
      <c r="T11" s="232" t="s">
        <v>985</v>
      </c>
      <c r="U11" s="259" t="s">
        <v>986</v>
      </c>
      <c r="V11" s="258"/>
    </row>
    <row r="12" spans="1:22" x14ac:dyDescent="0.2">
      <c r="A12" s="236" t="s">
        <v>100</v>
      </c>
      <c r="B12" s="230" t="s">
        <v>101</v>
      </c>
      <c r="C12" s="230">
        <v>13</v>
      </c>
      <c r="D12" s="248">
        <v>1.5</v>
      </c>
      <c r="E12" s="232" t="s">
        <v>985</v>
      </c>
      <c r="F12" s="230">
        <v>53</v>
      </c>
      <c r="G12" s="248">
        <v>6</v>
      </c>
      <c r="H12" s="232" t="s">
        <v>985</v>
      </c>
      <c r="I12" s="230">
        <v>1300</v>
      </c>
      <c r="J12" s="248">
        <v>150</v>
      </c>
      <c r="K12" s="232" t="s">
        <v>985</v>
      </c>
      <c r="L12" s="230">
        <v>5300</v>
      </c>
      <c r="M12" s="248">
        <v>600</v>
      </c>
      <c r="N12" s="232" t="s">
        <v>985</v>
      </c>
      <c r="O12" s="230">
        <v>130</v>
      </c>
      <c r="P12" s="248">
        <v>15</v>
      </c>
      <c r="Q12" s="232" t="s">
        <v>985</v>
      </c>
      <c r="R12" s="230">
        <v>530</v>
      </c>
      <c r="S12" s="248">
        <v>60</v>
      </c>
      <c r="T12" s="232" t="s">
        <v>985</v>
      </c>
      <c r="U12" s="259" t="s">
        <v>986</v>
      </c>
      <c r="V12" s="258"/>
    </row>
    <row r="13" spans="1:22" x14ac:dyDescent="0.2">
      <c r="A13" s="236" t="s">
        <v>102</v>
      </c>
      <c r="B13" s="230" t="s">
        <v>103</v>
      </c>
      <c r="C13" s="230">
        <v>350</v>
      </c>
      <c r="D13" s="248">
        <v>190</v>
      </c>
      <c r="E13" s="232" t="s">
        <v>985</v>
      </c>
      <c r="F13" s="230">
        <v>969.99999999999989</v>
      </c>
      <c r="G13" s="248">
        <v>520</v>
      </c>
      <c r="H13" s="232" t="s">
        <v>985</v>
      </c>
      <c r="I13" s="230">
        <v>10000</v>
      </c>
      <c r="J13" s="248">
        <v>10000</v>
      </c>
      <c r="K13" s="232" t="s">
        <v>937</v>
      </c>
      <c r="L13" s="230">
        <v>10000</v>
      </c>
      <c r="M13" s="248">
        <v>10000</v>
      </c>
      <c r="N13" s="232" t="s">
        <v>937</v>
      </c>
      <c r="O13" s="230">
        <v>350</v>
      </c>
      <c r="P13" s="248">
        <v>190</v>
      </c>
      <c r="Q13" s="232" t="s">
        <v>985</v>
      </c>
      <c r="R13" s="230">
        <v>969.99999999999989</v>
      </c>
      <c r="S13" s="248">
        <v>520</v>
      </c>
      <c r="T13" s="232" t="s">
        <v>985</v>
      </c>
      <c r="U13" s="259" t="s">
        <v>986</v>
      </c>
      <c r="V13" s="258"/>
    </row>
    <row r="14" spans="1:22" x14ac:dyDescent="0.2">
      <c r="A14" s="251" t="s">
        <v>104</v>
      </c>
      <c r="B14" s="230" t="s">
        <v>105</v>
      </c>
      <c r="C14" s="230">
        <v>1.7000000000000001E-2</v>
      </c>
      <c r="D14" s="248">
        <v>7.0000000000000007E-2</v>
      </c>
      <c r="E14" s="232" t="s">
        <v>985</v>
      </c>
      <c r="F14" s="230">
        <v>7.2000000000000008E-2</v>
      </c>
      <c r="G14" s="248">
        <v>0.30000000000000004</v>
      </c>
      <c r="H14" s="232" t="s">
        <v>985</v>
      </c>
      <c r="I14" s="230">
        <v>1.7000000000000002</v>
      </c>
      <c r="J14" s="248">
        <v>7</v>
      </c>
      <c r="K14" s="232" t="s">
        <v>985</v>
      </c>
      <c r="L14" s="230">
        <v>7.1999999999999993</v>
      </c>
      <c r="M14" s="248">
        <v>30</v>
      </c>
      <c r="N14" s="232" t="s">
        <v>985</v>
      </c>
      <c r="O14" s="230">
        <v>17</v>
      </c>
      <c r="P14" s="248">
        <v>70</v>
      </c>
      <c r="Q14" s="232" t="s">
        <v>985</v>
      </c>
      <c r="R14" s="230">
        <v>72</v>
      </c>
      <c r="S14" s="248">
        <v>300</v>
      </c>
      <c r="T14" s="232" t="s">
        <v>985</v>
      </c>
      <c r="U14" s="259">
        <v>20</v>
      </c>
      <c r="V14" s="258"/>
    </row>
    <row r="15" spans="1:22" x14ac:dyDescent="0.2">
      <c r="A15" s="236" t="s">
        <v>106</v>
      </c>
      <c r="B15" s="230" t="s">
        <v>107</v>
      </c>
      <c r="C15" s="230">
        <v>4.2000000000000006E-3</v>
      </c>
      <c r="D15" s="248">
        <v>4.7000000000000004E-4</v>
      </c>
      <c r="E15" s="232" t="s">
        <v>985</v>
      </c>
      <c r="F15" s="230">
        <v>1.8000000000000002E-2</v>
      </c>
      <c r="G15" s="248">
        <v>2E-3</v>
      </c>
      <c r="H15" s="232" t="s">
        <v>985</v>
      </c>
      <c r="I15" s="230">
        <v>0.42000000000000004</v>
      </c>
      <c r="J15" s="248">
        <v>4.7E-2</v>
      </c>
      <c r="K15" s="232" t="s">
        <v>985</v>
      </c>
      <c r="L15" s="230">
        <v>1.7999999999999998</v>
      </c>
      <c r="M15" s="248">
        <v>0.2</v>
      </c>
      <c r="N15" s="232" t="s">
        <v>985</v>
      </c>
      <c r="O15" s="230">
        <v>4.2000000000000003E-2</v>
      </c>
      <c r="P15" s="248">
        <v>4.7000000000000002E-3</v>
      </c>
      <c r="Q15" s="232" t="s">
        <v>985</v>
      </c>
      <c r="R15" s="230">
        <v>0.18</v>
      </c>
      <c r="S15" s="248">
        <v>0.02</v>
      </c>
      <c r="T15" s="232" t="s">
        <v>985</v>
      </c>
      <c r="U15" s="259" t="s">
        <v>986</v>
      </c>
      <c r="V15" s="258"/>
    </row>
    <row r="16" spans="1:22" x14ac:dyDescent="0.2">
      <c r="A16" s="236" t="s">
        <v>108</v>
      </c>
      <c r="B16" s="230" t="s">
        <v>109</v>
      </c>
      <c r="C16" s="230">
        <v>1.9E-2</v>
      </c>
      <c r="D16" s="248">
        <v>3.3E-3</v>
      </c>
      <c r="E16" s="232" t="s">
        <v>985</v>
      </c>
      <c r="F16" s="230">
        <v>0.25</v>
      </c>
      <c r="G16" s="248">
        <v>4.2999999999999997E-2</v>
      </c>
      <c r="H16" s="232" t="s">
        <v>985</v>
      </c>
      <c r="I16" s="230">
        <v>1.9</v>
      </c>
      <c r="J16" s="248">
        <v>0.33</v>
      </c>
      <c r="K16" s="232" t="s">
        <v>985</v>
      </c>
      <c r="L16" s="230">
        <v>25</v>
      </c>
      <c r="M16" s="248">
        <v>4.3</v>
      </c>
      <c r="N16" s="232" t="s">
        <v>985</v>
      </c>
      <c r="O16" s="230">
        <v>1.9E-2</v>
      </c>
      <c r="P16" s="248">
        <v>3.3E-3</v>
      </c>
      <c r="Q16" s="232" t="s">
        <v>985</v>
      </c>
      <c r="R16" s="230">
        <v>0.25</v>
      </c>
      <c r="S16" s="248">
        <v>4.2999999999999997E-2</v>
      </c>
      <c r="T16" s="232" t="s">
        <v>985</v>
      </c>
      <c r="U16" s="259" t="s">
        <v>986</v>
      </c>
      <c r="V16" s="258"/>
    </row>
    <row r="17" spans="1:22" s="80" customFormat="1" x14ac:dyDescent="0.2">
      <c r="A17" s="236" t="s">
        <v>110</v>
      </c>
      <c r="B17" s="230" t="s">
        <v>111</v>
      </c>
      <c r="C17" s="230">
        <v>0.21</v>
      </c>
      <c r="D17" s="248">
        <v>3.9E-2</v>
      </c>
      <c r="E17" s="232" t="s">
        <v>985</v>
      </c>
      <c r="F17" s="230">
        <v>0.88</v>
      </c>
      <c r="G17" s="248">
        <v>0.16</v>
      </c>
      <c r="H17" s="232" t="s">
        <v>985</v>
      </c>
      <c r="I17" s="230">
        <v>21</v>
      </c>
      <c r="J17" s="248">
        <v>3.9</v>
      </c>
      <c r="K17" s="232" t="s">
        <v>985</v>
      </c>
      <c r="L17" s="230">
        <v>88</v>
      </c>
      <c r="M17" s="248">
        <v>16</v>
      </c>
      <c r="N17" s="232" t="s">
        <v>985</v>
      </c>
      <c r="O17" s="230">
        <v>21</v>
      </c>
      <c r="P17" s="248">
        <v>3.9</v>
      </c>
      <c r="Q17" s="232" t="s">
        <v>985</v>
      </c>
      <c r="R17" s="230">
        <v>88</v>
      </c>
      <c r="S17" s="248">
        <v>16</v>
      </c>
      <c r="T17" s="232" t="s">
        <v>985</v>
      </c>
      <c r="U17" s="259" t="s">
        <v>986</v>
      </c>
      <c r="V17" s="258"/>
    </row>
    <row r="18" spans="1:22" x14ac:dyDescent="0.2">
      <c r="A18" s="236" t="s">
        <v>112</v>
      </c>
      <c r="B18" s="230" t="s">
        <v>113</v>
      </c>
      <c r="C18" s="230">
        <v>7.2000000000000008E-2</v>
      </c>
      <c r="D18" s="248">
        <v>0.01</v>
      </c>
      <c r="E18" s="232" t="s">
        <v>985</v>
      </c>
      <c r="F18" s="230">
        <v>0.37</v>
      </c>
      <c r="G18" s="248">
        <v>5.0999999999999997E-2</v>
      </c>
      <c r="H18" s="232" t="s">
        <v>985</v>
      </c>
      <c r="I18" s="230">
        <v>7.1999999999999993</v>
      </c>
      <c r="J18" s="248">
        <v>1</v>
      </c>
      <c r="K18" s="232" t="s">
        <v>985</v>
      </c>
      <c r="L18" s="230">
        <v>37</v>
      </c>
      <c r="M18" s="248">
        <v>5.0999999999999996</v>
      </c>
      <c r="N18" s="232" t="s">
        <v>985</v>
      </c>
      <c r="O18" s="230">
        <v>7.1999999999999993</v>
      </c>
      <c r="P18" s="248">
        <v>1</v>
      </c>
      <c r="Q18" s="232" t="s">
        <v>985</v>
      </c>
      <c r="R18" s="230">
        <v>37</v>
      </c>
      <c r="S18" s="248">
        <v>5.0999999999999996</v>
      </c>
      <c r="T18" s="232" t="s">
        <v>985</v>
      </c>
      <c r="U18" s="259" t="s">
        <v>986</v>
      </c>
      <c r="V18" s="258"/>
    </row>
    <row r="19" spans="1:22" x14ac:dyDescent="0.2">
      <c r="A19" s="236" t="s">
        <v>114</v>
      </c>
      <c r="B19" s="230" t="s">
        <v>115</v>
      </c>
      <c r="C19" s="230">
        <v>0.2</v>
      </c>
      <c r="D19" s="248">
        <v>7.6999999999999999E-2</v>
      </c>
      <c r="E19" s="232" t="s">
        <v>985</v>
      </c>
      <c r="F19" s="230">
        <v>0.2</v>
      </c>
      <c r="G19" s="248">
        <v>7.6999999999999999E-2</v>
      </c>
      <c r="H19" s="232" t="s">
        <v>985</v>
      </c>
      <c r="I19" s="230">
        <v>20</v>
      </c>
      <c r="J19" s="248">
        <v>7.7</v>
      </c>
      <c r="K19" s="232" t="s">
        <v>985</v>
      </c>
      <c r="L19" s="230">
        <v>20</v>
      </c>
      <c r="M19" s="248">
        <v>7.7</v>
      </c>
      <c r="N19" s="232" t="s">
        <v>985</v>
      </c>
      <c r="O19" s="230">
        <v>0.2</v>
      </c>
      <c r="P19" s="248">
        <v>7.6999999999999999E-2</v>
      </c>
      <c r="Q19" s="232" t="s">
        <v>985</v>
      </c>
      <c r="R19" s="230">
        <v>0.2</v>
      </c>
      <c r="S19" s="248">
        <v>7.6999999999999999E-2</v>
      </c>
      <c r="T19" s="232" t="s">
        <v>985</v>
      </c>
      <c r="U19" s="259" t="s">
        <v>986</v>
      </c>
      <c r="V19" s="258"/>
    </row>
    <row r="20" spans="1:22" x14ac:dyDescent="0.2">
      <c r="A20" s="236" t="s">
        <v>116</v>
      </c>
      <c r="B20" s="230" t="s">
        <v>117</v>
      </c>
      <c r="C20" s="230">
        <v>0.3</v>
      </c>
      <c r="D20" s="248">
        <v>0.05</v>
      </c>
      <c r="E20" s="232" t="s">
        <v>985</v>
      </c>
      <c r="F20" s="230">
        <v>0.3</v>
      </c>
      <c r="G20" s="248">
        <v>0.05</v>
      </c>
      <c r="H20" s="232" t="s">
        <v>985</v>
      </c>
      <c r="I20" s="230">
        <v>30</v>
      </c>
      <c r="J20" s="248">
        <v>5</v>
      </c>
      <c r="K20" s="232" t="s">
        <v>985</v>
      </c>
      <c r="L20" s="230">
        <v>30</v>
      </c>
      <c r="M20" s="248">
        <v>5</v>
      </c>
      <c r="N20" s="232" t="s">
        <v>985</v>
      </c>
      <c r="O20" s="230">
        <v>300</v>
      </c>
      <c r="P20" s="248">
        <v>50</v>
      </c>
      <c r="Q20" s="232" t="s">
        <v>985</v>
      </c>
      <c r="R20" s="230">
        <v>300</v>
      </c>
      <c r="S20" s="248">
        <v>50</v>
      </c>
      <c r="T20" s="232" t="s">
        <v>985</v>
      </c>
      <c r="U20" s="259" t="s">
        <v>986</v>
      </c>
      <c r="V20" s="258"/>
    </row>
    <row r="21" spans="1:22" x14ac:dyDescent="0.2">
      <c r="A21" s="236" t="s">
        <v>118</v>
      </c>
      <c r="B21" s="230" t="s">
        <v>119</v>
      </c>
      <c r="C21" s="230">
        <v>0.2</v>
      </c>
      <c r="D21" s="248">
        <v>2.7000000000000003E-2</v>
      </c>
      <c r="E21" s="232" t="s">
        <v>985</v>
      </c>
      <c r="F21" s="230">
        <v>0.2</v>
      </c>
      <c r="G21" s="248">
        <v>2.7000000000000003E-2</v>
      </c>
      <c r="H21" s="232" t="s">
        <v>985</v>
      </c>
      <c r="I21" s="230">
        <v>20</v>
      </c>
      <c r="J21" s="248">
        <v>2.7</v>
      </c>
      <c r="K21" s="232" t="s">
        <v>985</v>
      </c>
      <c r="L21" s="230">
        <v>20</v>
      </c>
      <c r="M21" s="248">
        <v>2.7</v>
      </c>
      <c r="N21" s="232" t="s">
        <v>985</v>
      </c>
      <c r="O21" s="230">
        <v>0.2</v>
      </c>
      <c r="P21" s="248">
        <v>2.7000000000000003E-2</v>
      </c>
      <c r="Q21" s="232" t="s">
        <v>985</v>
      </c>
      <c r="R21" s="230">
        <v>0.2</v>
      </c>
      <c r="S21" s="248">
        <v>2.7000000000000003E-2</v>
      </c>
      <c r="T21" s="232" t="s">
        <v>985</v>
      </c>
      <c r="U21" s="259" t="s">
        <v>986</v>
      </c>
      <c r="V21" s="258"/>
    </row>
    <row r="22" spans="1:22" x14ac:dyDescent="0.2">
      <c r="A22" s="236" t="s">
        <v>120</v>
      </c>
      <c r="B22" s="230" t="s">
        <v>121</v>
      </c>
      <c r="C22" s="230">
        <v>0.4</v>
      </c>
      <c r="D22" s="248">
        <v>4.4999999999999998E-2</v>
      </c>
      <c r="E22" s="232" t="s">
        <v>985</v>
      </c>
      <c r="F22" s="230">
        <v>0.4</v>
      </c>
      <c r="G22" s="248">
        <v>4.4999999999999998E-2</v>
      </c>
      <c r="H22" s="232" t="s">
        <v>985</v>
      </c>
      <c r="I22" s="230">
        <v>40</v>
      </c>
      <c r="J22" s="248">
        <v>4.5</v>
      </c>
      <c r="K22" s="232" t="s">
        <v>985</v>
      </c>
      <c r="L22" s="230">
        <v>40</v>
      </c>
      <c r="M22" s="248">
        <v>4.5</v>
      </c>
      <c r="N22" s="232" t="s">
        <v>985</v>
      </c>
      <c r="O22" s="230">
        <v>0.4</v>
      </c>
      <c r="P22" s="248">
        <v>4.4999999999999998E-2</v>
      </c>
      <c r="Q22" s="232" t="s">
        <v>985</v>
      </c>
      <c r="R22" s="230">
        <v>0.4</v>
      </c>
      <c r="S22" s="248">
        <v>4.4999999999999998E-2</v>
      </c>
      <c r="T22" s="232" t="s">
        <v>985</v>
      </c>
      <c r="U22" s="259" t="s">
        <v>986</v>
      </c>
      <c r="V22" s="258"/>
    </row>
    <row r="23" spans="1:22" x14ac:dyDescent="0.2">
      <c r="A23" s="236" t="s">
        <v>122</v>
      </c>
      <c r="B23" s="230" t="s">
        <v>123</v>
      </c>
      <c r="C23" s="230">
        <v>3.8000000000000004E-3</v>
      </c>
      <c r="D23" s="248">
        <v>0.45999999999999996</v>
      </c>
      <c r="E23" s="232" t="s">
        <v>985</v>
      </c>
      <c r="F23" s="230">
        <v>1.6000000000000004E-2</v>
      </c>
      <c r="G23" s="248">
        <v>1.9</v>
      </c>
      <c r="H23" s="232" t="s">
        <v>985</v>
      </c>
      <c r="I23" s="230">
        <v>0.38</v>
      </c>
      <c r="J23" s="248">
        <v>46</v>
      </c>
      <c r="K23" s="232" t="s">
        <v>985</v>
      </c>
      <c r="L23" s="230">
        <v>1.6</v>
      </c>
      <c r="M23" s="248">
        <v>190</v>
      </c>
      <c r="N23" s="232" t="s">
        <v>985</v>
      </c>
      <c r="O23" s="230">
        <v>2</v>
      </c>
      <c r="P23" s="248">
        <v>240</v>
      </c>
      <c r="Q23" s="232" t="s">
        <v>985</v>
      </c>
      <c r="R23" s="230">
        <v>2</v>
      </c>
      <c r="S23" s="248">
        <v>240</v>
      </c>
      <c r="T23" s="232" t="s">
        <v>985</v>
      </c>
      <c r="U23" s="259">
        <v>10</v>
      </c>
      <c r="V23" s="258"/>
    </row>
    <row r="24" spans="1:22" x14ac:dyDescent="0.2">
      <c r="A24" s="236" t="s">
        <v>124</v>
      </c>
      <c r="B24" s="230" t="s">
        <v>125</v>
      </c>
      <c r="C24" s="230">
        <v>2.1000000000000001E-2</v>
      </c>
      <c r="D24" s="248">
        <v>2.5000000000000001E-3</v>
      </c>
      <c r="E24" s="232" t="s">
        <v>985</v>
      </c>
      <c r="F24" s="230">
        <v>8.8000000000000009E-2</v>
      </c>
      <c r="G24" s="248">
        <v>0.01</v>
      </c>
      <c r="H24" s="232" t="s">
        <v>985</v>
      </c>
      <c r="I24" s="230">
        <v>2.1</v>
      </c>
      <c r="J24" s="248">
        <v>0.25</v>
      </c>
      <c r="K24" s="232" t="s">
        <v>985</v>
      </c>
      <c r="L24" s="230">
        <v>8.7999999999999989</v>
      </c>
      <c r="M24" s="248">
        <v>1</v>
      </c>
      <c r="N24" s="232" t="s">
        <v>985</v>
      </c>
      <c r="O24" s="230">
        <v>2.1</v>
      </c>
      <c r="P24" s="248">
        <v>0.25</v>
      </c>
      <c r="Q24" s="232" t="s">
        <v>985</v>
      </c>
      <c r="R24" s="230">
        <v>8.7999999999999989</v>
      </c>
      <c r="S24" s="248">
        <v>1</v>
      </c>
      <c r="T24" s="232" t="s">
        <v>985</v>
      </c>
      <c r="U24" s="259" t="s">
        <v>986</v>
      </c>
      <c r="V24" s="258"/>
    </row>
    <row r="25" spans="1:22" x14ac:dyDescent="0.2">
      <c r="A25" s="236" t="s">
        <v>128</v>
      </c>
      <c r="B25" s="230" t="s">
        <v>129</v>
      </c>
      <c r="C25" s="230">
        <v>6</v>
      </c>
      <c r="D25" s="248">
        <v>6.5</v>
      </c>
      <c r="E25" s="232" t="s">
        <v>985</v>
      </c>
      <c r="F25" s="230">
        <v>6</v>
      </c>
      <c r="G25" s="248">
        <v>6.5</v>
      </c>
      <c r="H25" s="232" t="s">
        <v>985</v>
      </c>
      <c r="I25" s="230">
        <v>600</v>
      </c>
      <c r="J25" s="248">
        <v>650</v>
      </c>
      <c r="K25" s="232" t="s">
        <v>985</v>
      </c>
      <c r="L25" s="230">
        <v>600</v>
      </c>
      <c r="M25" s="248">
        <v>650</v>
      </c>
      <c r="N25" s="232" t="s">
        <v>985</v>
      </c>
      <c r="O25" s="230">
        <v>6</v>
      </c>
      <c r="P25" s="248">
        <v>6.5</v>
      </c>
      <c r="Q25" s="232" t="s">
        <v>985</v>
      </c>
      <c r="R25" s="230">
        <v>6</v>
      </c>
      <c r="S25" s="248">
        <v>6.5</v>
      </c>
      <c r="T25" s="232" t="s">
        <v>985</v>
      </c>
      <c r="U25" s="259" t="s">
        <v>986</v>
      </c>
      <c r="V25" s="258"/>
    </row>
    <row r="26" spans="1:22" x14ac:dyDescent="0.2">
      <c r="A26" s="251" t="s">
        <v>130</v>
      </c>
      <c r="B26" s="230" t="s">
        <v>131</v>
      </c>
      <c r="C26" s="230">
        <v>3.1000000000000003E-3</v>
      </c>
      <c r="D26" s="248">
        <v>1.1999999999999999E-3</v>
      </c>
      <c r="E26" s="232" t="s">
        <v>985</v>
      </c>
      <c r="F26" s="230">
        <v>1.3000000000000001E-2</v>
      </c>
      <c r="G26" s="248">
        <v>5.0000000000000001E-3</v>
      </c>
      <c r="H26" s="232" t="s">
        <v>985</v>
      </c>
      <c r="I26" s="230">
        <v>0.31</v>
      </c>
      <c r="J26" s="248">
        <v>0.12</v>
      </c>
      <c r="K26" s="232" t="s">
        <v>985</v>
      </c>
      <c r="L26" s="230">
        <v>1.3</v>
      </c>
      <c r="M26" s="248">
        <v>0.5</v>
      </c>
      <c r="N26" s="232" t="s">
        <v>985</v>
      </c>
      <c r="O26" s="230">
        <v>3.1</v>
      </c>
      <c r="P26" s="248">
        <v>1.2</v>
      </c>
      <c r="Q26" s="232" t="s">
        <v>985</v>
      </c>
      <c r="R26" s="230">
        <v>13</v>
      </c>
      <c r="S26" s="248">
        <v>5</v>
      </c>
      <c r="T26" s="232" t="s">
        <v>985</v>
      </c>
      <c r="U26" s="259" t="s">
        <v>986</v>
      </c>
      <c r="V26" s="258"/>
    </row>
    <row r="27" spans="1:22" x14ac:dyDescent="0.2">
      <c r="A27" s="236" t="s">
        <v>132</v>
      </c>
      <c r="B27" s="230" t="s">
        <v>133</v>
      </c>
      <c r="C27" s="230">
        <v>6.9000000000000006E-2</v>
      </c>
      <c r="D27" s="248">
        <v>2.7999999999999997E-2</v>
      </c>
      <c r="E27" s="232" t="s">
        <v>985</v>
      </c>
      <c r="F27" s="230">
        <v>0.28999999999999998</v>
      </c>
      <c r="G27" s="248">
        <v>0.12</v>
      </c>
      <c r="H27" s="232" t="s">
        <v>985</v>
      </c>
      <c r="I27" s="230">
        <v>6.9</v>
      </c>
      <c r="J27" s="248">
        <v>2.8</v>
      </c>
      <c r="K27" s="232" t="s">
        <v>985</v>
      </c>
      <c r="L27" s="230">
        <v>28.999999999999996</v>
      </c>
      <c r="M27" s="248">
        <v>12</v>
      </c>
      <c r="N27" s="232" t="s">
        <v>985</v>
      </c>
      <c r="O27" s="230">
        <v>69</v>
      </c>
      <c r="P27" s="248">
        <v>28</v>
      </c>
      <c r="Q27" s="232" t="s">
        <v>985</v>
      </c>
      <c r="R27" s="230">
        <v>290</v>
      </c>
      <c r="S27" s="248">
        <v>120</v>
      </c>
      <c r="T27" s="232" t="s">
        <v>985</v>
      </c>
      <c r="U27" s="259" t="s">
        <v>986</v>
      </c>
      <c r="V27" s="258"/>
    </row>
    <row r="28" spans="1:22" x14ac:dyDescent="0.2">
      <c r="A28" s="249" t="s">
        <v>134</v>
      </c>
      <c r="B28" s="250" t="s">
        <v>135</v>
      </c>
      <c r="C28" s="230">
        <v>3000</v>
      </c>
      <c r="D28" s="248">
        <v>360</v>
      </c>
      <c r="E28" s="232" t="s">
        <v>985</v>
      </c>
      <c r="F28" s="230">
        <v>3000</v>
      </c>
      <c r="G28" s="248">
        <v>360</v>
      </c>
      <c r="H28" s="232" t="s">
        <v>985</v>
      </c>
      <c r="I28" s="230">
        <v>10000</v>
      </c>
      <c r="J28" s="248">
        <v>10000</v>
      </c>
      <c r="K28" s="232" t="s">
        <v>937</v>
      </c>
      <c r="L28" s="230">
        <v>10000</v>
      </c>
      <c r="M28" s="248">
        <v>10000</v>
      </c>
      <c r="N28" s="232" t="s">
        <v>937</v>
      </c>
      <c r="O28" s="230">
        <v>3000</v>
      </c>
      <c r="P28" s="248">
        <v>360</v>
      </c>
      <c r="Q28" s="232" t="s">
        <v>985</v>
      </c>
      <c r="R28" s="230">
        <v>3000</v>
      </c>
      <c r="S28" s="248">
        <v>360</v>
      </c>
      <c r="T28" s="232" t="s">
        <v>985</v>
      </c>
      <c r="U28" s="259" t="s">
        <v>986</v>
      </c>
      <c r="V28" s="258"/>
    </row>
    <row r="29" spans="1:22" x14ac:dyDescent="0.2">
      <c r="A29" s="249" t="s">
        <v>136</v>
      </c>
      <c r="B29" s="250" t="s">
        <v>137</v>
      </c>
      <c r="C29" s="230">
        <v>200</v>
      </c>
      <c r="D29" s="248">
        <v>24</v>
      </c>
      <c r="E29" s="232" t="s">
        <v>985</v>
      </c>
      <c r="F29" s="230">
        <v>200</v>
      </c>
      <c r="G29" s="248">
        <v>24</v>
      </c>
      <c r="H29" s="232" t="s">
        <v>985</v>
      </c>
      <c r="I29" s="230">
        <v>20000</v>
      </c>
      <c r="J29" s="248">
        <v>2400</v>
      </c>
      <c r="K29" s="232" t="s">
        <v>985</v>
      </c>
      <c r="L29" s="230">
        <v>20000</v>
      </c>
      <c r="M29" s="248">
        <v>2400</v>
      </c>
      <c r="N29" s="232" t="s">
        <v>985</v>
      </c>
      <c r="O29" s="230">
        <v>200</v>
      </c>
      <c r="P29" s="248">
        <v>24</v>
      </c>
      <c r="Q29" s="232" t="s">
        <v>985</v>
      </c>
      <c r="R29" s="230">
        <v>200</v>
      </c>
      <c r="S29" s="248">
        <v>24</v>
      </c>
      <c r="T29" s="232" t="s">
        <v>985</v>
      </c>
      <c r="U29" s="259" t="s">
        <v>986</v>
      </c>
      <c r="V29" s="258"/>
    </row>
    <row r="30" spans="1:22" x14ac:dyDescent="0.2">
      <c r="A30" s="236" t="s">
        <v>138</v>
      </c>
      <c r="B30" s="230" t="s">
        <v>139</v>
      </c>
      <c r="C30" s="230">
        <v>0.21000000000000002</v>
      </c>
      <c r="D30" s="248">
        <v>0.12</v>
      </c>
      <c r="E30" s="232" t="s">
        <v>985</v>
      </c>
      <c r="F30" s="230">
        <v>0.88</v>
      </c>
      <c r="G30" s="248">
        <v>0.52</v>
      </c>
      <c r="H30" s="232" t="s">
        <v>985</v>
      </c>
      <c r="I30" s="230">
        <v>21</v>
      </c>
      <c r="J30" s="248">
        <v>12</v>
      </c>
      <c r="K30" s="232" t="s">
        <v>985</v>
      </c>
      <c r="L30" s="230">
        <v>88.000000000000014</v>
      </c>
      <c r="M30" s="248">
        <v>52</v>
      </c>
      <c r="N30" s="232" t="s">
        <v>985</v>
      </c>
      <c r="O30" s="230">
        <v>0.21000000000000002</v>
      </c>
      <c r="P30" s="248">
        <v>0.12</v>
      </c>
      <c r="Q30" s="232" t="s">
        <v>985</v>
      </c>
      <c r="R30" s="230">
        <v>0.88</v>
      </c>
      <c r="S30" s="248">
        <v>0.52</v>
      </c>
      <c r="T30" s="232" t="s">
        <v>985</v>
      </c>
      <c r="U30" s="259" t="s">
        <v>986</v>
      </c>
      <c r="V30" s="258"/>
    </row>
    <row r="31" spans="1:22" x14ac:dyDescent="0.2">
      <c r="A31" s="236" t="s">
        <v>140</v>
      </c>
      <c r="B31" s="230" t="s">
        <v>141</v>
      </c>
      <c r="C31" s="230">
        <v>6.6000000000000005</v>
      </c>
      <c r="D31" s="248">
        <v>350</v>
      </c>
      <c r="E31" s="232" t="s">
        <v>985</v>
      </c>
      <c r="F31" s="230">
        <v>6.6000000000000005</v>
      </c>
      <c r="G31" s="248">
        <v>350</v>
      </c>
      <c r="H31" s="232" t="s">
        <v>985</v>
      </c>
      <c r="I31" s="230">
        <v>6.6000000000000005</v>
      </c>
      <c r="J31" s="248">
        <v>350</v>
      </c>
      <c r="K31" s="232" t="s">
        <v>985</v>
      </c>
      <c r="L31" s="230">
        <v>6.6000000000000005</v>
      </c>
      <c r="M31" s="248">
        <v>350</v>
      </c>
      <c r="N31" s="232" t="s">
        <v>985</v>
      </c>
      <c r="O31" s="230">
        <v>6.6000000000000005</v>
      </c>
      <c r="P31" s="248">
        <v>350</v>
      </c>
      <c r="Q31" s="232" t="s">
        <v>985</v>
      </c>
      <c r="R31" s="230">
        <v>6.6000000000000005</v>
      </c>
      <c r="S31" s="248">
        <v>350</v>
      </c>
      <c r="T31" s="232" t="s">
        <v>985</v>
      </c>
      <c r="U31" s="259">
        <v>10</v>
      </c>
      <c r="V31" s="258"/>
    </row>
    <row r="32" spans="1:22" x14ac:dyDescent="0.2">
      <c r="A32" s="236" t="s">
        <v>148</v>
      </c>
      <c r="B32" s="230" t="s">
        <v>149</v>
      </c>
      <c r="C32" s="230">
        <v>0.3</v>
      </c>
      <c r="D32" s="248">
        <v>0.13</v>
      </c>
      <c r="E32" s="232" t="s">
        <v>985</v>
      </c>
      <c r="F32" s="230">
        <v>0.3</v>
      </c>
      <c r="G32" s="248">
        <v>0.13</v>
      </c>
      <c r="H32" s="232" t="s">
        <v>985</v>
      </c>
      <c r="I32" s="230">
        <v>30</v>
      </c>
      <c r="J32" s="248">
        <v>13</v>
      </c>
      <c r="K32" s="232" t="s">
        <v>985</v>
      </c>
      <c r="L32" s="230">
        <v>30</v>
      </c>
      <c r="M32" s="248">
        <v>13</v>
      </c>
      <c r="N32" s="232" t="s">
        <v>985</v>
      </c>
      <c r="O32" s="230">
        <v>0.3</v>
      </c>
      <c r="P32" s="248">
        <v>0.13</v>
      </c>
      <c r="Q32" s="232" t="s">
        <v>985</v>
      </c>
      <c r="R32" s="230">
        <v>0.3</v>
      </c>
      <c r="S32" s="248">
        <v>0.13</v>
      </c>
      <c r="T32" s="232" t="s">
        <v>985</v>
      </c>
      <c r="U32" s="259" t="s">
        <v>986</v>
      </c>
      <c r="V32" s="258"/>
    </row>
    <row r="33" spans="1:22" x14ac:dyDescent="0.2">
      <c r="A33" s="237" t="s">
        <v>150</v>
      </c>
      <c r="B33" s="238" t="s">
        <v>151</v>
      </c>
      <c r="C33" s="230">
        <v>5.2</v>
      </c>
      <c r="D33" s="248">
        <v>5.9</v>
      </c>
      <c r="E33" s="232" t="s">
        <v>985</v>
      </c>
      <c r="F33" s="230">
        <v>15</v>
      </c>
      <c r="G33" s="248">
        <v>17</v>
      </c>
      <c r="H33" s="232" t="s">
        <v>985</v>
      </c>
      <c r="I33" s="230">
        <v>520</v>
      </c>
      <c r="J33" s="248">
        <v>590</v>
      </c>
      <c r="K33" s="232" t="s">
        <v>985</v>
      </c>
      <c r="L33" s="230">
        <v>1500</v>
      </c>
      <c r="M33" s="248">
        <v>1700</v>
      </c>
      <c r="N33" s="232" t="s">
        <v>985</v>
      </c>
      <c r="O33" s="230">
        <v>5.2</v>
      </c>
      <c r="P33" s="248">
        <v>5.9</v>
      </c>
      <c r="Q33" s="232" t="s">
        <v>985</v>
      </c>
      <c r="R33" s="230">
        <v>15</v>
      </c>
      <c r="S33" s="248">
        <v>17</v>
      </c>
      <c r="T33" s="232" t="s">
        <v>985</v>
      </c>
      <c r="U33" s="259" t="s">
        <v>986</v>
      </c>
      <c r="V33" s="258"/>
    </row>
    <row r="34" spans="1:22" x14ac:dyDescent="0.2">
      <c r="A34" s="249" t="s">
        <v>154</v>
      </c>
      <c r="B34" s="250" t="s">
        <v>155</v>
      </c>
      <c r="C34" s="230">
        <v>0.3</v>
      </c>
      <c r="D34" s="248">
        <v>5.7000000000000002E-2</v>
      </c>
      <c r="E34" s="232" t="s">
        <v>985</v>
      </c>
      <c r="F34" s="230">
        <v>0.3</v>
      </c>
      <c r="G34" s="248">
        <v>5.7000000000000002E-2</v>
      </c>
      <c r="H34" s="232" t="s">
        <v>985</v>
      </c>
      <c r="I34" s="230">
        <v>30</v>
      </c>
      <c r="J34" s="248">
        <v>5.7</v>
      </c>
      <c r="K34" s="232" t="s">
        <v>985</v>
      </c>
      <c r="L34" s="230">
        <v>30</v>
      </c>
      <c r="M34" s="248">
        <v>5.7</v>
      </c>
      <c r="N34" s="232" t="s">
        <v>985</v>
      </c>
      <c r="O34" s="230">
        <v>300</v>
      </c>
      <c r="P34" s="248">
        <v>57</v>
      </c>
      <c r="Q34" s="232" t="s">
        <v>985</v>
      </c>
      <c r="R34" s="230">
        <v>300</v>
      </c>
      <c r="S34" s="248">
        <v>57</v>
      </c>
      <c r="T34" s="232" t="s">
        <v>985</v>
      </c>
      <c r="U34" s="259" t="s">
        <v>986</v>
      </c>
      <c r="V34" s="258"/>
    </row>
    <row r="35" spans="1:22" x14ac:dyDescent="0.2">
      <c r="A35" s="249" t="s">
        <v>156</v>
      </c>
      <c r="B35" s="250" t="s">
        <v>157</v>
      </c>
      <c r="C35" s="230">
        <v>27</v>
      </c>
      <c r="D35" s="248">
        <v>130</v>
      </c>
      <c r="E35" s="232" t="s">
        <v>985</v>
      </c>
      <c r="F35" s="230">
        <v>110.00000000000001</v>
      </c>
      <c r="G35" s="248">
        <v>530</v>
      </c>
      <c r="H35" s="232" t="s">
        <v>985</v>
      </c>
      <c r="I35" s="230">
        <v>200</v>
      </c>
      <c r="J35" s="248">
        <v>969.99999999999989</v>
      </c>
      <c r="K35" s="232" t="s">
        <v>985</v>
      </c>
      <c r="L35" s="230">
        <v>200</v>
      </c>
      <c r="M35" s="248">
        <v>969.99999999999989</v>
      </c>
      <c r="N35" s="232" t="s">
        <v>985</v>
      </c>
      <c r="O35" s="230">
        <v>27</v>
      </c>
      <c r="P35" s="248">
        <v>130</v>
      </c>
      <c r="Q35" s="232" t="s">
        <v>985</v>
      </c>
      <c r="R35" s="230">
        <v>110.00000000000001</v>
      </c>
      <c r="S35" s="248">
        <v>530</v>
      </c>
      <c r="T35" s="232" t="s">
        <v>985</v>
      </c>
      <c r="U35" s="259">
        <v>20</v>
      </c>
      <c r="V35" s="258"/>
    </row>
    <row r="36" spans="1:22" x14ac:dyDescent="0.2">
      <c r="A36" s="249" t="s">
        <v>158</v>
      </c>
      <c r="B36" s="250" t="s">
        <v>159</v>
      </c>
      <c r="C36" s="230">
        <v>20</v>
      </c>
      <c r="D36" s="248">
        <v>2.9</v>
      </c>
      <c r="E36" s="232" t="s">
        <v>985</v>
      </c>
      <c r="F36" s="230">
        <v>20</v>
      </c>
      <c r="G36" s="248">
        <v>2.9</v>
      </c>
      <c r="H36" s="232" t="s">
        <v>985</v>
      </c>
      <c r="I36" s="230">
        <v>2000</v>
      </c>
      <c r="J36" s="248">
        <v>290</v>
      </c>
      <c r="K36" s="232" t="s">
        <v>985</v>
      </c>
      <c r="L36" s="230">
        <v>2000</v>
      </c>
      <c r="M36" s="248">
        <v>290</v>
      </c>
      <c r="N36" s="232" t="s">
        <v>985</v>
      </c>
      <c r="O36" s="230">
        <v>20</v>
      </c>
      <c r="P36" s="248">
        <v>2.9</v>
      </c>
      <c r="Q36" s="232" t="s">
        <v>985</v>
      </c>
      <c r="R36" s="230">
        <v>20</v>
      </c>
      <c r="S36" s="248">
        <v>2.9</v>
      </c>
      <c r="T36" s="232" t="s">
        <v>985</v>
      </c>
      <c r="U36" s="259" t="s">
        <v>986</v>
      </c>
      <c r="V36" s="258"/>
    </row>
    <row r="37" spans="1:22" x14ac:dyDescent="0.2">
      <c r="A37" s="236" t="s">
        <v>160</v>
      </c>
      <c r="B37" s="230" t="s">
        <v>161</v>
      </c>
      <c r="C37" s="230">
        <v>0.5</v>
      </c>
      <c r="D37" s="248">
        <v>0.13</v>
      </c>
      <c r="E37" s="232" t="s">
        <v>985</v>
      </c>
      <c r="F37" s="230">
        <v>0.5</v>
      </c>
      <c r="G37" s="248">
        <v>0.13</v>
      </c>
      <c r="H37" s="232" t="s">
        <v>985</v>
      </c>
      <c r="I37" s="230">
        <v>50</v>
      </c>
      <c r="J37" s="248">
        <v>13</v>
      </c>
      <c r="K37" s="232" t="s">
        <v>985</v>
      </c>
      <c r="L37" s="230">
        <v>50</v>
      </c>
      <c r="M37" s="248">
        <v>13</v>
      </c>
      <c r="N37" s="232" t="s">
        <v>985</v>
      </c>
      <c r="O37" s="230">
        <v>50</v>
      </c>
      <c r="P37" s="248">
        <v>13</v>
      </c>
      <c r="Q37" s="232" t="s">
        <v>985</v>
      </c>
      <c r="R37" s="230">
        <v>50</v>
      </c>
      <c r="S37" s="248">
        <v>13</v>
      </c>
      <c r="T37" s="232" t="s">
        <v>985</v>
      </c>
      <c r="U37" s="259" t="s">
        <v>986</v>
      </c>
      <c r="V37" s="258"/>
    </row>
    <row r="38" spans="1:22" x14ac:dyDescent="0.2">
      <c r="A38" s="249" t="s">
        <v>162</v>
      </c>
      <c r="B38" s="250" t="s">
        <v>163</v>
      </c>
      <c r="C38" s="230">
        <v>9.1999999999999987E-5</v>
      </c>
      <c r="D38" s="248">
        <v>0.12</v>
      </c>
      <c r="E38" s="232" t="s">
        <v>985</v>
      </c>
      <c r="F38" s="230">
        <v>1.2000000000000001E-3</v>
      </c>
      <c r="G38" s="248">
        <v>1.6</v>
      </c>
      <c r="H38" s="232" t="s">
        <v>985</v>
      </c>
      <c r="I38" s="230">
        <v>9.1999999999999998E-3</v>
      </c>
      <c r="J38" s="248">
        <v>12</v>
      </c>
      <c r="K38" s="232" t="s">
        <v>985</v>
      </c>
      <c r="L38" s="230">
        <v>0.12</v>
      </c>
      <c r="M38" s="248">
        <v>160</v>
      </c>
      <c r="N38" s="232" t="s">
        <v>985</v>
      </c>
      <c r="O38" s="230">
        <v>9.1999999999999998E-2</v>
      </c>
      <c r="P38" s="248">
        <v>120</v>
      </c>
      <c r="Q38" s="232" t="s">
        <v>985</v>
      </c>
      <c r="R38" s="230">
        <v>1.2</v>
      </c>
      <c r="S38" s="248">
        <v>1600</v>
      </c>
      <c r="T38" s="232" t="s">
        <v>985</v>
      </c>
      <c r="U38" s="259">
        <v>5</v>
      </c>
      <c r="V38" s="258"/>
    </row>
    <row r="39" spans="1:22" x14ac:dyDescent="0.2">
      <c r="A39" s="236" t="s">
        <v>164</v>
      </c>
      <c r="B39" s="230" t="s">
        <v>165</v>
      </c>
      <c r="C39" s="230">
        <v>0.03</v>
      </c>
      <c r="D39" s="248">
        <v>26</v>
      </c>
      <c r="E39" s="232" t="s">
        <v>985</v>
      </c>
      <c r="F39" s="230">
        <v>0.39</v>
      </c>
      <c r="G39" s="248">
        <v>340</v>
      </c>
      <c r="H39" s="232" t="s">
        <v>985</v>
      </c>
      <c r="I39" s="230">
        <v>1.0999999999999999</v>
      </c>
      <c r="J39" s="248">
        <v>960</v>
      </c>
      <c r="K39" s="232" t="s">
        <v>985</v>
      </c>
      <c r="L39" s="230">
        <v>1.0999999999999999</v>
      </c>
      <c r="M39" s="248">
        <v>960</v>
      </c>
      <c r="N39" s="232" t="s">
        <v>985</v>
      </c>
      <c r="O39" s="230">
        <v>1.0999999999999999</v>
      </c>
      <c r="P39" s="248">
        <v>960</v>
      </c>
      <c r="Q39" s="232" t="s">
        <v>985</v>
      </c>
      <c r="R39" s="230">
        <v>1.0999999999999999</v>
      </c>
      <c r="S39" s="248">
        <v>960</v>
      </c>
      <c r="T39" s="232" t="s">
        <v>985</v>
      </c>
      <c r="U39" s="259">
        <v>5</v>
      </c>
      <c r="V39" s="258"/>
    </row>
    <row r="40" spans="1:22" x14ac:dyDescent="0.2">
      <c r="A40" s="236" t="s">
        <v>166</v>
      </c>
      <c r="B40" s="230" t="s">
        <v>167</v>
      </c>
      <c r="C40" s="230">
        <v>0.02</v>
      </c>
      <c r="D40" s="248">
        <v>46</v>
      </c>
      <c r="E40" s="232" t="s">
        <v>985</v>
      </c>
      <c r="F40" s="230">
        <v>0.02</v>
      </c>
      <c r="G40" s="248">
        <v>46</v>
      </c>
      <c r="H40" s="232" t="s">
        <v>985</v>
      </c>
      <c r="I40" s="230">
        <v>0.38</v>
      </c>
      <c r="J40" s="248">
        <v>860</v>
      </c>
      <c r="K40" s="232" t="s">
        <v>985</v>
      </c>
      <c r="L40" s="230">
        <v>0.38</v>
      </c>
      <c r="M40" s="248">
        <v>860</v>
      </c>
      <c r="N40" s="232" t="s">
        <v>985</v>
      </c>
      <c r="O40" s="230">
        <v>0.38</v>
      </c>
      <c r="P40" s="248">
        <v>860</v>
      </c>
      <c r="Q40" s="232" t="s">
        <v>985</v>
      </c>
      <c r="R40" s="230">
        <v>0.38</v>
      </c>
      <c r="S40" s="248">
        <v>860</v>
      </c>
      <c r="T40" s="232" t="s">
        <v>985</v>
      </c>
      <c r="U40" s="259">
        <v>5</v>
      </c>
      <c r="V40" s="258"/>
    </row>
    <row r="41" spans="1:22" x14ac:dyDescent="0.2">
      <c r="A41" s="236" t="s">
        <v>168</v>
      </c>
      <c r="B41" s="230" t="s">
        <v>169</v>
      </c>
      <c r="C41" s="230">
        <v>0.12</v>
      </c>
      <c r="D41" s="248">
        <v>25</v>
      </c>
      <c r="E41" s="232" t="s">
        <v>985</v>
      </c>
      <c r="F41" s="230">
        <v>0.12</v>
      </c>
      <c r="G41" s="248">
        <v>170</v>
      </c>
      <c r="H41" s="232" t="s">
        <v>985</v>
      </c>
      <c r="I41" s="230">
        <v>0.12</v>
      </c>
      <c r="J41" s="248">
        <v>170</v>
      </c>
      <c r="K41" s="232" t="s">
        <v>985</v>
      </c>
      <c r="L41" s="230">
        <v>0.12</v>
      </c>
      <c r="M41" s="248">
        <v>170</v>
      </c>
      <c r="N41" s="232" t="s">
        <v>985</v>
      </c>
      <c r="O41" s="230">
        <v>0.12</v>
      </c>
      <c r="P41" s="248">
        <v>170</v>
      </c>
      <c r="Q41" s="232" t="s">
        <v>985</v>
      </c>
      <c r="R41" s="230">
        <v>0.12</v>
      </c>
      <c r="S41" s="248">
        <v>170</v>
      </c>
      <c r="T41" s="232" t="s">
        <v>985</v>
      </c>
      <c r="U41" s="259">
        <v>5</v>
      </c>
      <c r="V41" s="258"/>
    </row>
    <row r="42" spans="1:22" x14ac:dyDescent="0.2">
      <c r="A42" s="236" t="s">
        <v>170</v>
      </c>
      <c r="B42" s="230" t="s">
        <v>171</v>
      </c>
      <c r="C42" s="230">
        <v>2.6000000000000002E-2</v>
      </c>
      <c r="D42" s="248">
        <v>180</v>
      </c>
      <c r="E42" s="232" t="s">
        <v>985</v>
      </c>
      <c r="F42" s="230">
        <v>2.6000000000000002E-2</v>
      </c>
      <c r="G42" s="248">
        <v>180</v>
      </c>
      <c r="H42" s="232" t="s">
        <v>985</v>
      </c>
      <c r="I42" s="230">
        <v>2.6000000000000002E-2</v>
      </c>
      <c r="J42" s="248">
        <v>180</v>
      </c>
      <c r="K42" s="232" t="s">
        <v>985</v>
      </c>
      <c r="L42" s="230">
        <v>2.6000000000000002E-2</v>
      </c>
      <c r="M42" s="248">
        <v>180</v>
      </c>
      <c r="N42" s="232" t="s">
        <v>985</v>
      </c>
      <c r="O42" s="230">
        <v>2.6000000000000002E-2</v>
      </c>
      <c r="P42" s="248">
        <v>180</v>
      </c>
      <c r="Q42" s="232" t="s">
        <v>985</v>
      </c>
      <c r="R42" s="230">
        <v>2.6000000000000002E-2</v>
      </c>
      <c r="S42" s="248">
        <v>180</v>
      </c>
      <c r="T42" s="232" t="s">
        <v>985</v>
      </c>
      <c r="U42" s="259">
        <v>5</v>
      </c>
      <c r="V42" s="258"/>
    </row>
    <row r="43" spans="1:22" x14ac:dyDescent="0.2">
      <c r="A43" s="236" t="s">
        <v>172</v>
      </c>
      <c r="B43" s="230" t="s">
        <v>173</v>
      </c>
      <c r="C43" s="230">
        <v>1.7999999999999999E-2</v>
      </c>
      <c r="D43" s="248">
        <v>200</v>
      </c>
      <c r="E43" s="232" t="s">
        <v>985</v>
      </c>
      <c r="F43" s="230">
        <v>5.5E-2</v>
      </c>
      <c r="G43" s="248">
        <v>610</v>
      </c>
      <c r="H43" s="232" t="s">
        <v>985</v>
      </c>
      <c r="I43" s="230">
        <v>5.5E-2</v>
      </c>
      <c r="J43" s="248">
        <v>610</v>
      </c>
      <c r="K43" s="232" t="s">
        <v>985</v>
      </c>
      <c r="L43" s="230">
        <v>5.5E-2</v>
      </c>
      <c r="M43" s="248">
        <v>610</v>
      </c>
      <c r="N43" s="232" t="s">
        <v>985</v>
      </c>
      <c r="O43" s="230">
        <v>5.5E-2</v>
      </c>
      <c r="P43" s="248">
        <v>610</v>
      </c>
      <c r="Q43" s="232" t="s">
        <v>985</v>
      </c>
      <c r="R43" s="230">
        <v>5.5E-2</v>
      </c>
      <c r="S43" s="248">
        <v>610</v>
      </c>
      <c r="T43" s="232" t="s">
        <v>985</v>
      </c>
      <c r="U43" s="259">
        <v>5</v>
      </c>
      <c r="V43" s="258"/>
    </row>
    <row r="44" spans="1:22" x14ac:dyDescent="0.2">
      <c r="A44" s="236" t="s">
        <v>174</v>
      </c>
      <c r="B44" s="230" t="s">
        <v>175</v>
      </c>
      <c r="C44" s="230">
        <v>14000</v>
      </c>
      <c r="D44" s="248">
        <v>2700</v>
      </c>
      <c r="E44" s="232" t="s">
        <v>985</v>
      </c>
      <c r="F44" s="230">
        <v>39000</v>
      </c>
      <c r="G44" s="248">
        <v>7500</v>
      </c>
      <c r="H44" s="232" t="s">
        <v>985</v>
      </c>
      <c r="I44" s="230">
        <v>190000</v>
      </c>
      <c r="J44" s="248">
        <v>52000</v>
      </c>
      <c r="K44" s="232" t="s">
        <v>985</v>
      </c>
      <c r="L44" s="230">
        <v>190000</v>
      </c>
      <c r="M44" s="248">
        <v>52000</v>
      </c>
      <c r="N44" s="232" t="s">
        <v>985</v>
      </c>
      <c r="O44" s="230">
        <v>14000</v>
      </c>
      <c r="P44" s="248">
        <v>2700</v>
      </c>
      <c r="Q44" s="232" t="s">
        <v>985</v>
      </c>
      <c r="R44" s="230">
        <v>39000</v>
      </c>
      <c r="S44" s="248">
        <v>7500</v>
      </c>
      <c r="T44" s="232" t="s">
        <v>985</v>
      </c>
      <c r="U44" s="259" t="s">
        <v>986</v>
      </c>
      <c r="V44" s="258"/>
    </row>
    <row r="45" spans="1:22" x14ac:dyDescent="0.2">
      <c r="A45" s="249" t="s">
        <v>176</v>
      </c>
      <c r="B45" s="250" t="s">
        <v>177</v>
      </c>
      <c r="C45" s="230">
        <v>5.0000000000000001E-3</v>
      </c>
      <c r="D45" s="248">
        <v>1.2E-2</v>
      </c>
      <c r="E45" s="232" t="s">
        <v>985</v>
      </c>
      <c r="F45" s="230">
        <v>2.1000000000000001E-2</v>
      </c>
      <c r="G45" s="248">
        <v>5.0999999999999997E-2</v>
      </c>
      <c r="H45" s="232" t="s">
        <v>985</v>
      </c>
      <c r="I45" s="230">
        <v>0.5</v>
      </c>
      <c r="J45" s="248">
        <v>1.2</v>
      </c>
      <c r="K45" s="232" t="s">
        <v>985</v>
      </c>
      <c r="L45" s="230">
        <v>2.1</v>
      </c>
      <c r="M45" s="248">
        <v>5.0999999999999996</v>
      </c>
      <c r="N45" s="232" t="s">
        <v>985</v>
      </c>
      <c r="O45" s="230">
        <v>0.5</v>
      </c>
      <c r="P45" s="248">
        <v>1.2</v>
      </c>
      <c r="Q45" s="232" t="s">
        <v>985</v>
      </c>
      <c r="R45" s="230">
        <v>2.1</v>
      </c>
      <c r="S45" s="248">
        <v>5.0999999999999996</v>
      </c>
      <c r="T45" s="232" t="s">
        <v>985</v>
      </c>
      <c r="U45" s="259">
        <v>30</v>
      </c>
      <c r="V45" s="258"/>
    </row>
    <row r="46" spans="1:22" x14ac:dyDescent="0.2">
      <c r="A46" s="236" t="s">
        <v>178</v>
      </c>
      <c r="B46" s="230" t="s">
        <v>179</v>
      </c>
      <c r="C46" s="230">
        <v>350</v>
      </c>
      <c r="D46" s="248">
        <v>130</v>
      </c>
      <c r="E46" s="232" t="s">
        <v>985</v>
      </c>
      <c r="F46" s="230">
        <v>969.99999999999989</v>
      </c>
      <c r="G46" s="248">
        <v>350</v>
      </c>
      <c r="H46" s="232" t="s">
        <v>985</v>
      </c>
      <c r="I46" s="230">
        <v>10000</v>
      </c>
      <c r="J46" s="248">
        <v>10000</v>
      </c>
      <c r="K46" s="232" t="s">
        <v>937</v>
      </c>
      <c r="L46" s="230">
        <v>10000</v>
      </c>
      <c r="M46" s="248">
        <v>10000</v>
      </c>
      <c r="N46" s="232" t="s">
        <v>937</v>
      </c>
      <c r="O46" s="230">
        <v>350</v>
      </c>
      <c r="P46" s="248">
        <v>130</v>
      </c>
      <c r="Q46" s="232" t="s">
        <v>985</v>
      </c>
      <c r="R46" s="230">
        <v>969.99999999999989</v>
      </c>
      <c r="S46" s="248">
        <v>350</v>
      </c>
      <c r="T46" s="232" t="s">
        <v>985</v>
      </c>
      <c r="U46" s="259" t="s">
        <v>986</v>
      </c>
      <c r="V46" s="258"/>
    </row>
    <row r="47" spans="1:22" x14ac:dyDescent="0.2">
      <c r="A47" s="236" t="s">
        <v>180</v>
      </c>
      <c r="B47" s="230" t="s">
        <v>181</v>
      </c>
      <c r="C47" s="230">
        <v>0.1</v>
      </c>
      <c r="D47" s="248">
        <v>5.9000000000000004E-2</v>
      </c>
      <c r="E47" s="232" t="s">
        <v>985</v>
      </c>
      <c r="F47" s="230">
        <v>0.5099999999999999</v>
      </c>
      <c r="G47" s="248">
        <v>0.30000000000000004</v>
      </c>
      <c r="H47" s="232" t="s">
        <v>985</v>
      </c>
      <c r="I47" s="230">
        <v>10</v>
      </c>
      <c r="J47" s="248">
        <v>5.9</v>
      </c>
      <c r="K47" s="232" t="s">
        <v>985</v>
      </c>
      <c r="L47" s="230">
        <v>50.999999999999993</v>
      </c>
      <c r="M47" s="248">
        <v>30</v>
      </c>
      <c r="N47" s="232" t="s">
        <v>985</v>
      </c>
      <c r="O47" s="230">
        <v>10</v>
      </c>
      <c r="P47" s="248">
        <v>5.9</v>
      </c>
      <c r="Q47" s="232" t="s">
        <v>985</v>
      </c>
      <c r="R47" s="230">
        <v>50.999999999999993</v>
      </c>
      <c r="S47" s="248">
        <v>30</v>
      </c>
      <c r="T47" s="232" t="s">
        <v>985</v>
      </c>
      <c r="U47" s="259" t="s">
        <v>986</v>
      </c>
      <c r="V47" s="258"/>
    </row>
    <row r="48" spans="1:22" x14ac:dyDescent="0.2">
      <c r="A48" s="236" t="s">
        <v>184</v>
      </c>
      <c r="B48" s="230" t="s">
        <v>185</v>
      </c>
      <c r="C48" s="230">
        <v>1.2000000000000001E-3</v>
      </c>
      <c r="D48" s="248">
        <v>1.5000000000000001E-4</v>
      </c>
      <c r="E48" s="232" t="s">
        <v>985</v>
      </c>
      <c r="F48" s="230">
        <v>6.3E-3</v>
      </c>
      <c r="G48" s="248">
        <v>7.6000000000000004E-4</v>
      </c>
      <c r="H48" s="232" t="s">
        <v>985</v>
      </c>
      <c r="I48" s="230">
        <v>0.12</v>
      </c>
      <c r="J48" s="248">
        <v>1.4999999999999999E-2</v>
      </c>
      <c r="K48" s="232" t="s">
        <v>985</v>
      </c>
      <c r="L48" s="230">
        <v>0.63</v>
      </c>
      <c r="M48" s="248">
        <v>7.5999999999999998E-2</v>
      </c>
      <c r="N48" s="232" t="s">
        <v>985</v>
      </c>
      <c r="O48" s="230">
        <v>1.1999999999999999E-2</v>
      </c>
      <c r="P48" s="248">
        <v>1.5E-3</v>
      </c>
      <c r="Q48" s="232" t="s">
        <v>985</v>
      </c>
      <c r="R48" s="230">
        <v>6.3E-2</v>
      </c>
      <c r="S48" s="248">
        <v>7.6E-3</v>
      </c>
      <c r="T48" s="232" t="s">
        <v>985</v>
      </c>
      <c r="U48" s="259" t="s">
        <v>986</v>
      </c>
      <c r="V48" s="258"/>
    </row>
    <row r="49" spans="1:22" x14ac:dyDescent="0.2">
      <c r="A49" s="251" t="s">
        <v>938</v>
      </c>
      <c r="B49" s="230" t="s">
        <v>187</v>
      </c>
      <c r="C49" s="230">
        <v>0.01</v>
      </c>
      <c r="D49" s="248">
        <v>4.5999999999999999E-2</v>
      </c>
      <c r="E49" s="232" t="s">
        <v>985</v>
      </c>
      <c r="F49" s="230">
        <v>4.2999999999999997E-2</v>
      </c>
      <c r="G49" s="248">
        <v>0.2</v>
      </c>
      <c r="H49" s="232" t="s">
        <v>985</v>
      </c>
      <c r="I49" s="230">
        <v>1</v>
      </c>
      <c r="J49" s="248">
        <v>4.5999999999999996</v>
      </c>
      <c r="K49" s="232" t="s">
        <v>985</v>
      </c>
      <c r="L49" s="230">
        <v>4.3</v>
      </c>
      <c r="M49" s="248">
        <v>20</v>
      </c>
      <c r="N49" s="232" t="s">
        <v>985</v>
      </c>
      <c r="O49" s="230">
        <v>10</v>
      </c>
      <c r="P49" s="248">
        <v>46</v>
      </c>
      <c r="Q49" s="232" t="s">
        <v>985</v>
      </c>
      <c r="R49" s="230">
        <v>43</v>
      </c>
      <c r="S49" s="248">
        <v>200</v>
      </c>
      <c r="T49" s="232" t="s">
        <v>985</v>
      </c>
      <c r="U49" s="259">
        <v>20</v>
      </c>
      <c r="V49" s="258"/>
    </row>
    <row r="50" spans="1:22" x14ac:dyDescent="0.2">
      <c r="A50" s="251" t="s">
        <v>188</v>
      </c>
      <c r="B50" s="230" t="s">
        <v>189</v>
      </c>
      <c r="C50" s="230">
        <v>3.6000000000000004E-2</v>
      </c>
      <c r="D50" s="248">
        <v>0.21000000000000002</v>
      </c>
      <c r="E50" s="232" t="s">
        <v>985</v>
      </c>
      <c r="F50" s="230">
        <v>0.15</v>
      </c>
      <c r="G50" s="248">
        <v>0.88000000000000012</v>
      </c>
      <c r="H50" s="232" t="s">
        <v>985</v>
      </c>
      <c r="I50" s="230">
        <v>3.5999999999999996</v>
      </c>
      <c r="J50" s="248">
        <v>21</v>
      </c>
      <c r="K50" s="232" t="s">
        <v>985</v>
      </c>
      <c r="L50" s="230">
        <v>10</v>
      </c>
      <c r="M50" s="248">
        <v>59</v>
      </c>
      <c r="N50" s="232" t="s">
        <v>985</v>
      </c>
      <c r="O50" s="230">
        <v>10</v>
      </c>
      <c r="P50" s="248">
        <v>59</v>
      </c>
      <c r="Q50" s="232" t="s">
        <v>985</v>
      </c>
      <c r="R50" s="230">
        <v>10</v>
      </c>
      <c r="S50" s="248">
        <v>59</v>
      </c>
      <c r="T50" s="232" t="s">
        <v>985</v>
      </c>
      <c r="U50" s="259">
        <v>15</v>
      </c>
      <c r="V50" s="258"/>
    </row>
    <row r="51" spans="1:22" x14ac:dyDescent="0.2">
      <c r="A51" s="251" t="s">
        <v>939</v>
      </c>
      <c r="B51" s="230" t="s">
        <v>191</v>
      </c>
      <c r="C51" s="230">
        <v>0.02</v>
      </c>
      <c r="D51" s="248">
        <v>7.2000000000000008E-2</v>
      </c>
      <c r="E51" s="232" t="s">
        <v>985</v>
      </c>
      <c r="F51" s="230">
        <v>0.02</v>
      </c>
      <c r="G51" s="248">
        <v>7.2000000000000008E-2</v>
      </c>
      <c r="H51" s="232" t="s">
        <v>985</v>
      </c>
      <c r="I51" s="230">
        <v>2</v>
      </c>
      <c r="J51" s="248">
        <v>7.2</v>
      </c>
      <c r="K51" s="232" t="s">
        <v>985</v>
      </c>
      <c r="L51" s="230">
        <v>2</v>
      </c>
      <c r="M51" s="248">
        <v>7.2</v>
      </c>
      <c r="N51" s="232" t="s">
        <v>985</v>
      </c>
      <c r="O51" s="230">
        <v>20</v>
      </c>
      <c r="P51" s="248">
        <v>72</v>
      </c>
      <c r="Q51" s="232" t="s">
        <v>985</v>
      </c>
      <c r="R51" s="230">
        <v>20</v>
      </c>
      <c r="S51" s="248">
        <v>72</v>
      </c>
      <c r="T51" s="232" t="s">
        <v>985</v>
      </c>
      <c r="U51" s="259">
        <v>20</v>
      </c>
      <c r="V51" s="258"/>
    </row>
    <row r="52" spans="1:22" x14ac:dyDescent="0.2">
      <c r="A52" s="249" t="s">
        <v>192</v>
      </c>
      <c r="B52" s="250" t="s">
        <v>193</v>
      </c>
      <c r="C52" s="230">
        <v>8.4000000000000005E-2</v>
      </c>
      <c r="D52" s="248">
        <v>0.37000000000000005</v>
      </c>
      <c r="E52" s="232" t="s">
        <v>985</v>
      </c>
      <c r="F52" s="230">
        <v>0.35000000000000003</v>
      </c>
      <c r="G52" s="248">
        <v>1.5</v>
      </c>
      <c r="H52" s="232" t="s">
        <v>985</v>
      </c>
      <c r="I52" s="230">
        <v>8.4</v>
      </c>
      <c r="J52" s="248">
        <v>37</v>
      </c>
      <c r="K52" s="232" t="s">
        <v>985</v>
      </c>
      <c r="L52" s="230">
        <v>35</v>
      </c>
      <c r="M52" s="248">
        <v>150</v>
      </c>
      <c r="N52" s="232" t="s">
        <v>985</v>
      </c>
      <c r="O52" s="230">
        <v>8.4</v>
      </c>
      <c r="P52" s="248">
        <v>37</v>
      </c>
      <c r="Q52" s="232" t="s">
        <v>985</v>
      </c>
      <c r="R52" s="230">
        <v>35</v>
      </c>
      <c r="S52" s="248">
        <v>150</v>
      </c>
      <c r="T52" s="232" t="s">
        <v>985</v>
      </c>
      <c r="U52" s="259">
        <v>20</v>
      </c>
      <c r="V52" s="258"/>
    </row>
    <row r="53" spans="1:22" x14ac:dyDescent="0.2">
      <c r="A53" s="237" t="s">
        <v>194</v>
      </c>
      <c r="B53" s="238" t="s">
        <v>195</v>
      </c>
      <c r="C53" s="230">
        <v>10</v>
      </c>
      <c r="D53" s="248">
        <v>2.6</v>
      </c>
      <c r="E53" s="232" t="s">
        <v>985</v>
      </c>
      <c r="F53" s="230">
        <v>28.999999999999996</v>
      </c>
      <c r="G53" s="248">
        <v>7.6</v>
      </c>
      <c r="H53" s="232" t="s">
        <v>985</v>
      </c>
      <c r="I53" s="230">
        <v>1000</v>
      </c>
      <c r="J53" s="248">
        <v>260</v>
      </c>
      <c r="K53" s="232" t="s">
        <v>985</v>
      </c>
      <c r="L53" s="230">
        <v>2900</v>
      </c>
      <c r="M53" s="248">
        <v>760</v>
      </c>
      <c r="N53" s="232" t="s">
        <v>985</v>
      </c>
      <c r="O53" s="230">
        <v>10</v>
      </c>
      <c r="P53" s="248">
        <v>2.6</v>
      </c>
      <c r="Q53" s="232" t="s">
        <v>985</v>
      </c>
      <c r="R53" s="230">
        <v>28.999999999999996</v>
      </c>
      <c r="S53" s="248">
        <v>7.6</v>
      </c>
      <c r="T53" s="232" t="s">
        <v>985</v>
      </c>
      <c r="U53" s="259" t="s">
        <v>986</v>
      </c>
      <c r="V53" s="258"/>
    </row>
    <row r="54" spans="1:22" x14ac:dyDescent="0.2">
      <c r="A54" s="236" t="s">
        <v>196</v>
      </c>
      <c r="B54" s="230" t="s">
        <v>197</v>
      </c>
      <c r="C54" s="230">
        <v>1.5000000000000001E-2</v>
      </c>
      <c r="D54" s="248">
        <v>4.5000000000000005E-3</v>
      </c>
      <c r="E54" s="232" t="s">
        <v>985</v>
      </c>
      <c r="F54" s="230">
        <v>7.5999999999999998E-2</v>
      </c>
      <c r="G54" s="248">
        <v>2.3E-2</v>
      </c>
      <c r="H54" s="232" t="s">
        <v>985</v>
      </c>
      <c r="I54" s="230">
        <v>1.5</v>
      </c>
      <c r="J54" s="248">
        <v>0.45</v>
      </c>
      <c r="K54" s="232" t="s">
        <v>985</v>
      </c>
      <c r="L54" s="230">
        <v>7.6</v>
      </c>
      <c r="M54" s="248">
        <v>2.2999999999999998</v>
      </c>
      <c r="N54" s="232" t="s">
        <v>985</v>
      </c>
      <c r="O54" s="230">
        <v>1.5</v>
      </c>
      <c r="P54" s="248">
        <v>0.45</v>
      </c>
      <c r="Q54" s="232" t="s">
        <v>985</v>
      </c>
      <c r="R54" s="230">
        <v>7.6</v>
      </c>
      <c r="S54" s="248">
        <v>2.2999999999999998</v>
      </c>
      <c r="T54" s="232" t="s">
        <v>985</v>
      </c>
      <c r="U54" s="259" t="s">
        <v>986</v>
      </c>
      <c r="V54" s="258"/>
    </row>
    <row r="55" spans="1:22" x14ac:dyDescent="0.2">
      <c r="A55" s="236" t="s">
        <v>198</v>
      </c>
      <c r="B55" s="230" t="s">
        <v>199</v>
      </c>
      <c r="C55" s="230">
        <v>30</v>
      </c>
      <c r="D55" s="248">
        <v>8</v>
      </c>
      <c r="E55" s="232" t="s">
        <v>985</v>
      </c>
      <c r="F55" s="230">
        <v>30</v>
      </c>
      <c r="G55" s="248">
        <v>8</v>
      </c>
      <c r="H55" s="232" t="s">
        <v>985</v>
      </c>
      <c r="I55" s="230">
        <v>3000</v>
      </c>
      <c r="J55" s="248">
        <v>800</v>
      </c>
      <c r="K55" s="232" t="s">
        <v>985</v>
      </c>
      <c r="L55" s="230">
        <v>3000</v>
      </c>
      <c r="M55" s="248">
        <v>800</v>
      </c>
      <c r="N55" s="232" t="s">
        <v>985</v>
      </c>
      <c r="O55" s="230">
        <v>3000</v>
      </c>
      <c r="P55" s="248">
        <v>800</v>
      </c>
      <c r="Q55" s="232" t="s">
        <v>985</v>
      </c>
      <c r="R55" s="230">
        <v>3000</v>
      </c>
      <c r="S55" s="248">
        <v>800</v>
      </c>
      <c r="T55" s="232" t="s">
        <v>985</v>
      </c>
      <c r="U55" s="259" t="s">
        <v>986</v>
      </c>
      <c r="V55" s="258"/>
    </row>
    <row r="56" spans="1:22" x14ac:dyDescent="0.2">
      <c r="A56" s="236" t="s">
        <v>200</v>
      </c>
      <c r="B56" s="230" t="s">
        <v>201</v>
      </c>
      <c r="C56" s="230">
        <v>7.9000000000000023E-5</v>
      </c>
      <c r="D56" s="248">
        <v>1.2E-5</v>
      </c>
      <c r="E56" s="232" t="s">
        <v>985</v>
      </c>
      <c r="F56" s="230">
        <v>3.9999999999999996E-4</v>
      </c>
      <c r="G56" s="248">
        <v>6.0000000000000008E-5</v>
      </c>
      <c r="H56" s="232" t="s">
        <v>985</v>
      </c>
      <c r="I56" s="230">
        <v>7.899999999999999E-3</v>
      </c>
      <c r="J56" s="248">
        <v>1.1999999999999999E-3</v>
      </c>
      <c r="K56" s="232" t="s">
        <v>985</v>
      </c>
      <c r="L56" s="230">
        <v>0.04</v>
      </c>
      <c r="M56" s="248">
        <v>6.0000000000000001E-3</v>
      </c>
      <c r="N56" s="232" t="s">
        <v>985</v>
      </c>
      <c r="O56" s="230">
        <v>7.899999999999999E-3</v>
      </c>
      <c r="P56" s="248">
        <v>1.1999999999999999E-3</v>
      </c>
      <c r="Q56" s="232" t="s">
        <v>985</v>
      </c>
      <c r="R56" s="230">
        <v>0.04</v>
      </c>
      <c r="S56" s="248">
        <v>6.0000000000000001E-3</v>
      </c>
      <c r="T56" s="232" t="s">
        <v>985</v>
      </c>
      <c r="U56" s="259" t="s">
        <v>986</v>
      </c>
      <c r="V56" s="258"/>
    </row>
    <row r="57" spans="1:22" x14ac:dyDescent="0.2">
      <c r="A57" s="236" t="s">
        <v>202</v>
      </c>
      <c r="B57" s="230" t="s">
        <v>203</v>
      </c>
      <c r="C57" s="230">
        <v>0.6</v>
      </c>
      <c r="D57" s="248">
        <v>130</v>
      </c>
      <c r="E57" s="232" t="s">
        <v>985</v>
      </c>
      <c r="F57" s="230">
        <v>0.6</v>
      </c>
      <c r="G57" s="248">
        <v>130</v>
      </c>
      <c r="H57" s="232" t="s">
        <v>985</v>
      </c>
      <c r="I57" s="230">
        <v>28.999999999999996</v>
      </c>
      <c r="J57" s="248">
        <v>6300</v>
      </c>
      <c r="K57" s="232" t="s">
        <v>985</v>
      </c>
      <c r="L57" s="230">
        <v>28.999999999999996</v>
      </c>
      <c r="M57" s="248">
        <v>6300</v>
      </c>
      <c r="N57" s="232" t="s">
        <v>985</v>
      </c>
      <c r="O57" s="230">
        <v>28.999999999999996</v>
      </c>
      <c r="P57" s="248">
        <v>6300</v>
      </c>
      <c r="Q57" s="232" t="s">
        <v>985</v>
      </c>
      <c r="R57" s="230">
        <v>28.999999999999996</v>
      </c>
      <c r="S57" s="248">
        <v>6300</v>
      </c>
      <c r="T57" s="232" t="s">
        <v>985</v>
      </c>
      <c r="U57" s="259">
        <v>10</v>
      </c>
      <c r="V57" s="258"/>
    </row>
    <row r="58" spans="1:22" x14ac:dyDescent="0.2">
      <c r="A58" s="249" t="s">
        <v>204</v>
      </c>
      <c r="B58" s="250" t="s">
        <v>205</v>
      </c>
      <c r="C58" s="230">
        <v>170</v>
      </c>
      <c r="D58" s="248">
        <v>660</v>
      </c>
      <c r="E58" s="232" t="s">
        <v>985</v>
      </c>
      <c r="F58" s="230">
        <v>490.00000000000006</v>
      </c>
      <c r="G58" s="248">
        <v>1900</v>
      </c>
      <c r="H58" s="232" t="s">
        <v>985</v>
      </c>
      <c r="I58" s="230">
        <v>12000</v>
      </c>
      <c r="J58" s="248">
        <v>46000</v>
      </c>
      <c r="K58" s="232" t="s">
        <v>985</v>
      </c>
      <c r="L58" s="230">
        <v>12000</v>
      </c>
      <c r="M58" s="248">
        <v>46000</v>
      </c>
      <c r="N58" s="232" t="s">
        <v>985</v>
      </c>
      <c r="O58" s="230">
        <v>12000</v>
      </c>
      <c r="P58" s="248">
        <v>46000</v>
      </c>
      <c r="Q58" s="232" t="s">
        <v>985</v>
      </c>
      <c r="R58" s="230">
        <v>12000</v>
      </c>
      <c r="S58" s="248">
        <v>46000</v>
      </c>
      <c r="T58" s="232" t="s">
        <v>985</v>
      </c>
      <c r="U58" s="259">
        <v>20</v>
      </c>
      <c r="V58" s="258"/>
    </row>
    <row r="59" spans="1:22" x14ac:dyDescent="0.2">
      <c r="A59" s="249" t="s">
        <v>208</v>
      </c>
      <c r="B59" s="250" t="s">
        <v>209</v>
      </c>
      <c r="C59" s="230">
        <v>7.0000000000000009</v>
      </c>
      <c r="D59" s="248">
        <v>1.8</v>
      </c>
      <c r="E59" s="232" t="s">
        <v>985</v>
      </c>
      <c r="F59" s="230">
        <v>7.0000000000000009</v>
      </c>
      <c r="G59" s="248">
        <v>1.8</v>
      </c>
      <c r="H59" s="232" t="s">
        <v>985</v>
      </c>
      <c r="I59" s="230">
        <v>700</v>
      </c>
      <c r="J59" s="248">
        <v>180</v>
      </c>
      <c r="K59" s="232" t="s">
        <v>985</v>
      </c>
      <c r="L59" s="230">
        <v>700</v>
      </c>
      <c r="M59" s="248">
        <v>180</v>
      </c>
      <c r="N59" s="232" t="s">
        <v>985</v>
      </c>
      <c r="O59" s="230">
        <v>7.0000000000000009</v>
      </c>
      <c r="P59" s="248">
        <v>1.8</v>
      </c>
      <c r="Q59" s="232" t="s">
        <v>985</v>
      </c>
      <c r="R59" s="230">
        <v>7.0000000000000009</v>
      </c>
      <c r="S59" s="248">
        <v>1.8</v>
      </c>
      <c r="T59" s="232" t="s">
        <v>985</v>
      </c>
      <c r="U59" s="259" t="s">
        <v>986</v>
      </c>
      <c r="V59" s="258"/>
    </row>
    <row r="60" spans="1:22" x14ac:dyDescent="0.2">
      <c r="A60" s="249" t="s">
        <v>210</v>
      </c>
      <c r="B60" s="250" t="s">
        <v>211</v>
      </c>
      <c r="C60" s="230">
        <v>5.9999999999999993E-3</v>
      </c>
      <c r="D60" s="248">
        <v>4.7000000000000002E-3</v>
      </c>
      <c r="E60" s="232" t="s">
        <v>985</v>
      </c>
      <c r="F60" s="230">
        <v>5.9999999999999993E-3</v>
      </c>
      <c r="G60" s="248">
        <v>4.7000000000000002E-3</v>
      </c>
      <c r="H60" s="232" t="s">
        <v>985</v>
      </c>
      <c r="I60" s="230">
        <v>0.6</v>
      </c>
      <c r="J60" s="248">
        <v>0.47000000000000003</v>
      </c>
      <c r="K60" s="232" t="s">
        <v>985</v>
      </c>
      <c r="L60" s="230">
        <v>0.6</v>
      </c>
      <c r="M60" s="248">
        <v>0.47000000000000003</v>
      </c>
      <c r="N60" s="232" t="s">
        <v>985</v>
      </c>
      <c r="O60" s="230">
        <v>5.9999999999999993E-3</v>
      </c>
      <c r="P60" s="248">
        <v>4.7000000000000002E-3</v>
      </c>
      <c r="Q60" s="232" t="s">
        <v>985</v>
      </c>
      <c r="R60" s="230">
        <v>5.9999999999999993E-3</v>
      </c>
      <c r="S60" s="248">
        <v>4.7000000000000002E-3</v>
      </c>
      <c r="T60" s="232" t="s">
        <v>985</v>
      </c>
      <c r="U60" s="259" t="s">
        <v>986</v>
      </c>
      <c r="V60" s="258"/>
    </row>
    <row r="61" spans="1:22" x14ac:dyDescent="0.2">
      <c r="A61" s="249" t="s">
        <v>212</v>
      </c>
      <c r="B61" s="250" t="s">
        <v>213</v>
      </c>
      <c r="C61" s="230">
        <v>9</v>
      </c>
      <c r="D61" s="248">
        <v>1.6</v>
      </c>
      <c r="E61" s="232" t="s">
        <v>985</v>
      </c>
      <c r="F61" s="230">
        <v>9</v>
      </c>
      <c r="G61" s="248">
        <v>1.6</v>
      </c>
      <c r="H61" s="232" t="s">
        <v>985</v>
      </c>
      <c r="I61" s="230">
        <v>900</v>
      </c>
      <c r="J61" s="248">
        <v>160</v>
      </c>
      <c r="K61" s="232" t="s">
        <v>985</v>
      </c>
      <c r="L61" s="230">
        <v>900</v>
      </c>
      <c r="M61" s="248">
        <v>160</v>
      </c>
      <c r="N61" s="232" t="s">
        <v>985</v>
      </c>
      <c r="O61" s="230">
        <v>9</v>
      </c>
      <c r="P61" s="248">
        <v>1.6</v>
      </c>
      <c r="Q61" s="232" t="s">
        <v>985</v>
      </c>
      <c r="R61" s="230">
        <v>9</v>
      </c>
      <c r="S61" s="248">
        <v>1.6</v>
      </c>
      <c r="T61" s="232" t="s">
        <v>985</v>
      </c>
      <c r="U61" s="259" t="s">
        <v>986</v>
      </c>
      <c r="V61" s="258"/>
    </row>
    <row r="62" spans="1:22" x14ac:dyDescent="0.2">
      <c r="A62" s="236" t="s">
        <v>214</v>
      </c>
      <c r="B62" s="230" t="s">
        <v>215</v>
      </c>
      <c r="C62" s="230">
        <v>8</v>
      </c>
      <c r="D62" s="248">
        <v>2.7</v>
      </c>
      <c r="E62" s="232" t="s">
        <v>985</v>
      </c>
      <c r="F62" s="230">
        <v>8</v>
      </c>
      <c r="G62" s="248">
        <v>2.7</v>
      </c>
      <c r="H62" s="232" t="s">
        <v>985</v>
      </c>
      <c r="I62" s="230">
        <v>800</v>
      </c>
      <c r="J62" s="248">
        <v>270</v>
      </c>
      <c r="K62" s="232" t="s">
        <v>985</v>
      </c>
      <c r="L62" s="230">
        <v>800</v>
      </c>
      <c r="M62" s="248">
        <v>270</v>
      </c>
      <c r="N62" s="232" t="s">
        <v>985</v>
      </c>
      <c r="O62" s="230">
        <v>8</v>
      </c>
      <c r="P62" s="248">
        <v>2.7</v>
      </c>
      <c r="Q62" s="232" t="s">
        <v>985</v>
      </c>
      <c r="R62" s="230">
        <v>8</v>
      </c>
      <c r="S62" s="248">
        <v>2.7</v>
      </c>
      <c r="T62" s="232" t="s">
        <v>985</v>
      </c>
      <c r="U62" s="259" t="s">
        <v>986</v>
      </c>
      <c r="V62" s="258"/>
    </row>
    <row r="63" spans="1:22" x14ac:dyDescent="0.2">
      <c r="A63" s="236" t="s">
        <v>216</v>
      </c>
      <c r="B63" s="230" t="s">
        <v>217</v>
      </c>
      <c r="C63" s="230">
        <v>1</v>
      </c>
      <c r="D63" s="248">
        <v>0.54</v>
      </c>
      <c r="E63" s="232" t="s">
        <v>985</v>
      </c>
      <c r="F63" s="230">
        <v>1</v>
      </c>
      <c r="G63" s="248">
        <v>0.54</v>
      </c>
      <c r="H63" s="232" t="s">
        <v>985</v>
      </c>
      <c r="I63" s="230">
        <v>100</v>
      </c>
      <c r="J63" s="248">
        <v>54</v>
      </c>
      <c r="K63" s="232" t="s">
        <v>985</v>
      </c>
      <c r="L63" s="230">
        <v>100</v>
      </c>
      <c r="M63" s="248">
        <v>54</v>
      </c>
      <c r="N63" s="232" t="s">
        <v>985</v>
      </c>
      <c r="O63" s="230">
        <v>100</v>
      </c>
      <c r="P63" s="248">
        <v>54</v>
      </c>
      <c r="Q63" s="232" t="s">
        <v>985</v>
      </c>
      <c r="R63" s="230">
        <v>100</v>
      </c>
      <c r="S63" s="248">
        <v>54</v>
      </c>
      <c r="T63" s="232" t="s">
        <v>985</v>
      </c>
      <c r="U63" s="259" t="s">
        <v>986</v>
      </c>
      <c r="V63" s="258"/>
    </row>
    <row r="64" spans="1:22" x14ac:dyDescent="0.2">
      <c r="A64" s="249" t="s">
        <v>218</v>
      </c>
      <c r="B64" s="250" t="s">
        <v>219</v>
      </c>
      <c r="C64" s="230">
        <v>0.63</v>
      </c>
      <c r="D64" s="248">
        <v>0.54</v>
      </c>
      <c r="E64" s="232" t="s">
        <v>985</v>
      </c>
      <c r="F64" s="230">
        <v>2.6</v>
      </c>
      <c r="G64" s="248">
        <v>2.2000000000000002</v>
      </c>
      <c r="H64" s="232" t="s">
        <v>985</v>
      </c>
      <c r="I64" s="230">
        <v>63</v>
      </c>
      <c r="J64" s="248">
        <v>54</v>
      </c>
      <c r="K64" s="232" t="s">
        <v>985</v>
      </c>
      <c r="L64" s="230">
        <v>260</v>
      </c>
      <c r="M64" s="248">
        <v>220.00000000000003</v>
      </c>
      <c r="N64" s="232" t="s">
        <v>985</v>
      </c>
      <c r="O64" s="230">
        <v>0.63</v>
      </c>
      <c r="P64" s="248">
        <v>0.54</v>
      </c>
      <c r="Q64" s="232" t="s">
        <v>985</v>
      </c>
      <c r="R64" s="230">
        <v>2.6</v>
      </c>
      <c r="S64" s="248">
        <v>2.2000000000000002</v>
      </c>
      <c r="T64" s="232" t="s">
        <v>985</v>
      </c>
      <c r="U64" s="259" t="s">
        <v>986</v>
      </c>
      <c r="V64" s="258"/>
    </row>
    <row r="65" spans="1:22" x14ac:dyDescent="0.2">
      <c r="A65" s="249" t="s">
        <v>220</v>
      </c>
      <c r="B65" s="250" t="s">
        <v>221</v>
      </c>
      <c r="C65" s="230">
        <v>0.63</v>
      </c>
      <c r="D65" s="248">
        <v>28</v>
      </c>
      <c r="E65" s="232" t="s">
        <v>985</v>
      </c>
      <c r="F65" s="230">
        <v>2.6</v>
      </c>
      <c r="G65" s="248">
        <v>120</v>
      </c>
      <c r="H65" s="232" t="s">
        <v>985</v>
      </c>
      <c r="I65" s="230">
        <v>8</v>
      </c>
      <c r="J65" s="248">
        <v>360</v>
      </c>
      <c r="K65" s="232" t="s">
        <v>985</v>
      </c>
      <c r="L65" s="230">
        <v>8</v>
      </c>
      <c r="M65" s="248">
        <v>360</v>
      </c>
      <c r="N65" s="232" t="s">
        <v>985</v>
      </c>
      <c r="O65" s="230">
        <v>8</v>
      </c>
      <c r="P65" s="248">
        <v>360</v>
      </c>
      <c r="Q65" s="232" t="s">
        <v>985</v>
      </c>
      <c r="R65" s="230">
        <v>8</v>
      </c>
      <c r="S65" s="248">
        <v>360</v>
      </c>
      <c r="T65" s="232" t="s">
        <v>985</v>
      </c>
      <c r="U65" s="259">
        <v>15</v>
      </c>
      <c r="V65" s="258"/>
    </row>
    <row r="66" spans="1:22" x14ac:dyDescent="0.2">
      <c r="A66" s="249" t="s">
        <v>222</v>
      </c>
      <c r="B66" s="250" t="s">
        <v>223</v>
      </c>
      <c r="C66" s="230">
        <v>0.11</v>
      </c>
      <c r="D66" s="248">
        <v>4.4999999999999998E-2</v>
      </c>
      <c r="E66" s="232" t="s">
        <v>985</v>
      </c>
      <c r="F66" s="230">
        <v>0.44999999999999996</v>
      </c>
      <c r="G66" s="248">
        <v>0.19</v>
      </c>
      <c r="H66" s="232" t="s">
        <v>985</v>
      </c>
      <c r="I66" s="230">
        <v>11.000000000000002</v>
      </c>
      <c r="J66" s="248">
        <v>4.5</v>
      </c>
      <c r="K66" s="232" t="s">
        <v>985</v>
      </c>
      <c r="L66" s="230">
        <v>45</v>
      </c>
      <c r="M66" s="248">
        <v>19</v>
      </c>
      <c r="N66" s="232" t="s">
        <v>985</v>
      </c>
      <c r="O66" s="230">
        <v>11.000000000000002</v>
      </c>
      <c r="P66" s="248">
        <v>4.5</v>
      </c>
      <c r="Q66" s="232" t="s">
        <v>985</v>
      </c>
      <c r="R66" s="230">
        <v>45</v>
      </c>
      <c r="S66" s="248">
        <v>19</v>
      </c>
      <c r="T66" s="232" t="s">
        <v>985</v>
      </c>
      <c r="U66" s="259" t="s">
        <v>986</v>
      </c>
      <c r="V66" s="258"/>
    </row>
    <row r="67" spans="1:22" x14ac:dyDescent="0.2">
      <c r="A67" s="251" t="s">
        <v>224</v>
      </c>
      <c r="B67" s="230" t="s">
        <v>225</v>
      </c>
      <c r="C67" s="230">
        <v>350</v>
      </c>
      <c r="D67" s="248">
        <v>42</v>
      </c>
      <c r="E67" s="232" t="s">
        <v>985</v>
      </c>
      <c r="F67" s="230">
        <v>969.99999999999989</v>
      </c>
      <c r="G67" s="248">
        <v>120</v>
      </c>
      <c r="H67" s="232" t="s">
        <v>985</v>
      </c>
      <c r="I67" s="230">
        <v>10000</v>
      </c>
      <c r="J67" s="248">
        <v>4200</v>
      </c>
      <c r="K67" s="232" t="s">
        <v>985</v>
      </c>
      <c r="L67" s="230">
        <v>10000</v>
      </c>
      <c r="M67" s="248">
        <v>10000</v>
      </c>
      <c r="N67" s="232" t="s">
        <v>937</v>
      </c>
      <c r="O67" s="230">
        <v>3500</v>
      </c>
      <c r="P67" s="248">
        <v>420</v>
      </c>
      <c r="Q67" s="232" t="s">
        <v>985</v>
      </c>
      <c r="R67" s="230">
        <v>9700</v>
      </c>
      <c r="S67" s="248">
        <v>1200</v>
      </c>
      <c r="T67" s="232" t="s">
        <v>985</v>
      </c>
      <c r="U67" s="259" t="s">
        <v>986</v>
      </c>
      <c r="V67" s="258"/>
    </row>
    <row r="68" spans="1:22" x14ac:dyDescent="0.2">
      <c r="A68" s="249" t="s">
        <v>226</v>
      </c>
      <c r="B68" s="250" t="s">
        <v>227</v>
      </c>
      <c r="C68" s="230">
        <v>40</v>
      </c>
      <c r="D68" s="248">
        <v>58</v>
      </c>
      <c r="E68" s="232" t="s">
        <v>985</v>
      </c>
      <c r="F68" s="230">
        <v>40</v>
      </c>
      <c r="G68" s="248">
        <v>58</v>
      </c>
      <c r="H68" s="232" t="s">
        <v>985</v>
      </c>
      <c r="I68" s="230">
        <v>4000</v>
      </c>
      <c r="J68" s="248">
        <v>5800</v>
      </c>
      <c r="K68" s="232" t="s">
        <v>985</v>
      </c>
      <c r="L68" s="230">
        <v>4000</v>
      </c>
      <c r="M68" s="248">
        <v>5800</v>
      </c>
      <c r="N68" s="232" t="s">
        <v>985</v>
      </c>
      <c r="O68" s="230">
        <v>40</v>
      </c>
      <c r="P68" s="248">
        <v>58</v>
      </c>
      <c r="Q68" s="232" t="s">
        <v>985</v>
      </c>
      <c r="R68" s="230">
        <v>40</v>
      </c>
      <c r="S68" s="248">
        <v>58</v>
      </c>
      <c r="T68" s="232" t="s">
        <v>985</v>
      </c>
      <c r="U68" s="259">
        <v>30</v>
      </c>
      <c r="V68" s="258"/>
    </row>
    <row r="69" spans="1:22" x14ac:dyDescent="0.2">
      <c r="A69" s="249" t="s">
        <v>228</v>
      </c>
      <c r="B69" s="250" t="s">
        <v>229</v>
      </c>
      <c r="C69" s="230">
        <v>170</v>
      </c>
      <c r="D69" s="248">
        <v>1100</v>
      </c>
      <c r="E69" s="232" t="s">
        <v>985</v>
      </c>
      <c r="F69" s="230">
        <v>490.00000000000006</v>
      </c>
      <c r="G69" s="248">
        <v>3100</v>
      </c>
      <c r="H69" s="232" t="s">
        <v>985</v>
      </c>
      <c r="I69" s="230">
        <v>1500</v>
      </c>
      <c r="J69" s="248">
        <v>9500</v>
      </c>
      <c r="K69" s="232" t="s">
        <v>985</v>
      </c>
      <c r="L69" s="230">
        <v>1500</v>
      </c>
      <c r="M69" s="248">
        <v>9500</v>
      </c>
      <c r="N69" s="232" t="s">
        <v>985</v>
      </c>
      <c r="O69" s="230">
        <v>170</v>
      </c>
      <c r="P69" s="248">
        <v>1100</v>
      </c>
      <c r="Q69" s="232" t="s">
        <v>985</v>
      </c>
      <c r="R69" s="230">
        <v>490.00000000000006</v>
      </c>
      <c r="S69" s="248">
        <v>3100</v>
      </c>
      <c r="T69" s="232" t="s">
        <v>985</v>
      </c>
      <c r="U69" s="259">
        <v>15</v>
      </c>
      <c r="V69" s="258"/>
    </row>
    <row r="70" spans="1:22" x14ac:dyDescent="0.2">
      <c r="A70" s="249" t="s">
        <v>230</v>
      </c>
      <c r="B70" s="250" t="s">
        <v>231</v>
      </c>
      <c r="C70" s="230">
        <v>350</v>
      </c>
      <c r="D70" s="248">
        <v>819.99999999999989</v>
      </c>
      <c r="E70" s="232" t="s">
        <v>985</v>
      </c>
      <c r="F70" s="230">
        <v>969.99999999999989</v>
      </c>
      <c r="G70" s="248">
        <v>2300</v>
      </c>
      <c r="H70" s="232" t="s">
        <v>985</v>
      </c>
      <c r="I70" s="230">
        <v>1700</v>
      </c>
      <c r="J70" s="248">
        <v>4000</v>
      </c>
      <c r="K70" s="232" t="s">
        <v>985</v>
      </c>
      <c r="L70" s="230">
        <v>1700</v>
      </c>
      <c r="M70" s="248">
        <v>4000</v>
      </c>
      <c r="N70" s="232" t="s">
        <v>985</v>
      </c>
      <c r="O70" s="230">
        <v>350</v>
      </c>
      <c r="P70" s="248">
        <v>819.99999999999989</v>
      </c>
      <c r="Q70" s="232" t="s">
        <v>985</v>
      </c>
      <c r="R70" s="230">
        <v>969.99999999999989</v>
      </c>
      <c r="S70" s="248">
        <v>2300</v>
      </c>
      <c r="T70" s="232" t="s">
        <v>985</v>
      </c>
      <c r="U70" s="259">
        <v>30</v>
      </c>
      <c r="V70" s="258"/>
    </row>
    <row r="71" spans="1:22" x14ac:dyDescent="0.2">
      <c r="A71" s="249" t="s">
        <v>232</v>
      </c>
      <c r="B71" s="250" t="s">
        <v>233</v>
      </c>
      <c r="C71" s="230">
        <v>350</v>
      </c>
      <c r="D71" s="248">
        <v>630</v>
      </c>
      <c r="E71" s="232" t="s">
        <v>985</v>
      </c>
      <c r="F71" s="230">
        <v>969.99999999999989</v>
      </c>
      <c r="G71" s="248">
        <v>1800</v>
      </c>
      <c r="H71" s="232" t="s">
        <v>985</v>
      </c>
      <c r="I71" s="230">
        <v>3000</v>
      </c>
      <c r="J71" s="248">
        <v>5400</v>
      </c>
      <c r="K71" s="232" t="s">
        <v>985</v>
      </c>
      <c r="L71" s="230">
        <v>3000</v>
      </c>
      <c r="M71" s="248">
        <v>5400</v>
      </c>
      <c r="N71" s="232" t="s">
        <v>985</v>
      </c>
      <c r="O71" s="230">
        <v>350</v>
      </c>
      <c r="P71" s="248">
        <v>630</v>
      </c>
      <c r="Q71" s="232" t="s">
        <v>985</v>
      </c>
      <c r="R71" s="230">
        <v>969.99999999999989</v>
      </c>
      <c r="S71" s="248">
        <v>1800</v>
      </c>
      <c r="T71" s="232" t="s">
        <v>985</v>
      </c>
      <c r="U71" s="259">
        <v>30</v>
      </c>
      <c r="V71" s="258"/>
    </row>
    <row r="72" spans="1:22" x14ac:dyDescent="0.2">
      <c r="A72" s="236" t="s">
        <v>234</v>
      </c>
      <c r="B72" s="230" t="s">
        <v>235</v>
      </c>
      <c r="C72" s="230">
        <v>34</v>
      </c>
      <c r="D72" s="248">
        <v>2900</v>
      </c>
      <c r="E72" s="232" t="s">
        <v>985</v>
      </c>
      <c r="F72" s="230">
        <v>140</v>
      </c>
      <c r="G72" s="248">
        <v>10000</v>
      </c>
      <c r="H72" s="232" t="s">
        <v>937</v>
      </c>
      <c r="I72" s="230">
        <v>270</v>
      </c>
      <c r="J72" s="248">
        <v>10000</v>
      </c>
      <c r="K72" s="232" t="s">
        <v>937</v>
      </c>
      <c r="L72" s="230">
        <v>270</v>
      </c>
      <c r="M72" s="248">
        <v>10000</v>
      </c>
      <c r="N72" s="232" t="s">
        <v>937</v>
      </c>
      <c r="O72" s="230">
        <v>270</v>
      </c>
      <c r="P72" s="248">
        <v>10000</v>
      </c>
      <c r="Q72" s="232" t="s">
        <v>937</v>
      </c>
      <c r="R72" s="230">
        <v>270</v>
      </c>
      <c r="S72" s="248">
        <v>10000</v>
      </c>
      <c r="T72" s="232" t="s">
        <v>937</v>
      </c>
      <c r="U72" s="259">
        <v>10</v>
      </c>
      <c r="V72" s="258"/>
    </row>
    <row r="73" spans="1:22" x14ac:dyDescent="0.2">
      <c r="A73" s="236" t="s">
        <v>238</v>
      </c>
      <c r="B73" s="230" t="s">
        <v>239</v>
      </c>
      <c r="C73" s="230">
        <v>28.000000000000004</v>
      </c>
      <c r="D73" s="248">
        <v>17</v>
      </c>
      <c r="E73" s="232" t="s">
        <v>985</v>
      </c>
      <c r="F73" s="230">
        <v>50</v>
      </c>
      <c r="G73" s="248">
        <v>31</v>
      </c>
      <c r="H73" s="232" t="s">
        <v>985</v>
      </c>
      <c r="I73" s="230">
        <v>50</v>
      </c>
      <c r="J73" s="248">
        <v>31</v>
      </c>
      <c r="K73" s="232" t="s">
        <v>985</v>
      </c>
      <c r="L73" s="230">
        <v>50</v>
      </c>
      <c r="M73" s="248">
        <v>31</v>
      </c>
      <c r="N73" s="232" t="s">
        <v>985</v>
      </c>
      <c r="O73" s="230">
        <v>50</v>
      </c>
      <c r="P73" s="248">
        <v>31</v>
      </c>
      <c r="Q73" s="232" t="s">
        <v>985</v>
      </c>
      <c r="R73" s="230">
        <v>50</v>
      </c>
      <c r="S73" s="248">
        <v>31</v>
      </c>
      <c r="T73" s="232" t="s">
        <v>985</v>
      </c>
      <c r="U73" s="259" t="s">
        <v>986</v>
      </c>
      <c r="V73" s="258"/>
    </row>
    <row r="74" spans="1:22" x14ac:dyDescent="0.2">
      <c r="A74" s="236" t="s">
        <v>240</v>
      </c>
      <c r="B74" s="230" t="s">
        <v>241</v>
      </c>
      <c r="C74" s="230">
        <v>350</v>
      </c>
      <c r="D74" s="248">
        <v>210</v>
      </c>
      <c r="E74" s="232" t="s">
        <v>985</v>
      </c>
      <c r="F74" s="230">
        <v>969.99999999999989</v>
      </c>
      <c r="G74" s="248">
        <v>570</v>
      </c>
      <c r="H74" s="232" t="s">
        <v>985</v>
      </c>
      <c r="I74" s="230">
        <v>12000</v>
      </c>
      <c r="J74" s="248">
        <v>7000</v>
      </c>
      <c r="K74" s="232" t="s">
        <v>985</v>
      </c>
      <c r="L74" s="230">
        <v>12000</v>
      </c>
      <c r="M74" s="248">
        <v>7000</v>
      </c>
      <c r="N74" s="232" t="s">
        <v>985</v>
      </c>
      <c r="O74" s="230">
        <v>12000</v>
      </c>
      <c r="P74" s="248">
        <v>7000</v>
      </c>
      <c r="Q74" s="232" t="s">
        <v>985</v>
      </c>
      <c r="R74" s="230">
        <v>12000</v>
      </c>
      <c r="S74" s="248">
        <v>7000</v>
      </c>
      <c r="T74" s="232" t="s">
        <v>985</v>
      </c>
      <c r="U74" s="259" t="s">
        <v>986</v>
      </c>
      <c r="V74" s="258"/>
    </row>
    <row r="75" spans="1:22" x14ac:dyDescent="0.2">
      <c r="A75" s="249" t="s">
        <v>242</v>
      </c>
      <c r="B75" s="250" t="s">
        <v>243</v>
      </c>
      <c r="C75" s="230">
        <v>3.3</v>
      </c>
      <c r="D75" s="248">
        <v>21</v>
      </c>
      <c r="E75" s="232" t="s">
        <v>985</v>
      </c>
      <c r="F75" s="230">
        <v>14</v>
      </c>
      <c r="G75" s="248">
        <v>89</v>
      </c>
      <c r="H75" s="232" t="s">
        <v>985</v>
      </c>
      <c r="I75" s="230">
        <v>120</v>
      </c>
      <c r="J75" s="248">
        <v>760</v>
      </c>
      <c r="K75" s="232" t="s">
        <v>985</v>
      </c>
      <c r="L75" s="230">
        <v>120</v>
      </c>
      <c r="M75" s="248">
        <v>760</v>
      </c>
      <c r="N75" s="232" t="s">
        <v>985</v>
      </c>
      <c r="O75" s="230">
        <v>3.3</v>
      </c>
      <c r="P75" s="248">
        <v>21</v>
      </c>
      <c r="Q75" s="232" t="s">
        <v>985</v>
      </c>
      <c r="R75" s="230">
        <v>14</v>
      </c>
      <c r="S75" s="248">
        <v>89</v>
      </c>
      <c r="T75" s="232" t="s">
        <v>985</v>
      </c>
      <c r="U75" s="259">
        <v>15</v>
      </c>
      <c r="V75" s="258"/>
    </row>
    <row r="76" spans="1:22" x14ac:dyDescent="0.2">
      <c r="A76" s="236" t="s">
        <v>244</v>
      </c>
      <c r="B76" s="230" t="s">
        <v>245</v>
      </c>
      <c r="C76" s="230">
        <v>4</v>
      </c>
      <c r="D76" s="248">
        <v>0.87</v>
      </c>
      <c r="E76" s="232" t="s">
        <v>985</v>
      </c>
      <c r="F76" s="230">
        <v>4</v>
      </c>
      <c r="G76" s="248">
        <v>0.87</v>
      </c>
      <c r="H76" s="232" t="s">
        <v>985</v>
      </c>
      <c r="I76" s="230">
        <v>400</v>
      </c>
      <c r="J76" s="248">
        <v>87</v>
      </c>
      <c r="K76" s="232" t="s">
        <v>985</v>
      </c>
      <c r="L76" s="230">
        <v>400</v>
      </c>
      <c r="M76" s="248">
        <v>87</v>
      </c>
      <c r="N76" s="232" t="s">
        <v>985</v>
      </c>
      <c r="O76" s="230">
        <v>4</v>
      </c>
      <c r="P76" s="248">
        <v>0.87</v>
      </c>
      <c r="Q76" s="232" t="s">
        <v>985</v>
      </c>
      <c r="R76" s="230">
        <v>4</v>
      </c>
      <c r="S76" s="248">
        <v>0.87</v>
      </c>
      <c r="T76" s="232" t="s">
        <v>985</v>
      </c>
      <c r="U76" s="259" t="s">
        <v>986</v>
      </c>
      <c r="V76" s="258"/>
    </row>
    <row r="77" spans="1:22" x14ac:dyDescent="0.2">
      <c r="A77" s="236" t="s">
        <v>246</v>
      </c>
      <c r="B77" s="230" t="s">
        <v>247</v>
      </c>
      <c r="C77" s="230">
        <v>150</v>
      </c>
      <c r="D77" s="248">
        <v>130</v>
      </c>
      <c r="E77" s="232" t="s">
        <v>985</v>
      </c>
      <c r="F77" s="230">
        <v>620</v>
      </c>
      <c r="G77" s="248">
        <v>530</v>
      </c>
      <c r="H77" s="232" t="s">
        <v>985</v>
      </c>
      <c r="I77" s="230">
        <v>10000</v>
      </c>
      <c r="J77" s="248">
        <v>10000</v>
      </c>
      <c r="K77" s="232" t="s">
        <v>937</v>
      </c>
      <c r="L77" s="230">
        <v>10000</v>
      </c>
      <c r="M77" s="248">
        <v>10000</v>
      </c>
      <c r="N77" s="232" t="s">
        <v>937</v>
      </c>
      <c r="O77" s="230">
        <v>150</v>
      </c>
      <c r="P77" s="248">
        <v>130</v>
      </c>
      <c r="Q77" s="232" t="s">
        <v>985</v>
      </c>
      <c r="R77" s="230">
        <v>620</v>
      </c>
      <c r="S77" s="248">
        <v>530</v>
      </c>
      <c r="T77" s="232" t="s">
        <v>985</v>
      </c>
      <c r="U77" s="259" t="s">
        <v>986</v>
      </c>
      <c r="V77" s="258"/>
    </row>
    <row r="78" spans="1:22" x14ac:dyDescent="0.2">
      <c r="A78" s="236" t="s">
        <v>248</v>
      </c>
      <c r="B78" s="230" t="s">
        <v>249</v>
      </c>
      <c r="C78" s="230">
        <v>0.5</v>
      </c>
      <c r="D78" s="248">
        <v>0.26</v>
      </c>
      <c r="E78" s="232" t="s">
        <v>985</v>
      </c>
      <c r="F78" s="230">
        <v>0.5</v>
      </c>
      <c r="G78" s="248">
        <v>0.26</v>
      </c>
      <c r="H78" s="232" t="s">
        <v>985</v>
      </c>
      <c r="I78" s="230">
        <v>50</v>
      </c>
      <c r="J78" s="248">
        <v>26</v>
      </c>
      <c r="K78" s="232" t="s">
        <v>985</v>
      </c>
      <c r="L78" s="230">
        <v>50</v>
      </c>
      <c r="M78" s="248">
        <v>26</v>
      </c>
      <c r="N78" s="232" t="s">
        <v>985</v>
      </c>
      <c r="O78" s="230">
        <v>5</v>
      </c>
      <c r="P78" s="248">
        <v>2.6</v>
      </c>
      <c r="Q78" s="232" t="s">
        <v>985</v>
      </c>
      <c r="R78" s="230">
        <v>5</v>
      </c>
      <c r="S78" s="248">
        <v>2.6</v>
      </c>
      <c r="T78" s="232" t="s">
        <v>985</v>
      </c>
      <c r="U78" s="259" t="s">
        <v>986</v>
      </c>
      <c r="V78" s="258"/>
    </row>
    <row r="79" spans="1:22" x14ac:dyDescent="0.2">
      <c r="A79" s="249" t="s">
        <v>250</v>
      </c>
      <c r="B79" s="250" t="s">
        <v>251</v>
      </c>
      <c r="C79" s="230">
        <v>70</v>
      </c>
      <c r="D79" s="248">
        <v>53</v>
      </c>
      <c r="E79" s="232" t="s">
        <v>985</v>
      </c>
      <c r="F79" s="230">
        <v>70</v>
      </c>
      <c r="G79" s="248">
        <v>53</v>
      </c>
      <c r="H79" s="232" t="s">
        <v>985</v>
      </c>
      <c r="I79" s="230">
        <v>7000</v>
      </c>
      <c r="J79" s="248">
        <v>5300</v>
      </c>
      <c r="K79" s="232" t="s">
        <v>985</v>
      </c>
      <c r="L79" s="230">
        <v>7000</v>
      </c>
      <c r="M79" s="248">
        <v>5300</v>
      </c>
      <c r="N79" s="232" t="s">
        <v>985</v>
      </c>
      <c r="O79" s="230">
        <v>70</v>
      </c>
      <c r="P79" s="248">
        <v>53</v>
      </c>
      <c r="Q79" s="232" t="s">
        <v>985</v>
      </c>
      <c r="R79" s="230">
        <v>70</v>
      </c>
      <c r="S79" s="248">
        <v>53</v>
      </c>
      <c r="T79" s="232" t="s">
        <v>985</v>
      </c>
      <c r="U79" s="259" t="s">
        <v>986</v>
      </c>
      <c r="V79" s="258"/>
    </row>
    <row r="80" spans="1:22" x14ac:dyDescent="0.2">
      <c r="A80" s="249" t="s">
        <v>252</v>
      </c>
      <c r="B80" s="250" t="s">
        <v>253</v>
      </c>
      <c r="C80" s="230">
        <v>10</v>
      </c>
      <c r="D80" s="248">
        <v>1.6</v>
      </c>
      <c r="E80" s="232" t="s">
        <v>985</v>
      </c>
      <c r="F80" s="230">
        <v>10</v>
      </c>
      <c r="G80" s="248">
        <v>1.6</v>
      </c>
      <c r="H80" s="232" t="s">
        <v>985</v>
      </c>
      <c r="I80" s="230">
        <v>1000</v>
      </c>
      <c r="J80" s="248">
        <v>160</v>
      </c>
      <c r="K80" s="232" t="s">
        <v>985</v>
      </c>
      <c r="L80" s="230">
        <v>1000</v>
      </c>
      <c r="M80" s="248">
        <v>160</v>
      </c>
      <c r="N80" s="232" t="s">
        <v>985</v>
      </c>
      <c r="O80" s="230">
        <v>10</v>
      </c>
      <c r="P80" s="248">
        <v>1.6</v>
      </c>
      <c r="Q80" s="232" t="s">
        <v>985</v>
      </c>
      <c r="R80" s="230">
        <v>10</v>
      </c>
      <c r="S80" s="248">
        <v>1.6</v>
      </c>
      <c r="T80" s="232" t="s">
        <v>985</v>
      </c>
      <c r="U80" s="259" t="s">
        <v>986</v>
      </c>
      <c r="V80" s="258"/>
    </row>
    <row r="81" spans="1:22" x14ac:dyDescent="0.2">
      <c r="A81" s="236" t="s">
        <v>254</v>
      </c>
      <c r="B81" s="230" t="s">
        <v>255</v>
      </c>
      <c r="C81" s="230">
        <v>0.2</v>
      </c>
      <c r="D81" s="248">
        <v>49</v>
      </c>
      <c r="E81" s="232" t="s">
        <v>985</v>
      </c>
      <c r="F81" s="230">
        <v>0.2</v>
      </c>
      <c r="G81" s="248">
        <v>49</v>
      </c>
      <c r="H81" s="232" t="s">
        <v>985</v>
      </c>
      <c r="I81" s="230">
        <v>5.6000000000000005</v>
      </c>
      <c r="J81" s="248">
        <v>1400</v>
      </c>
      <c r="K81" s="232" t="s">
        <v>985</v>
      </c>
      <c r="L81" s="230">
        <v>5.6000000000000005</v>
      </c>
      <c r="M81" s="248">
        <v>1400</v>
      </c>
      <c r="N81" s="232" t="s">
        <v>985</v>
      </c>
      <c r="O81" s="230">
        <v>5.6000000000000005</v>
      </c>
      <c r="P81" s="248">
        <v>1400</v>
      </c>
      <c r="Q81" s="232" t="s">
        <v>985</v>
      </c>
      <c r="R81" s="230">
        <v>5.6000000000000005</v>
      </c>
      <c r="S81" s="248">
        <v>1400</v>
      </c>
      <c r="T81" s="232" t="s">
        <v>985</v>
      </c>
      <c r="U81" s="259">
        <v>10</v>
      </c>
      <c r="V81" s="258"/>
    </row>
    <row r="82" spans="1:22" x14ac:dyDescent="0.2">
      <c r="A82" s="249" t="s">
        <v>258</v>
      </c>
      <c r="B82" s="250" t="s">
        <v>259</v>
      </c>
      <c r="C82" s="230">
        <v>10000</v>
      </c>
      <c r="D82" s="248">
        <v>1800</v>
      </c>
      <c r="E82" s="232" t="s">
        <v>985</v>
      </c>
      <c r="F82" s="230">
        <v>10000</v>
      </c>
      <c r="G82" s="248">
        <v>7300</v>
      </c>
      <c r="H82" s="232" t="s">
        <v>985</v>
      </c>
      <c r="I82" s="230">
        <v>10000</v>
      </c>
      <c r="J82" s="248">
        <v>10000</v>
      </c>
      <c r="K82" s="232" t="s">
        <v>937</v>
      </c>
      <c r="L82" s="230">
        <v>10000</v>
      </c>
      <c r="M82" s="248">
        <v>10000</v>
      </c>
      <c r="N82" s="232" t="s">
        <v>937</v>
      </c>
      <c r="O82" s="230">
        <v>10000</v>
      </c>
      <c r="P82" s="248">
        <v>1800</v>
      </c>
      <c r="Q82" s="232" t="s">
        <v>985</v>
      </c>
      <c r="R82" s="230">
        <v>10000</v>
      </c>
      <c r="S82" s="248">
        <v>7300</v>
      </c>
      <c r="T82" s="232" t="s">
        <v>985</v>
      </c>
      <c r="U82" s="259" t="s">
        <v>986</v>
      </c>
      <c r="V82" s="258"/>
    </row>
    <row r="83" spans="1:22" x14ac:dyDescent="0.2">
      <c r="A83" s="251" t="s">
        <v>260</v>
      </c>
      <c r="B83" s="230" t="s">
        <v>261</v>
      </c>
      <c r="C83" s="230">
        <v>0.21000000000000002</v>
      </c>
      <c r="D83" s="248">
        <v>4.9000000000000002E-2</v>
      </c>
      <c r="E83" s="232" t="s">
        <v>985</v>
      </c>
      <c r="F83" s="230">
        <v>0.88</v>
      </c>
      <c r="G83" s="248">
        <v>0.2</v>
      </c>
      <c r="H83" s="232" t="s">
        <v>985</v>
      </c>
      <c r="I83" s="230">
        <v>21</v>
      </c>
      <c r="J83" s="248">
        <v>4.9000000000000004</v>
      </c>
      <c r="K83" s="232" t="s">
        <v>985</v>
      </c>
      <c r="L83" s="230">
        <v>88.000000000000014</v>
      </c>
      <c r="M83" s="248">
        <v>20</v>
      </c>
      <c r="N83" s="232" t="s">
        <v>985</v>
      </c>
      <c r="O83" s="230">
        <v>21</v>
      </c>
      <c r="P83" s="248">
        <v>4.9000000000000004</v>
      </c>
      <c r="Q83" s="232" t="s">
        <v>985</v>
      </c>
      <c r="R83" s="230">
        <v>88.000000000000014</v>
      </c>
      <c r="S83" s="248">
        <v>20</v>
      </c>
      <c r="T83" s="232" t="s">
        <v>985</v>
      </c>
      <c r="U83" s="259" t="s">
        <v>986</v>
      </c>
      <c r="V83" s="258"/>
    </row>
    <row r="84" spans="1:22" x14ac:dyDescent="0.2">
      <c r="A84" s="251" t="s">
        <v>262</v>
      </c>
      <c r="B84" s="230" t="s">
        <v>263</v>
      </c>
      <c r="C84" s="230">
        <v>0.24</v>
      </c>
      <c r="D84" s="248">
        <v>2.8999999999999998E-2</v>
      </c>
      <c r="E84" s="232" t="s">
        <v>985</v>
      </c>
      <c r="F84" s="230">
        <v>1</v>
      </c>
      <c r="G84" s="248">
        <v>0.12</v>
      </c>
      <c r="H84" s="232" t="s">
        <v>985</v>
      </c>
      <c r="I84" s="230">
        <v>24</v>
      </c>
      <c r="J84" s="248">
        <v>2.9</v>
      </c>
      <c r="K84" s="232" t="s">
        <v>985</v>
      </c>
      <c r="L84" s="230">
        <v>100</v>
      </c>
      <c r="M84" s="248">
        <v>12</v>
      </c>
      <c r="N84" s="232" t="s">
        <v>985</v>
      </c>
      <c r="O84" s="230">
        <v>0.24</v>
      </c>
      <c r="P84" s="248">
        <v>2.8999999999999998E-2</v>
      </c>
      <c r="Q84" s="232" t="s">
        <v>985</v>
      </c>
      <c r="R84" s="230">
        <v>1</v>
      </c>
      <c r="S84" s="248">
        <v>0.12</v>
      </c>
      <c r="T84" s="232" t="s">
        <v>985</v>
      </c>
      <c r="U84" s="259" t="s">
        <v>986</v>
      </c>
      <c r="V84" s="258"/>
    </row>
    <row r="85" spans="1:22" x14ac:dyDescent="0.2">
      <c r="A85" s="249" t="s">
        <v>940</v>
      </c>
      <c r="B85" s="250" t="s">
        <v>941</v>
      </c>
      <c r="C85" s="230" t="e">
        <v>#NUM!</v>
      </c>
      <c r="D85" s="248" t="e">
        <v>#NUM!</v>
      </c>
      <c r="E85" s="232" t="e">
        <v>#NUM!</v>
      </c>
      <c r="F85" s="230" t="e">
        <v>#NUM!</v>
      </c>
      <c r="G85" s="248" t="e">
        <v>#NUM!</v>
      </c>
      <c r="H85" s="232" t="e">
        <v>#NUM!</v>
      </c>
      <c r="I85" s="230" t="e">
        <v>#NUM!</v>
      </c>
      <c r="J85" s="248" t="e">
        <v>#NUM!</v>
      </c>
      <c r="K85" s="232" t="e">
        <v>#NUM!</v>
      </c>
      <c r="L85" s="230" t="e">
        <v>#NUM!</v>
      </c>
      <c r="M85" s="248" t="e">
        <v>#NUM!</v>
      </c>
      <c r="N85" s="232" t="e">
        <v>#NUM!</v>
      </c>
      <c r="O85" s="230" t="e">
        <v>#NUM!</v>
      </c>
      <c r="P85" s="248" t="e">
        <v>#NUM!</v>
      </c>
      <c r="Q85" s="232" t="e">
        <v>#NUM!</v>
      </c>
      <c r="R85" s="230" t="e">
        <v>#NUM!</v>
      </c>
      <c r="S85" s="248" t="e">
        <v>#NUM!</v>
      </c>
      <c r="T85" s="232" t="e">
        <v>#NUM!</v>
      </c>
      <c r="U85" s="259" t="s">
        <v>986</v>
      </c>
      <c r="V85" s="258"/>
    </row>
    <row r="86" spans="1:22" x14ac:dyDescent="0.2">
      <c r="A86" s="251" t="s">
        <v>264</v>
      </c>
      <c r="B86" s="230" t="s">
        <v>265</v>
      </c>
      <c r="C86" s="230">
        <v>0.33</v>
      </c>
      <c r="D86" s="248">
        <v>0.42000000000000004</v>
      </c>
      <c r="E86" s="232" t="s">
        <v>985</v>
      </c>
      <c r="F86" s="230">
        <v>1.4000000000000001</v>
      </c>
      <c r="G86" s="248">
        <v>1.8</v>
      </c>
      <c r="H86" s="232" t="s">
        <v>985</v>
      </c>
      <c r="I86" s="230">
        <v>33</v>
      </c>
      <c r="J86" s="248">
        <v>42</v>
      </c>
      <c r="K86" s="232" t="s">
        <v>985</v>
      </c>
      <c r="L86" s="230">
        <v>140</v>
      </c>
      <c r="M86" s="248">
        <v>180</v>
      </c>
      <c r="N86" s="232" t="s">
        <v>985</v>
      </c>
      <c r="O86" s="230">
        <v>0.33</v>
      </c>
      <c r="P86" s="248">
        <v>0.42000000000000004</v>
      </c>
      <c r="Q86" s="232" t="s">
        <v>985</v>
      </c>
      <c r="R86" s="230">
        <v>1.4000000000000001</v>
      </c>
      <c r="S86" s="248">
        <v>1.8</v>
      </c>
      <c r="T86" s="232" t="s">
        <v>985</v>
      </c>
      <c r="U86" s="259" t="s">
        <v>986</v>
      </c>
      <c r="V86" s="258"/>
    </row>
    <row r="87" spans="1:22" x14ac:dyDescent="0.2">
      <c r="A87" s="236" t="s">
        <v>266</v>
      </c>
      <c r="B87" s="230" t="s">
        <v>267</v>
      </c>
      <c r="C87" s="230">
        <v>10</v>
      </c>
      <c r="D87" s="248">
        <v>6.1</v>
      </c>
      <c r="E87" s="232" t="s">
        <v>985</v>
      </c>
      <c r="F87" s="230">
        <v>10</v>
      </c>
      <c r="G87" s="248">
        <v>6.1</v>
      </c>
      <c r="H87" s="232" t="s">
        <v>985</v>
      </c>
      <c r="I87" s="230">
        <v>1000</v>
      </c>
      <c r="J87" s="248">
        <v>610</v>
      </c>
      <c r="K87" s="232" t="s">
        <v>985</v>
      </c>
      <c r="L87" s="230">
        <v>1000</v>
      </c>
      <c r="M87" s="248">
        <v>610</v>
      </c>
      <c r="N87" s="232" t="s">
        <v>985</v>
      </c>
      <c r="O87" s="230">
        <v>1000</v>
      </c>
      <c r="P87" s="248">
        <v>610</v>
      </c>
      <c r="Q87" s="232" t="s">
        <v>985</v>
      </c>
      <c r="R87" s="230">
        <v>1000</v>
      </c>
      <c r="S87" s="248">
        <v>610</v>
      </c>
      <c r="T87" s="232" t="s">
        <v>985</v>
      </c>
      <c r="U87" s="259" t="s">
        <v>986</v>
      </c>
      <c r="V87" s="258"/>
    </row>
    <row r="88" spans="1:22" x14ac:dyDescent="0.2">
      <c r="A88" s="236" t="s">
        <v>268</v>
      </c>
      <c r="B88" s="230" t="s">
        <v>269</v>
      </c>
      <c r="C88" s="230">
        <v>0.59000000000000008</v>
      </c>
      <c r="D88" s="248">
        <v>3.9</v>
      </c>
      <c r="E88" s="232" t="s">
        <v>985</v>
      </c>
      <c r="F88" s="230">
        <v>2.5</v>
      </c>
      <c r="G88" s="248">
        <v>17</v>
      </c>
      <c r="H88" s="232" t="s">
        <v>985</v>
      </c>
      <c r="I88" s="230">
        <v>59</v>
      </c>
      <c r="J88" s="248">
        <v>390</v>
      </c>
      <c r="K88" s="232" t="s">
        <v>985</v>
      </c>
      <c r="L88" s="230">
        <v>250</v>
      </c>
      <c r="M88" s="248">
        <v>1700</v>
      </c>
      <c r="N88" s="232" t="s">
        <v>985</v>
      </c>
      <c r="O88" s="230">
        <v>590</v>
      </c>
      <c r="P88" s="248">
        <v>3900</v>
      </c>
      <c r="Q88" s="232" t="s">
        <v>985</v>
      </c>
      <c r="R88" s="230">
        <v>1300</v>
      </c>
      <c r="S88" s="248">
        <v>8600</v>
      </c>
      <c r="T88" s="232" t="s">
        <v>985</v>
      </c>
      <c r="U88" s="259">
        <v>15</v>
      </c>
      <c r="V88" s="258"/>
    </row>
    <row r="89" spans="1:22" x14ac:dyDescent="0.2">
      <c r="A89" s="249" t="s">
        <v>270</v>
      </c>
      <c r="B89" s="250" t="s">
        <v>271</v>
      </c>
      <c r="C89" s="230">
        <v>140</v>
      </c>
      <c r="D89" s="248">
        <v>220.00000000000003</v>
      </c>
      <c r="E89" s="232" t="s">
        <v>985</v>
      </c>
      <c r="F89" s="230">
        <v>390</v>
      </c>
      <c r="G89" s="248">
        <v>610</v>
      </c>
      <c r="H89" s="232" t="s">
        <v>985</v>
      </c>
      <c r="I89" s="230">
        <v>10000</v>
      </c>
      <c r="J89" s="248">
        <v>10000</v>
      </c>
      <c r="K89" s="232" t="s">
        <v>937</v>
      </c>
      <c r="L89" s="230">
        <v>10000</v>
      </c>
      <c r="M89" s="248">
        <v>10000</v>
      </c>
      <c r="N89" s="232" t="s">
        <v>937</v>
      </c>
      <c r="O89" s="230">
        <v>140</v>
      </c>
      <c r="P89" s="248">
        <v>220.00000000000003</v>
      </c>
      <c r="Q89" s="232" t="s">
        <v>985</v>
      </c>
      <c r="R89" s="230">
        <v>390</v>
      </c>
      <c r="S89" s="248">
        <v>610</v>
      </c>
      <c r="T89" s="232" t="s">
        <v>985</v>
      </c>
      <c r="U89" s="259">
        <v>30</v>
      </c>
      <c r="V89" s="258"/>
    </row>
    <row r="90" spans="1:22" x14ac:dyDescent="0.2">
      <c r="A90" s="236" t="s">
        <v>272</v>
      </c>
      <c r="B90" s="230" t="s">
        <v>273</v>
      </c>
      <c r="C90" s="230">
        <v>8</v>
      </c>
      <c r="D90" s="248">
        <v>2.5</v>
      </c>
      <c r="E90" s="232" t="s">
        <v>985</v>
      </c>
      <c r="F90" s="230">
        <v>8</v>
      </c>
      <c r="G90" s="248">
        <v>2.5</v>
      </c>
      <c r="H90" s="232" t="s">
        <v>985</v>
      </c>
      <c r="I90" s="230">
        <v>800</v>
      </c>
      <c r="J90" s="248">
        <v>250</v>
      </c>
      <c r="K90" s="232" t="s">
        <v>985</v>
      </c>
      <c r="L90" s="230">
        <v>800</v>
      </c>
      <c r="M90" s="248">
        <v>250</v>
      </c>
      <c r="N90" s="232" t="s">
        <v>985</v>
      </c>
      <c r="O90" s="230">
        <v>800</v>
      </c>
      <c r="P90" s="248">
        <v>250</v>
      </c>
      <c r="Q90" s="232" t="s">
        <v>985</v>
      </c>
      <c r="R90" s="230">
        <v>800</v>
      </c>
      <c r="S90" s="248">
        <v>250</v>
      </c>
      <c r="T90" s="232" t="s">
        <v>985</v>
      </c>
      <c r="U90" s="259" t="s">
        <v>986</v>
      </c>
      <c r="V90" s="258"/>
    </row>
    <row r="91" spans="1:22" x14ac:dyDescent="0.2">
      <c r="A91" s="249" t="s">
        <v>274</v>
      </c>
      <c r="B91" s="250" t="s">
        <v>275</v>
      </c>
      <c r="C91" s="230">
        <v>10000</v>
      </c>
      <c r="D91" s="248">
        <v>2800</v>
      </c>
      <c r="E91" s="232" t="s">
        <v>985</v>
      </c>
      <c r="F91" s="230">
        <v>10000</v>
      </c>
      <c r="G91" s="248">
        <v>10000</v>
      </c>
      <c r="H91" s="232" t="s">
        <v>937</v>
      </c>
      <c r="I91" s="230">
        <v>10000</v>
      </c>
      <c r="J91" s="248">
        <v>10000</v>
      </c>
      <c r="K91" s="232" t="s">
        <v>937</v>
      </c>
      <c r="L91" s="230">
        <v>10000</v>
      </c>
      <c r="M91" s="248">
        <v>10000</v>
      </c>
      <c r="N91" s="232" t="s">
        <v>937</v>
      </c>
      <c r="O91" s="230">
        <v>10000</v>
      </c>
      <c r="P91" s="248">
        <v>2800</v>
      </c>
      <c r="Q91" s="232" t="s">
        <v>985</v>
      </c>
      <c r="R91" s="230">
        <v>10000</v>
      </c>
      <c r="S91" s="248">
        <v>10000</v>
      </c>
      <c r="T91" s="232" t="s">
        <v>937</v>
      </c>
      <c r="U91" s="259" t="s">
        <v>986</v>
      </c>
      <c r="V91" s="258"/>
    </row>
    <row r="92" spans="1:22" x14ac:dyDescent="0.2">
      <c r="A92" s="236" t="s">
        <v>276</v>
      </c>
      <c r="B92" s="230" t="s">
        <v>277</v>
      </c>
      <c r="C92" s="230">
        <v>2100</v>
      </c>
      <c r="D92" s="248">
        <v>450</v>
      </c>
      <c r="E92" s="232" t="s">
        <v>985</v>
      </c>
      <c r="F92" s="230">
        <v>8800</v>
      </c>
      <c r="G92" s="248">
        <v>1900</v>
      </c>
      <c r="H92" s="232" t="s">
        <v>985</v>
      </c>
      <c r="I92" s="230">
        <v>10000</v>
      </c>
      <c r="J92" s="248">
        <v>10000</v>
      </c>
      <c r="K92" s="232" t="s">
        <v>937</v>
      </c>
      <c r="L92" s="230">
        <v>10000</v>
      </c>
      <c r="M92" s="248">
        <v>10000</v>
      </c>
      <c r="N92" s="232" t="s">
        <v>937</v>
      </c>
      <c r="O92" s="230">
        <v>10000</v>
      </c>
      <c r="P92" s="248">
        <v>10000</v>
      </c>
      <c r="Q92" s="232" t="s">
        <v>937</v>
      </c>
      <c r="R92" s="230">
        <v>10000</v>
      </c>
      <c r="S92" s="248">
        <v>10000</v>
      </c>
      <c r="T92" s="232" t="s">
        <v>937</v>
      </c>
      <c r="U92" s="259" t="s">
        <v>986</v>
      </c>
      <c r="V92" s="258"/>
    </row>
    <row r="93" spans="1:22" x14ac:dyDescent="0.2">
      <c r="A93" s="236" t="s">
        <v>278</v>
      </c>
      <c r="B93" s="230" t="s">
        <v>279</v>
      </c>
      <c r="C93" s="230">
        <v>8</v>
      </c>
      <c r="D93" s="248">
        <v>2</v>
      </c>
      <c r="E93" s="232" t="s">
        <v>985</v>
      </c>
      <c r="F93" s="230">
        <v>8</v>
      </c>
      <c r="G93" s="248">
        <v>2</v>
      </c>
      <c r="H93" s="232" t="s">
        <v>985</v>
      </c>
      <c r="I93" s="230">
        <v>800</v>
      </c>
      <c r="J93" s="248">
        <v>200</v>
      </c>
      <c r="K93" s="232" t="s">
        <v>985</v>
      </c>
      <c r="L93" s="230">
        <v>800</v>
      </c>
      <c r="M93" s="248">
        <v>200</v>
      </c>
      <c r="N93" s="232" t="s">
        <v>985</v>
      </c>
      <c r="O93" s="230">
        <v>80</v>
      </c>
      <c r="P93" s="248">
        <v>20</v>
      </c>
      <c r="Q93" s="232" t="s">
        <v>985</v>
      </c>
      <c r="R93" s="230">
        <v>80</v>
      </c>
      <c r="S93" s="248">
        <v>20</v>
      </c>
      <c r="T93" s="232" t="s">
        <v>985</v>
      </c>
      <c r="U93" s="259" t="s">
        <v>986</v>
      </c>
      <c r="V93" s="258"/>
    </row>
    <row r="94" spans="1:22" x14ac:dyDescent="0.2">
      <c r="A94" s="251" t="s">
        <v>280</v>
      </c>
      <c r="B94" s="230" t="s">
        <v>281</v>
      </c>
      <c r="C94" s="230">
        <v>280</v>
      </c>
      <c r="D94" s="248">
        <v>6000</v>
      </c>
      <c r="E94" s="232" t="s">
        <v>985</v>
      </c>
      <c r="F94" s="230">
        <v>780</v>
      </c>
      <c r="G94" s="248">
        <v>17000</v>
      </c>
      <c r="H94" s="232" t="s">
        <v>985</v>
      </c>
      <c r="I94" s="230">
        <v>1200</v>
      </c>
      <c r="J94" s="248">
        <v>26000</v>
      </c>
      <c r="K94" s="232" t="s">
        <v>985</v>
      </c>
      <c r="L94" s="230">
        <v>1200</v>
      </c>
      <c r="M94" s="248">
        <v>26000</v>
      </c>
      <c r="N94" s="232" t="s">
        <v>985</v>
      </c>
      <c r="O94" s="230">
        <v>280</v>
      </c>
      <c r="P94" s="248">
        <v>6000</v>
      </c>
      <c r="Q94" s="232" t="s">
        <v>985</v>
      </c>
      <c r="R94" s="230">
        <v>780</v>
      </c>
      <c r="S94" s="248">
        <v>17000</v>
      </c>
      <c r="T94" s="232" t="s">
        <v>985</v>
      </c>
      <c r="U94" s="259">
        <v>15</v>
      </c>
      <c r="V94" s="258"/>
    </row>
    <row r="95" spans="1:22" x14ac:dyDescent="0.2">
      <c r="A95" s="249" t="s">
        <v>282</v>
      </c>
      <c r="B95" s="250" t="s">
        <v>283</v>
      </c>
      <c r="C95" s="230">
        <v>0.42000000000000004</v>
      </c>
      <c r="D95" s="248">
        <v>0.55000000000000004</v>
      </c>
      <c r="E95" s="232" t="s">
        <v>985</v>
      </c>
      <c r="F95" s="230">
        <v>1.7999999999999998</v>
      </c>
      <c r="G95" s="248">
        <v>2.4</v>
      </c>
      <c r="H95" s="232" t="s">
        <v>985</v>
      </c>
      <c r="I95" s="230">
        <v>42</v>
      </c>
      <c r="J95" s="248">
        <v>55</v>
      </c>
      <c r="K95" s="232" t="s">
        <v>985</v>
      </c>
      <c r="L95" s="230">
        <v>180</v>
      </c>
      <c r="M95" s="248">
        <v>240</v>
      </c>
      <c r="N95" s="232" t="s">
        <v>985</v>
      </c>
      <c r="O95" s="230">
        <v>0.42000000000000004</v>
      </c>
      <c r="P95" s="248">
        <v>0.55000000000000004</v>
      </c>
      <c r="Q95" s="232" t="s">
        <v>985</v>
      </c>
      <c r="R95" s="230">
        <v>1.7999999999999998</v>
      </c>
      <c r="S95" s="248">
        <v>2.4</v>
      </c>
      <c r="T95" s="232" t="s">
        <v>985</v>
      </c>
      <c r="U95" s="259" t="s">
        <v>986</v>
      </c>
      <c r="V95" s="258"/>
    </row>
    <row r="96" spans="1:22" x14ac:dyDescent="0.2">
      <c r="A96" s="251" t="s">
        <v>284</v>
      </c>
      <c r="B96" s="230" t="s">
        <v>285</v>
      </c>
      <c r="C96" s="230">
        <v>4</v>
      </c>
      <c r="D96" s="248">
        <v>4.4000000000000004</v>
      </c>
      <c r="E96" s="232" t="s">
        <v>985</v>
      </c>
      <c r="F96" s="230">
        <v>4</v>
      </c>
      <c r="G96" s="248">
        <v>4.4000000000000004</v>
      </c>
      <c r="H96" s="232" t="s">
        <v>985</v>
      </c>
      <c r="I96" s="230">
        <v>400</v>
      </c>
      <c r="J96" s="248">
        <v>440.00000000000006</v>
      </c>
      <c r="K96" s="232" t="s">
        <v>985</v>
      </c>
      <c r="L96" s="230">
        <v>400</v>
      </c>
      <c r="M96" s="248">
        <v>440.00000000000006</v>
      </c>
      <c r="N96" s="232" t="s">
        <v>985</v>
      </c>
      <c r="O96" s="230">
        <v>4</v>
      </c>
      <c r="P96" s="248">
        <v>4.4000000000000004</v>
      </c>
      <c r="Q96" s="232" t="s">
        <v>985</v>
      </c>
      <c r="R96" s="230">
        <v>4</v>
      </c>
      <c r="S96" s="248">
        <v>4.4000000000000004</v>
      </c>
      <c r="T96" s="232" t="s">
        <v>985</v>
      </c>
      <c r="U96" s="259" t="s">
        <v>986</v>
      </c>
      <c r="V96" s="258"/>
    </row>
    <row r="97" spans="1:22" x14ac:dyDescent="0.2">
      <c r="A97" s="236" t="s">
        <v>286</v>
      </c>
      <c r="B97" s="230" t="s">
        <v>287</v>
      </c>
      <c r="C97" s="230">
        <v>1.6000000000000004E-2</v>
      </c>
      <c r="D97" s="248">
        <v>3.8E-3</v>
      </c>
      <c r="E97" s="232" t="s">
        <v>985</v>
      </c>
      <c r="F97" s="230">
        <v>8.3000000000000018E-2</v>
      </c>
      <c r="G97" s="248">
        <v>0.02</v>
      </c>
      <c r="H97" s="232" t="s">
        <v>985</v>
      </c>
      <c r="I97" s="230">
        <v>1.6</v>
      </c>
      <c r="J97" s="248">
        <v>0.38</v>
      </c>
      <c r="K97" s="232" t="s">
        <v>985</v>
      </c>
      <c r="L97" s="230">
        <v>8.3000000000000007</v>
      </c>
      <c r="M97" s="248">
        <v>2</v>
      </c>
      <c r="N97" s="232" t="s">
        <v>985</v>
      </c>
      <c r="O97" s="230">
        <v>1.6</v>
      </c>
      <c r="P97" s="248">
        <v>0.38</v>
      </c>
      <c r="Q97" s="232" t="s">
        <v>985</v>
      </c>
      <c r="R97" s="230">
        <v>8.3000000000000007</v>
      </c>
      <c r="S97" s="248">
        <v>2</v>
      </c>
      <c r="T97" s="232" t="s">
        <v>985</v>
      </c>
      <c r="U97" s="259" t="s">
        <v>986</v>
      </c>
      <c r="V97" s="258"/>
    </row>
    <row r="98" spans="1:22" x14ac:dyDescent="0.2">
      <c r="A98" s="249" t="s">
        <v>288</v>
      </c>
      <c r="B98" s="250" t="s">
        <v>289</v>
      </c>
      <c r="C98" s="230">
        <v>21</v>
      </c>
      <c r="D98" s="248">
        <v>16</v>
      </c>
      <c r="E98" s="232" t="s">
        <v>985</v>
      </c>
      <c r="F98" s="230">
        <v>88</v>
      </c>
      <c r="G98" s="248">
        <v>67</v>
      </c>
      <c r="H98" s="232" t="s">
        <v>985</v>
      </c>
      <c r="I98" s="230">
        <v>2100</v>
      </c>
      <c r="J98" s="248">
        <v>1600</v>
      </c>
      <c r="K98" s="232" t="s">
        <v>985</v>
      </c>
      <c r="L98" s="230">
        <v>8800</v>
      </c>
      <c r="M98" s="248">
        <v>6700</v>
      </c>
      <c r="N98" s="232" t="s">
        <v>985</v>
      </c>
      <c r="O98" s="230">
        <v>21</v>
      </c>
      <c r="P98" s="248">
        <v>16</v>
      </c>
      <c r="Q98" s="232" t="s">
        <v>985</v>
      </c>
      <c r="R98" s="230">
        <v>88</v>
      </c>
      <c r="S98" s="248">
        <v>67</v>
      </c>
      <c r="T98" s="232" t="s">
        <v>985</v>
      </c>
      <c r="U98" s="259" t="s">
        <v>986</v>
      </c>
      <c r="V98" s="258"/>
    </row>
    <row r="99" spans="1:22" x14ac:dyDescent="0.2">
      <c r="A99" s="249" t="s">
        <v>290</v>
      </c>
      <c r="B99" s="250" t="s">
        <v>291</v>
      </c>
      <c r="C99" s="230">
        <v>3.8</v>
      </c>
      <c r="D99" s="248">
        <v>9.6999999999999993</v>
      </c>
      <c r="E99" s="232" t="s">
        <v>985</v>
      </c>
      <c r="F99" s="230">
        <v>16</v>
      </c>
      <c r="G99" s="248">
        <v>41</v>
      </c>
      <c r="H99" s="232" t="s">
        <v>985</v>
      </c>
      <c r="I99" s="230">
        <v>60</v>
      </c>
      <c r="J99" s="248">
        <v>150</v>
      </c>
      <c r="K99" s="232" t="s">
        <v>985</v>
      </c>
      <c r="L99" s="230">
        <v>60</v>
      </c>
      <c r="M99" s="248">
        <v>150</v>
      </c>
      <c r="N99" s="232" t="s">
        <v>985</v>
      </c>
      <c r="O99" s="230">
        <v>3.8</v>
      </c>
      <c r="P99" s="248">
        <v>9.6999999999999993</v>
      </c>
      <c r="Q99" s="232" t="s">
        <v>985</v>
      </c>
      <c r="R99" s="230">
        <v>16</v>
      </c>
      <c r="S99" s="248">
        <v>41</v>
      </c>
      <c r="T99" s="232" t="s">
        <v>985</v>
      </c>
      <c r="U99" s="259">
        <v>30</v>
      </c>
      <c r="V99" s="258"/>
    </row>
    <row r="100" spans="1:22" x14ac:dyDescent="0.2">
      <c r="A100" s="249" t="s">
        <v>292</v>
      </c>
      <c r="B100" s="250" t="s">
        <v>293</v>
      </c>
      <c r="C100" s="230">
        <v>10</v>
      </c>
      <c r="D100" s="248">
        <v>20</v>
      </c>
      <c r="E100" s="232" t="s">
        <v>985</v>
      </c>
      <c r="F100" s="230">
        <v>10</v>
      </c>
      <c r="G100" s="248">
        <v>20</v>
      </c>
      <c r="H100" s="232" t="s">
        <v>985</v>
      </c>
      <c r="I100" s="230">
        <v>1000</v>
      </c>
      <c r="J100" s="248">
        <v>2000</v>
      </c>
      <c r="K100" s="232" t="s">
        <v>985</v>
      </c>
      <c r="L100" s="230">
        <v>1000</v>
      </c>
      <c r="M100" s="248">
        <v>2000</v>
      </c>
      <c r="N100" s="232" t="s">
        <v>985</v>
      </c>
      <c r="O100" s="230">
        <v>10</v>
      </c>
      <c r="P100" s="248">
        <v>20</v>
      </c>
      <c r="Q100" s="232" t="s">
        <v>985</v>
      </c>
      <c r="R100" s="230">
        <v>10</v>
      </c>
      <c r="S100" s="248">
        <v>20</v>
      </c>
      <c r="T100" s="232" t="s">
        <v>985</v>
      </c>
      <c r="U100" s="259">
        <v>30</v>
      </c>
      <c r="V100" s="258"/>
    </row>
    <row r="101" spans="1:22" x14ac:dyDescent="0.2">
      <c r="A101" s="239" t="s">
        <v>294</v>
      </c>
      <c r="B101" s="235" t="s">
        <v>295</v>
      </c>
      <c r="C101" s="230">
        <v>10</v>
      </c>
      <c r="D101" s="248">
        <v>10</v>
      </c>
      <c r="E101" s="232" t="s">
        <v>985</v>
      </c>
      <c r="F101" s="230">
        <v>10</v>
      </c>
      <c r="G101" s="248">
        <v>10</v>
      </c>
      <c r="H101" s="232" t="s">
        <v>985</v>
      </c>
      <c r="I101" s="230">
        <v>1000</v>
      </c>
      <c r="J101" s="248">
        <v>1000</v>
      </c>
      <c r="K101" s="232" t="s">
        <v>985</v>
      </c>
      <c r="L101" s="230">
        <v>1000</v>
      </c>
      <c r="M101" s="248">
        <v>1000</v>
      </c>
      <c r="N101" s="232" t="s">
        <v>985</v>
      </c>
      <c r="O101" s="230">
        <v>10</v>
      </c>
      <c r="P101" s="248">
        <v>10</v>
      </c>
      <c r="Q101" s="232" t="s">
        <v>985</v>
      </c>
      <c r="R101" s="230">
        <v>10</v>
      </c>
      <c r="S101" s="248">
        <v>10</v>
      </c>
      <c r="T101" s="232" t="s">
        <v>985</v>
      </c>
      <c r="U101" s="259" t="s">
        <v>986</v>
      </c>
      <c r="V101" s="258"/>
    </row>
    <row r="102" spans="1:22" x14ac:dyDescent="0.2">
      <c r="A102" s="236" t="s">
        <v>296</v>
      </c>
      <c r="B102" s="230" t="s">
        <v>297</v>
      </c>
      <c r="C102" s="230">
        <v>0.2</v>
      </c>
      <c r="D102" s="248">
        <v>2.2999999999999998</v>
      </c>
      <c r="E102" s="232" t="s">
        <v>985</v>
      </c>
      <c r="F102" s="230">
        <v>0.2</v>
      </c>
      <c r="G102" s="248">
        <v>2.2999999999999998</v>
      </c>
      <c r="H102" s="232" t="s">
        <v>985</v>
      </c>
      <c r="I102" s="230">
        <v>20</v>
      </c>
      <c r="J102" s="248">
        <v>229.99999999999997</v>
      </c>
      <c r="K102" s="232" t="s">
        <v>985</v>
      </c>
      <c r="L102" s="230">
        <v>20</v>
      </c>
      <c r="M102" s="248">
        <v>229.99999999999997</v>
      </c>
      <c r="N102" s="232" t="s">
        <v>985</v>
      </c>
      <c r="O102" s="230">
        <v>0.2</v>
      </c>
      <c r="P102" s="248">
        <v>2.2999999999999998</v>
      </c>
      <c r="Q102" s="232" t="s">
        <v>985</v>
      </c>
      <c r="R102" s="230">
        <v>0.2</v>
      </c>
      <c r="S102" s="248">
        <v>2.2999999999999998</v>
      </c>
      <c r="T102" s="232" t="s">
        <v>985</v>
      </c>
      <c r="U102" s="259">
        <v>15</v>
      </c>
      <c r="V102" s="258"/>
    </row>
    <row r="103" spans="1:22" x14ac:dyDescent="0.2">
      <c r="A103" s="249" t="s">
        <v>298</v>
      </c>
      <c r="B103" s="250" t="s">
        <v>299</v>
      </c>
      <c r="C103" s="230">
        <v>69</v>
      </c>
      <c r="D103" s="248">
        <v>9.6</v>
      </c>
      <c r="E103" s="232" t="s">
        <v>985</v>
      </c>
      <c r="F103" s="230">
        <v>190</v>
      </c>
      <c r="G103" s="248">
        <v>26</v>
      </c>
      <c r="H103" s="232" t="s">
        <v>985</v>
      </c>
      <c r="I103" s="230">
        <v>6900</v>
      </c>
      <c r="J103" s="248">
        <v>960</v>
      </c>
      <c r="K103" s="232" t="s">
        <v>985</v>
      </c>
      <c r="L103" s="230">
        <v>19000</v>
      </c>
      <c r="M103" s="248">
        <v>2600</v>
      </c>
      <c r="N103" s="232" t="s">
        <v>985</v>
      </c>
      <c r="O103" s="230">
        <v>69</v>
      </c>
      <c r="P103" s="248">
        <v>9.6</v>
      </c>
      <c r="Q103" s="232" t="s">
        <v>985</v>
      </c>
      <c r="R103" s="230">
        <v>190</v>
      </c>
      <c r="S103" s="248">
        <v>26</v>
      </c>
      <c r="T103" s="232" t="s">
        <v>985</v>
      </c>
      <c r="U103" s="259" t="s">
        <v>986</v>
      </c>
      <c r="V103" s="258"/>
    </row>
    <row r="104" spans="1:22" x14ac:dyDescent="0.2">
      <c r="A104" s="249" t="s">
        <v>300</v>
      </c>
      <c r="B104" s="250" t="s">
        <v>301</v>
      </c>
      <c r="C104" s="230">
        <v>7.0000000000000009</v>
      </c>
      <c r="D104" s="248">
        <v>110.00000000000001</v>
      </c>
      <c r="E104" s="232" t="s">
        <v>985</v>
      </c>
      <c r="F104" s="230">
        <v>7.0000000000000009</v>
      </c>
      <c r="G104" s="248">
        <v>110.00000000000001</v>
      </c>
      <c r="H104" s="232" t="s">
        <v>985</v>
      </c>
      <c r="I104" s="230">
        <v>50</v>
      </c>
      <c r="J104" s="248">
        <v>819.99999999999989</v>
      </c>
      <c r="K104" s="232" t="s">
        <v>985</v>
      </c>
      <c r="L104" s="230">
        <v>50</v>
      </c>
      <c r="M104" s="248">
        <v>819.99999999999989</v>
      </c>
      <c r="N104" s="232" t="s">
        <v>985</v>
      </c>
      <c r="O104" s="230">
        <v>50</v>
      </c>
      <c r="P104" s="248">
        <v>819.99999999999989</v>
      </c>
      <c r="Q104" s="232" t="s">
        <v>985</v>
      </c>
      <c r="R104" s="230">
        <v>50</v>
      </c>
      <c r="S104" s="248">
        <v>819.99999999999989</v>
      </c>
      <c r="T104" s="232" t="s">
        <v>985</v>
      </c>
      <c r="U104" s="259">
        <v>15</v>
      </c>
      <c r="V104" s="258"/>
    </row>
    <row r="105" spans="1:22" x14ac:dyDescent="0.2">
      <c r="A105" s="236" t="s">
        <v>308</v>
      </c>
      <c r="B105" s="230" t="s">
        <v>309</v>
      </c>
      <c r="C105" s="230">
        <v>0.18</v>
      </c>
      <c r="D105" s="248">
        <v>220</v>
      </c>
      <c r="E105" s="232" t="s">
        <v>985</v>
      </c>
      <c r="F105" s="230">
        <v>0.19</v>
      </c>
      <c r="G105" s="248">
        <v>229.99999999999997</v>
      </c>
      <c r="H105" s="232" t="s">
        <v>985</v>
      </c>
      <c r="I105" s="230">
        <v>0.19</v>
      </c>
      <c r="J105" s="248">
        <v>229.99999999999997</v>
      </c>
      <c r="K105" s="232" t="s">
        <v>985</v>
      </c>
      <c r="L105" s="230">
        <v>0.19</v>
      </c>
      <c r="M105" s="248">
        <v>229.99999999999997</v>
      </c>
      <c r="N105" s="232" t="s">
        <v>985</v>
      </c>
      <c r="O105" s="230">
        <v>0.19</v>
      </c>
      <c r="P105" s="248">
        <v>229.99999999999997</v>
      </c>
      <c r="Q105" s="232" t="s">
        <v>985</v>
      </c>
      <c r="R105" s="230">
        <v>0.19</v>
      </c>
      <c r="S105" s="248">
        <v>229.99999999999997</v>
      </c>
      <c r="T105" s="232" t="s">
        <v>985</v>
      </c>
      <c r="U105" s="259">
        <v>5</v>
      </c>
      <c r="V105" s="258"/>
    </row>
    <row r="106" spans="1:22" x14ac:dyDescent="0.2">
      <c r="A106" s="240" t="s">
        <v>942</v>
      </c>
      <c r="B106" s="230" t="s">
        <v>325</v>
      </c>
      <c r="C106" s="230">
        <v>130</v>
      </c>
      <c r="D106" s="248">
        <v>23</v>
      </c>
      <c r="E106" s="232" t="s">
        <v>985</v>
      </c>
      <c r="F106" s="230">
        <v>530</v>
      </c>
      <c r="G106" s="248">
        <v>92</v>
      </c>
      <c r="H106" s="232" t="s">
        <v>985</v>
      </c>
      <c r="I106" s="230">
        <v>10000</v>
      </c>
      <c r="J106" s="248">
        <v>2300</v>
      </c>
      <c r="K106" s="232" t="s">
        <v>985</v>
      </c>
      <c r="L106" s="230">
        <v>10000</v>
      </c>
      <c r="M106" s="248">
        <v>9200</v>
      </c>
      <c r="N106" s="232" t="s">
        <v>985</v>
      </c>
      <c r="O106" s="230">
        <v>10000</v>
      </c>
      <c r="P106" s="248">
        <v>2300</v>
      </c>
      <c r="Q106" s="232" t="s">
        <v>985</v>
      </c>
      <c r="R106" s="230">
        <v>10000</v>
      </c>
      <c r="S106" s="248">
        <v>9200</v>
      </c>
      <c r="T106" s="232" t="s">
        <v>985</v>
      </c>
      <c r="U106" s="259" t="s">
        <v>986</v>
      </c>
      <c r="V106" s="258"/>
    </row>
    <row r="107" spans="1:22" x14ac:dyDescent="0.2">
      <c r="A107" s="240" t="s">
        <v>943</v>
      </c>
      <c r="B107" s="230" t="s">
        <v>315</v>
      </c>
      <c r="C107" s="230">
        <v>0.27999999999999997</v>
      </c>
      <c r="D107" s="248">
        <v>0.21000000000000002</v>
      </c>
      <c r="E107" s="232" t="s">
        <v>985</v>
      </c>
      <c r="F107" s="230">
        <v>0.77999999999999992</v>
      </c>
      <c r="G107" s="248">
        <v>0.59000000000000008</v>
      </c>
      <c r="H107" s="232" t="s">
        <v>985</v>
      </c>
      <c r="I107" s="230">
        <v>28.000000000000004</v>
      </c>
      <c r="J107" s="248">
        <v>21</v>
      </c>
      <c r="K107" s="232" t="s">
        <v>985</v>
      </c>
      <c r="L107" s="230">
        <v>78</v>
      </c>
      <c r="M107" s="248">
        <v>59</v>
      </c>
      <c r="N107" s="232" t="s">
        <v>985</v>
      </c>
      <c r="O107" s="230">
        <v>28.000000000000004</v>
      </c>
      <c r="P107" s="248">
        <v>21</v>
      </c>
      <c r="Q107" s="232" t="s">
        <v>985</v>
      </c>
      <c r="R107" s="230">
        <v>78</v>
      </c>
      <c r="S107" s="248">
        <v>59</v>
      </c>
      <c r="T107" s="232" t="s">
        <v>985</v>
      </c>
      <c r="U107" s="259" t="s">
        <v>986</v>
      </c>
      <c r="V107" s="258"/>
    </row>
    <row r="108" spans="1:22" x14ac:dyDescent="0.2">
      <c r="A108" s="249" t="s">
        <v>944</v>
      </c>
      <c r="B108" s="250" t="s">
        <v>319</v>
      </c>
      <c r="C108" s="230">
        <v>170</v>
      </c>
      <c r="D108" s="248">
        <v>28</v>
      </c>
      <c r="E108" s="232" t="s">
        <v>985</v>
      </c>
      <c r="F108" s="230">
        <v>490.00000000000006</v>
      </c>
      <c r="G108" s="248">
        <v>81</v>
      </c>
      <c r="H108" s="232" t="s">
        <v>985</v>
      </c>
      <c r="I108" s="230">
        <v>17000</v>
      </c>
      <c r="J108" s="248">
        <v>2800</v>
      </c>
      <c r="K108" s="232" t="s">
        <v>985</v>
      </c>
      <c r="L108" s="230">
        <v>49000.000000000007</v>
      </c>
      <c r="M108" s="248">
        <v>8100</v>
      </c>
      <c r="N108" s="232" t="s">
        <v>985</v>
      </c>
      <c r="O108" s="230">
        <v>17000</v>
      </c>
      <c r="P108" s="248">
        <v>2800</v>
      </c>
      <c r="Q108" s="232" t="s">
        <v>985</v>
      </c>
      <c r="R108" s="230">
        <v>49000.000000000007</v>
      </c>
      <c r="S108" s="248">
        <v>8100</v>
      </c>
      <c r="T108" s="232" t="s">
        <v>985</v>
      </c>
      <c r="U108" s="259" t="s">
        <v>986</v>
      </c>
      <c r="V108" s="258"/>
    </row>
    <row r="109" spans="1:22" x14ac:dyDescent="0.2">
      <c r="A109" s="249" t="s">
        <v>945</v>
      </c>
      <c r="B109" s="250" t="s">
        <v>317</v>
      </c>
      <c r="C109" s="230">
        <v>170</v>
      </c>
      <c r="D109" s="248">
        <v>34</v>
      </c>
      <c r="E109" s="232" t="s">
        <v>985</v>
      </c>
      <c r="F109" s="230">
        <v>490.00000000000006</v>
      </c>
      <c r="G109" s="248">
        <v>97</v>
      </c>
      <c r="H109" s="232" t="s">
        <v>985</v>
      </c>
      <c r="I109" s="230">
        <v>10000</v>
      </c>
      <c r="J109" s="248">
        <v>3400</v>
      </c>
      <c r="K109" s="232" t="s">
        <v>985</v>
      </c>
      <c r="L109" s="230">
        <v>10000</v>
      </c>
      <c r="M109" s="248">
        <v>9700</v>
      </c>
      <c r="N109" s="232" t="s">
        <v>985</v>
      </c>
      <c r="O109" s="230">
        <v>10000</v>
      </c>
      <c r="P109" s="248">
        <v>10000</v>
      </c>
      <c r="Q109" s="232" t="s">
        <v>937</v>
      </c>
      <c r="R109" s="230">
        <v>10000</v>
      </c>
      <c r="S109" s="248">
        <v>10000</v>
      </c>
      <c r="T109" s="232" t="s">
        <v>937</v>
      </c>
      <c r="U109" s="259" t="s">
        <v>986</v>
      </c>
      <c r="V109" s="258"/>
    </row>
    <row r="110" spans="1:22" x14ac:dyDescent="0.2">
      <c r="A110" s="249" t="s">
        <v>946</v>
      </c>
      <c r="B110" s="250" t="s">
        <v>321</v>
      </c>
      <c r="C110" s="230">
        <v>17</v>
      </c>
      <c r="D110" s="248">
        <v>4</v>
      </c>
      <c r="E110" s="232" t="s">
        <v>985</v>
      </c>
      <c r="F110" s="230">
        <v>49</v>
      </c>
      <c r="G110" s="248">
        <v>11</v>
      </c>
      <c r="H110" s="232" t="s">
        <v>985</v>
      </c>
      <c r="I110" s="230">
        <v>1700</v>
      </c>
      <c r="J110" s="248">
        <v>400</v>
      </c>
      <c r="K110" s="232" t="s">
        <v>985</v>
      </c>
      <c r="L110" s="230">
        <v>4900</v>
      </c>
      <c r="M110" s="248">
        <v>1100</v>
      </c>
      <c r="N110" s="232" t="s">
        <v>985</v>
      </c>
      <c r="O110" s="230">
        <v>17000</v>
      </c>
      <c r="P110" s="248">
        <v>4000</v>
      </c>
      <c r="Q110" s="232" t="s">
        <v>985</v>
      </c>
      <c r="R110" s="230">
        <v>49000</v>
      </c>
      <c r="S110" s="248">
        <v>11000</v>
      </c>
      <c r="T110" s="232" t="s">
        <v>985</v>
      </c>
      <c r="U110" s="259" t="s">
        <v>986</v>
      </c>
      <c r="V110" s="258"/>
    </row>
    <row r="111" spans="1:22" x14ac:dyDescent="0.2">
      <c r="A111" s="251" t="s">
        <v>322</v>
      </c>
      <c r="B111" s="230" t="s">
        <v>323</v>
      </c>
      <c r="C111" s="230">
        <v>350</v>
      </c>
      <c r="D111" s="248">
        <v>720</v>
      </c>
      <c r="E111" s="232" t="s">
        <v>985</v>
      </c>
      <c r="F111" s="230">
        <v>969.99999999999989</v>
      </c>
      <c r="G111" s="248">
        <v>2000</v>
      </c>
      <c r="H111" s="232" t="s">
        <v>985</v>
      </c>
      <c r="I111" s="230">
        <v>35000</v>
      </c>
      <c r="J111" s="248">
        <v>72000</v>
      </c>
      <c r="K111" s="232" t="s">
        <v>985</v>
      </c>
      <c r="L111" s="230">
        <v>96999.999999999985</v>
      </c>
      <c r="M111" s="248">
        <v>190000</v>
      </c>
      <c r="N111" s="232" t="s">
        <v>937</v>
      </c>
      <c r="O111" s="230">
        <v>350</v>
      </c>
      <c r="P111" s="248">
        <v>720</v>
      </c>
      <c r="Q111" s="232" t="s">
        <v>985</v>
      </c>
      <c r="R111" s="230">
        <v>969.99999999999989</v>
      </c>
      <c r="S111" s="248">
        <v>2000</v>
      </c>
      <c r="T111" s="232" t="s">
        <v>985</v>
      </c>
      <c r="U111" s="259">
        <v>30</v>
      </c>
      <c r="V111" s="258"/>
    </row>
    <row r="112" spans="1:22" x14ac:dyDescent="0.2">
      <c r="A112" s="236" t="s">
        <v>326</v>
      </c>
      <c r="B112" s="230" t="s">
        <v>327</v>
      </c>
      <c r="C112" s="230">
        <v>3.4000000000000002E-2</v>
      </c>
      <c r="D112" s="248">
        <v>4.3E-3</v>
      </c>
      <c r="E112" s="232" t="s">
        <v>985</v>
      </c>
      <c r="F112" s="230">
        <v>0.14000000000000001</v>
      </c>
      <c r="G112" s="248">
        <v>1.7999999999999999E-2</v>
      </c>
      <c r="H112" s="232" t="s">
        <v>985</v>
      </c>
      <c r="I112" s="230">
        <v>3.4</v>
      </c>
      <c r="J112" s="248">
        <v>0.43</v>
      </c>
      <c r="K112" s="232" t="s">
        <v>985</v>
      </c>
      <c r="L112" s="230">
        <v>14</v>
      </c>
      <c r="M112" s="248">
        <v>1.8</v>
      </c>
      <c r="N112" s="232" t="s">
        <v>985</v>
      </c>
      <c r="O112" s="230">
        <v>3.4</v>
      </c>
      <c r="P112" s="248">
        <v>0.43</v>
      </c>
      <c r="Q112" s="232" t="s">
        <v>985</v>
      </c>
      <c r="R112" s="230">
        <v>14</v>
      </c>
      <c r="S112" s="248">
        <v>1.8</v>
      </c>
      <c r="T112" s="232" t="s">
        <v>985</v>
      </c>
      <c r="U112" s="259" t="s">
        <v>986</v>
      </c>
      <c r="V112" s="258"/>
    </row>
    <row r="113" spans="1:22" x14ac:dyDescent="0.2">
      <c r="A113" s="249" t="s">
        <v>328</v>
      </c>
      <c r="B113" s="250" t="s">
        <v>329</v>
      </c>
      <c r="C113" s="230">
        <v>3.4000000000000002E-2</v>
      </c>
      <c r="D113" s="248">
        <v>4.3E-3</v>
      </c>
      <c r="E113" s="232" t="s">
        <v>985</v>
      </c>
      <c r="F113" s="230">
        <v>0.14000000000000001</v>
      </c>
      <c r="G113" s="248">
        <v>1.7999999999999999E-2</v>
      </c>
      <c r="H113" s="232" t="s">
        <v>985</v>
      </c>
      <c r="I113" s="230">
        <v>3.4</v>
      </c>
      <c r="J113" s="248">
        <v>0.43</v>
      </c>
      <c r="K113" s="232" t="s">
        <v>985</v>
      </c>
      <c r="L113" s="230">
        <v>14</v>
      </c>
      <c r="M113" s="248">
        <v>1.8</v>
      </c>
      <c r="N113" s="232" t="s">
        <v>985</v>
      </c>
      <c r="O113" s="230">
        <v>3.4</v>
      </c>
      <c r="P113" s="248">
        <v>0.43</v>
      </c>
      <c r="Q113" s="232" t="s">
        <v>985</v>
      </c>
      <c r="R113" s="230">
        <v>14</v>
      </c>
      <c r="S113" s="248">
        <v>1.8</v>
      </c>
      <c r="T113" s="232" t="s">
        <v>985</v>
      </c>
      <c r="U113" s="259" t="s">
        <v>986</v>
      </c>
      <c r="V113" s="258"/>
    </row>
    <row r="114" spans="1:22" x14ac:dyDescent="0.2">
      <c r="A114" s="236" t="s">
        <v>330</v>
      </c>
      <c r="B114" s="230" t="s">
        <v>331</v>
      </c>
      <c r="C114" s="230">
        <v>84</v>
      </c>
      <c r="D114" s="248">
        <v>600</v>
      </c>
      <c r="E114" s="232" t="s">
        <v>985</v>
      </c>
      <c r="F114" s="230">
        <v>350</v>
      </c>
      <c r="G114" s="248">
        <v>2500</v>
      </c>
      <c r="H114" s="232" t="s">
        <v>985</v>
      </c>
      <c r="I114" s="230">
        <v>5000</v>
      </c>
      <c r="J114" s="248">
        <v>10000</v>
      </c>
      <c r="K114" s="232" t="s">
        <v>937</v>
      </c>
      <c r="L114" s="230">
        <v>5000</v>
      </c>
      <c r="M114" s="248">
        <v>10000</v>
      </c>
      <c r="N114" s="232" t="s">
        <v>937</v>
      </c>
      <c r="O114" s="230">
        <v>5000</v>
      </c>
      <c r="P114" s="248">
        <v>10000</v>
      </c>
      <c r="Q114" s="232" t="s">
        <v>937</v>
      </c>
      <c r="R114" s="230">
        <v>5000</v>
      </c>
      <c r="S114" s="248">
        <v>10000</v>
      </c>
      <c r="T114" s="232" t="s">
        <v>937</v>
      </c>
      <c r="U114" s="259">
        <v>15</v>
      </c>
      <c r="V114" s="258"/>
    </row>
    <row r="115" spans="1:22" x14ac:dyDescent="0.2">
      <c r="A115" s="236" t="s">
        <v>332</v>
      </c>
      <c r="B115" s="230" t="s">
        <v>333</v>
      </c>
      <c r="C115" s="230">
        <v>0.1</v>
      </c>
      <c r="D115" s="248">
        <v>6.0999999999999999E-2</v>
      </c>
      <c r="E115" s="232" t="s">
        <v>985</v>
      </c>
      <c r="F115" s="230">
        <v>0.1</v>
      </c>
      <c r="G115" s="248">
        <v>6.0999999999999999E-2</v>
      </c>
      <c r="H115" s="232" t="s">
        <v>985</v>
      </c>
      <c r="I115" s="230">
        <v>10</v>
      </c>
      <c r="J115" s="248">
        <v>6.1</v>
      </c>
      <c r="K115" s="232" t="s">
        <v>985</v>
      </c>
      <c r="L115" s="230">
        <v>10</v>
      </c>
      <c r="M115" s="248">
        <v>6.1</v>
      </c>
      <c r="N115" s="232" t="s">
        <v>985</v>
      </c>
      <c r="O115" s="230">
        <v>0.1</v>
      </c>
      <c r="P115" s="248">
        <v>6.0999999999999999E-2</v>
      </c>
      <c r="Q115" s="232" t="s">
        <v>985</v>
      </c>
      <c r="R115" s="230">
        <v>0.1</v>
      </c>
      <c r="S115" s="248">
        <v>6.0999999999999999E-2</v>
      </c>
      <c r="T115" s="232" t="s">
        <v>985</v>
      </c>
      <c r="U115" s="259" t="s">
        <v>986</v>
      </c>
      <c r="V115" s="258"/>
    </row>
    <row r="116" spans="1:22" x14ac:dyDescent="0.2">
      <c r="A116" s="236" t="s">
        <v>336</v>
      </c>
      <c r="B116" s="230" t="s">
        <v>337</v>
      </c>
      <c r="C116" s="230">
        <v>1300</v>
      </c>
      <c r="D116" s="248">
        <v>1700</v>
      </c>
      <c r="E116" s="232" t="s">
        <v>985</v>
      </c>
      <c r="F116" s="230">
        <v>5300</v>
      </c>
      <c r="G116" s="248">
        <v>6900</v>
      </c>
      <c r="H116" s="232" t="s">
        <v>985</v>
      </c>
      <c r="I116" s="230">
        <v>5500</v>
      </c>
      <c r="J116" s="248">
        <v>7200</v>
      </c>
      <c r="K116" s="232" t="s">
        <v>985</v>
      </c>
      <c r="L116" s="230">
        <v>5500</v>
      </c>
      <c r="M116" s="248">
        <v>7200</v>
      </c>
      <c r="N116" s="232" t="s">
        <v>985</v>
      </c>
      <c r="O116" s="230">
        <v>1300</v>
      </c>
      <c r="P116" s="248">
        <v>1700</v>
      </c>
      <c r="Q116" s="232" t="s">
        <v>985</v>
      </c>
      <c r="R116" s="230">
        <v>5300</v>
      </c>
      <c r="S116" s="248">
        <v>6900</v>
      </c>
      <c r="T116" s="232" t="s">
        <v>985</v>
      </c>
      <c r="U116" s="259" t="s">
        <v>986</v>
      </c>
      <c r="V116" s="258"/>
    </row>
    <row r="117" spans="1:22" x14ac:dyDescent="0.2">
      <c r="A117" s="236" t="s">
        <v>338</v>
      </c>
      <c r="B117" s="230" t="s">
        <v>339</v>
      </c>
      <c r="C117" s="230">
        <v>150</v>
      </c>
      <c r="D117" s="248">
        <v>41</v>
      </c>
      <c r="E117" s="232" t="s">
        <v>985</v>
      </c>
      <c r="F117" s="230">
        <v>620</v>
      </c>
      <c r="G117" s="248">
        <v>170</v>
      </c>
      <c r="H117" s="232" t="s">
        <v>985</v>
      </c>
      <c r="I117" s="230">
        <v>10000</v>
      </c>
      <c r="J117" s="248">
        <v>4100</v>
      </c>
      <c r="K117" s="232" t="s">
        <v>985</v>
      </c>
      <c r="L117" s="230">
        <v>10000</v>
      </c>
      <c r="M117" s="248">
        <v>10000</v>
      </c>
      <c r="N117" s="232" t="s">
        <v>937</v>
      </c>
      <c r="O117" s="230">
        <v>150</v>
      </c>
      <c r="P117" s="248">
        <v>41</v>
      </c>
      <c r="Q117" s="232" t="s">
        <v>985</v>
      </c>
      <c r="R117" s="230">
        <v>620</v>
      </c>
      <c r="S117" s="248">
        <v>170</v>
      </c>
      <c r="T117" s="232" t="s">
        <v>985</v>
      </c>
      <c r="U117" s="259" t="s">
        <v>986</v>
      </c>
      <c r="V117" s="258"/>
    </row>
    <row r="118" spans="1:22" x14ac:dyDescent="0.2">
      <c r="A118" s="249" t="s">
        <v>340</v>
      </c>
      <c r="B118" s="250" t="s">
        <v>341</v>
      </c>
      <c r="C118" s="230">
        <v>0.1</v>
      </c>
      <c r="D118" s="248">
        <v>33</v>
      </c>
      <c r="E118" s="232" t="s">
        <v>985</v>
      </c>
      <c r="F118" s="230">
        <v>0.1</v>
      </c>
      <c r="G118" s="248">
        <v>33</v>
      </c>
      <c r="H118" s="232" t="s">
        <v>985</v>
      </c>
      <c r="I118" s="230">
        <v>0.1</v>
      </c>
      <c r="J118" s="248">
        <v>33</v>
      </c>
      <c r="K118" s="232" t="s">
        <v>985</v>
      </c>
      <c r="L118" s="230">
        <v>0.1</v>
      </c>
      <c r="M118" s="248">
        <v>33</v>
      </c>
      <c r="N118" s="232" t="s">
        <v>985</v>
      </c>
      <c r="O118" s="230">
        <v>0.1</v>
      </c>
      <c r="P118" s="248">
        <v>33</v>
      </c>
      <c r="Q118" s="232" t="s">
        <v>985</v>
      </c>
      <c r="R118" s="230">
        <v>0.1</v>
      </c>
      <c r="S118" s="248">
        <v>33</v>
      </c>
      <c r="T118" s="232" t="s">
        <v>985</v>
      </c>
      <c r="U118" s="259">
        <v>10</v>
      </c>
      <c r="V118" s="258"/>
    </row>
    <row r="119" spans="1:22" x14ac:dyDescent="0.2">
      <c r="A119" s="249" t="s">
        <v>342</v>
      </c>
      <c r="B119" s="250" t="s">
        <v>343</v>
      </c>
      <c r="C119" s="230">
        <v>1700</v>
      </c>
      <c r="D119" s="248">
        <v>5300</v>
      </c>
      <c r="E119" s="232" t="s">
        <v>985</v>
      </c>
      <c r="F119" s="230">
        <v>4900</v>
      </c>
      <c r="G119" s="248">
        <v>15000</v>
      </c>
      <c r="H119" s="232" t="s">
        <v>985</v>
      </c>
      <c r="I119" s="230">
        <v>170000</v>
      </c>
      <c r="J119" s="248">
        <v>190000</v>
      </c>
      <c r="K119" s="232" t="s">
        <v>937</v>
      </c>
      <c r="L119" s="230">
        <v>190000</v>
      </c>
      <c r="M119" s="248">
        <v>190000</v>
      </c>
      <c r="N119" s="232" t="s">
        <v>937</v>
      </c>
      <c r="O119" s="230">
        <v>1700</v>
      </c>
      <c r="P119" s="248">
        <v>5300</v>
      </c>
      <c r="Q119" s="232" t="s">
        <v>985</v>
      </c>
      <c r="R119" s="230">
        <v>4900</v>
      </c>
      <c r="S119" s="248">
        <v>15000</v>
      </c>
      <c r="T119" s="232" t="s">
        <v>985</v>
      </c>
      <c r="U119" s="259">
        <v>20</v>
      </c>
      <c r="V119" s="258"/>
    </row>
    <row r="120" spans="1:22" x14ac:dyDescent="0.2">
      <c r="A120" s="251" t="s">
        <v>344</v>
      </c>
      <c r="B120" s="230" t="s">
        <v>345</v>
      </c>
      <c r="C120" s="230">
        <v>0.27</v>
      </c>
      <c r="D120" s="248">
        <v>30</v>
      </c>
      <c r="E120" s="232" t="s">
        <v>985</v>
      </c>
      <c r="F120" s="230">
        <v>1.0999999999999999</v>
      </c>
      <c r="G120" s="248">
        <v>120</v>
      </c>
      <c r="H120" s="232" t="s">
        <v>985</v>
      </c>
      <c r="I120" s="230">
        <v>16</v>
      </c>
      <c r="J120" s="248">
        <v>1800</v>
      </c>
      <c r="K120" s="232" t="s">
        <v>985</v>
      </c>
      <c r="L120" s="230">
        <v>16</v>
      </c>
      <c r="M120" s="248">
        <v>1800</v>
      </c>
      <c r="N120" s="232" t="s">
        <v>985</v>
      </c>
      <c r="O120" s="230">
        <v>16</v>
      </c>
      <c r="P120" s="248">
        <v>1800</v>
      </c>
      <c r="Q120" s="232" t="s">
        <v>985</v>
      </c>
      <c r="R120" s="230">
        <v>16</v>
      </c>
      <c r="S120" s="248">
        <v>1800</v>
      </c>
      <c r="T120" s="232" t="s">
        <v>985</v>
      </c>
      <c r="U120" s="259">
        <v>10</v>
      </c>
      <c r="V120" s="258"/>
    </row>
    <row r="121" spans="1:22" x14ac:dyDescent="0.2">
      <c r="A121" s="251" t="s">
        <v>346</v>
      </c>
      <c r="B121" s="230" t="s">
        <v>347</v>
      </c>
      <c r="C121" s="230">
        <v>0.19</v>
      </c>
      <c r="D121" s="248">
        <v>41</v>
      </c>
      <c r="E121" s="232" t="s">
        <v>985</v>
      </c>
      <c r="F121" s="230">
        <v>0.8</v>
      </c>
      <c r="G121" s="248">
        <v>170</v>
      </c>
      <c r="H121" s="232" t="s">
        <v>985</v>
      </c>
      <c r="I121" s="230">
        <v>4</v>
      </c>
      <c r="J121" s="248">
        <v>869.99999999999989</v>
      </c>
      <c r="K121" s="232" t="s">
        <v>985</v>
      </c>
      <c r="L121" s="230">
        <v>4</v>
      </c>
      <c r="M121" s="248">
        <v>869.99999999999989</v>
      </c>
      <c r="N121" s="232" t="s">
        <v>985</v>
      </c>
      <c r="O121" s="230">
        <v>4</v>
      </c>
      <c r="P121" s="248">
        <v>869.99999999999989</v>
      </c>
      <c r="Q121" s="232" t="s">
        <v>985</v>
      </c>
      <c r="R121" s="230">
        <v>4</v>
      </c>
      <c r="S121" s="248">
        <v>869.99999999999989</v>
      </c>
      <c r="T121" s="232" t="s">
        <v>985</v>
      </c>
      <c r="U121" s="259">
        <v>10</v>
      </c>
      <c r="V121" s="258"/>
    </row>
    <row r="122" spans="1:22" x14ac:dyDescent="0.2">
      <c r="A122" s="251" t="s">
        <v>348</v>
      </c>
      <c r="B122" s="230" t="s">
        <v>349</v>
      </c>
      <c r="C122" s="230">
        <v>0.19</v>
      </c>
      <c r="D122" s="248">
        <v>110.00000000000001</v>
      </c>
      <c r="E122" s="232" t="s">
        <v>985</v>
      </c>
      <c r="F122" s="230">
        <v>0.54999999999999993</v>
      </c>
      <c r="G122" s="248">
        <v>330</v>
      </c>
      <c r="H122" s="232" t="s">
        <v>985</v>
      </c>
      <c r="I122" s="230">
        <v>0.54999999999999993</v>
      </c>
      <c r="J122" s="248">
        <v>330</v>
      </c>
      <c r="K122" s="232" t="s">
        <v>985</v>
      </c>
      <c r="L122" s="230">
        <v>0.54999999999999993</v>
      </c>
      <c r="M122" s="248">
        <v>330</v>
      </c>
      <c r="N122" s="232" t="s">
        <v>985</v>
      </c>
      <c r="O122" s="230">
        <v>0.54999999999999993</v>
      </c>
      <c r="P122" s="248">
        <v>330</v>
      </c>
      <c r="Q122" s="232" t="s">
        <v>985</v>
      </c>
      <c r="R122" s="230">
        <v>0.54999999999999993</v>
      </c>
      <c r="S122" s="248">
        <v>330</v>
      </c>
      <c r="T122" s="232" t="s">
        <v>985</v>
      </c>
      <c r="U122" s="259">
        <v>5</v>
      </c>
      <c r="V122" s="258"/>
    </row>
    <row r="123" spans="1:22" x14ac:dyDescent="0.2">
      <c r="A123" s="249" t="s">
        <v>350</v>
      </c>
      <c r="B123" s="250" t="s">
        <v>351</v>
      </c>
      <c r="C123" s="230">
        <v>40</v>
      </c>
      <c r="D123" s="248">
        <v>10000</v>
      </c>
      <c r="E123" s="232" t="s">
        <v>937</v>
      </c>
      <c r="F123" s="230">
        <v>40</v>
      </c>
      <c r="G123" s="248">
        <v>10000</v>
      </c>
      <c r="H123" s="232" t="s">
        <v>937</v>
      </c>
      <c r="I123" s="230">
        <v>4000</v>
      </c>
      <c r="J123" s="248">
        <v>10000</v>
      </c>
      <c r="K123" s="232" t="s">
        <v>937</v>
      </c>
      <c r="L123" s="230">
        <v>4000</v>
      </c>
      <c r="M123" s="248">
        <v>10000</v>
      </c>
      <c r="N123" s="232" t="s">
        <v>937</v>
      </c>
      <c r="O123" s="230">
        <v>10000</v>
      </c>
      <c r="P123" s="248">
        <v>10000</v>
      </c>
      <c r="Q123" s="232" t="s">
        <v>937</v>
      </c>
      <c r="R123" s="230">
        <v>10000</v>
      </c>
      <c r="S123" s="248">
        <v>10000</v>
      </c>
      <c r="T123" s="232" t="s">
        <v>937</v>
      </c>
      <c r="U123" s="259">
        <v>5</v>
      </c>
      <c r="V123" s="258"/>
    </row>
    <row r="124" spans="1:22" x14ac:dyDescent="0.2">
      <c r="A124" s="236" t="s">
        <v>352</v>
      </c>
      <c r="B124" s="230" t="s">
        <v>353</v>
      </c>
      <c r="C124" s="230">
        <v>1.0999999999999999</v>
      </c>
      <c r="D124" s="248">
        <v>0.64000000000000012</v>
      </c>
      <c r="E124" s="232" t="s">
        <v>985</v>
      </c>
      <c r="F124" s="230">
        <v>4.5</v>
      </c>
      <c r="G124" s="248">
        <v>2.6</v>
      </c>
      <c r="H124" s="232" t="s">
        <v>985</v>
      </c>
      <c r="I124" s="230">
        <v>110.00000000000001</v>
      </c>
      <c r="J124" s="248">
        <v>64</v>
      </c>
      <c r="K124" s="232" t="s">
        <v>985</v>
      </c>
      <c r="L124" s="230">
        <v>450</v>
      </c>
      <c r="M124" s="248">
        <v>260</v>
      </c>
      <c r="N124" s="232" t="s">
        <v>985</v>
      </c>
      <c r="O124" s="230">
        <v>1100</v>
      </c>
      <c r="P124" s="248">
        <v>640</v>
      </c>
      <c r="Q124" s="232" t="s">
        <v>985</v>
      </c>
      <c r="R124" s="230">
        <v>4000</v>
      </c>
      <c r="S124" s="248">
        <v>2300</v>
      </c>
      <c r="T124" s="232" t="s">
        <v>985</v>
      </c>
      <c r="U124" s="259" t="s">
        <v>986</v>
      </c>
      <c r="V124" s="258"/>
    </row>
    <row r="125" spans="1:22" x14ac:dyDescent="0.2">
      <c r="A125" s="249" t="s">
        <v>354</v>
      </c>
      <c r="B125" s="250" t="s">
        <v>355</v>
      </c>
      <c r="C125" s="230">
        <v>1.6000000000000004E-2</v>
      </c>
      <c r="D125" s="248">
        <v>3.2000000000000002E-3</v>
      </c>
      <c r="E125" s="232" t="s">
        <v>985</v>
      </c>
      <c r="F125" s="230">
        <v>6.8000000000000005E-2</v>
      </c>
      <c r="G125" s="248">
        <v>1.3999999999999999E-2</v>
      </c>
      <c r="H125" s="232" t="s">
        <v>985</v>
      </c>
      <c r="I125" s="230">
        <v>1.6</v>
      </c>
      <c r="J125" s="248">
        <v>0.32000000000000006</v>
      </c>
      <c r="K125" s="232" t="s">
        <v>985</v>
      </c>
      <c r="L125" s="230">
        <v>6.8000000000000007</v>
      </c>
      <c r="M125" s="248">
        <v>1.4</v>
      </c>
      <c r="N125" s="232" t="s">
        <v>985</v>
      </c>
      <c r="O125" s="230">
        <v>16</v>
      </c>
      <c r="P125" s="248">
        <v>3.2</v>
      </c>
      <c r="Q125" s="232" t="s">
        <v>985</v>
      </c>
      <c r="R125" s="230">
        <v>68</v>
      </c>
      <c r="S125" s="248">
        <v>14</v>
      </c>
      <c r="T125" s="232" t="s">
        <v>985</v>
      </c>
      <c r="U125" s="259" t="s">
        <v>986</v>
      </c>
      <c r="V125" s="258"/>
    </row>
    <row r="126" spans="1:22" x14ac:dyDescent="0.2">
      <c r="A126" s="236" t="s">
        <v>356</v>
      </c>
      <c r="B126" s="230" t="s">
        <v>357</v>
      </c>
      <c r="C126" s="230">
        <v>0.1</v>
      </c>
      <c r="D126" s="248">
        <v>0.13999999999999999</v>
      </c>
      <c r="E126" s="232" t="s">
        <v>985</v>
      </c>
      <c r="F126" s="230">
        <v>0.1</v>
      </c>
      <c r="G126" s="248">
        <v>0.13999999999999999</v>
      </c>
      <c r="H126" s="232" t="s">
        <v>985</v>
      </c>
      <c r="I126" s="230">
        <v>10</v>
      </c>
      <c r="J126" s="248">
        <v>14</v>
      </c>
      <c r="K126" s="232" t="s">
        <v>985</v>
      </c>
      <c r="L126" s="230">
        <v>10</v>
      </c>
      <c r="M126" s="248">
        <v>14</v>
      </c>
      <c r="N126" s="232" t="s">
        <v>985</v>
      </c>
      <c r="O126" s="230">
        <v>0.1</v>
      </c>
      <c r="P126" s="248">
        <v>0.13999999999999999</v>
      </c>
      <c r="Q126" s="232" t="s">
        <v>985</v>
      </c>
      <c r="R126" s="230">
        <v>0.1</v>
      </c>
      <c r="S126" s="248">
        <v>0.13999999999999999</v>
      </c>
      <c r="T126" s="232" t="s">
        <v>985</v>
      </c>
      <c r="U126" s="259">
        <v>30</v>
      </c>
      <c r="V126" s="258"/>
    </row>
    <row r="127" spans="1:22" x14ac:dyDescent="0.2">
      <c r="A127" s="236" t="s">
        <v>358</v>
      </c>
      <c r="B127" s="230" t="s">
        <v>359</v>
      </c>
      <c r="C127" s="230">
        <v>5.1999999999999998E-3</v>
      </c>
      <c r="D127" s="248">
        <v>23</v>
      </c>
      <c r="E127" s="232" t="s">
        <v>985</v>
      </c>
      <c r="F127" s="230">
        <v>6.0000000000000005E-2</v>
      </c>
      <c r="G127" s="248">
        <v>270</v>
      </c>
      <c r="H127" s="232" t="s">
        <v>985</v>
      </c>
      <c r="I127" s="230">
        <v>6.0000000000000005E-2</v>
      </c>
      <c r="J127" s="248">
        <v>270</v>
      </c>
      <c r="K127" s="232" t="s">
        <v>985</v>
      </c>
      <c r="L127" s="230">
        <v>6.0000000000000005E-2</v>
      </c>
      <c r="M127" s="248">
        <v>270</v>
      </c>
      <c r="N127" s="232" t="s">
        <v>985</v>
      </c>
      <c r="O127" s="230">
        <v>6.0000000000000005E-2</v>
      </c>
      <c r="P127" s="248">
        <v>270</v>
      </c>
      <c r="Q127" s="232" t="s">
        <v>985</v>
      </c>
      <c r="R127" s="230">
        <v>6.0000000000000005E-2</v>
      </c>
      <c r="S127" s="248">
        <v>270</v>
      </c>
      <c r="T127" s="232" t="s">
        <v>985</v>
      </c>
      <c r="U127" s="259">
        <v>5</v>
      </c>
      <c r="V127" s="258"/>
    </row>
    <row r="128" spans="1:22" x14ac:dyDescent="0.2">
      <c r="A128" s="236" t="s">
        <v>360</v>
      </c>
      <c r="B128" s="230" t="s">
        <v>361</v>
      </c>
      <c r="C128" s="230">
        <v>3.5000000000000004</v>
      </c>
      <c r="D128" s="248">
        <v>90</v>
      </c>
      <c r="E128" s="232" t="s">
        <v>985</v>
      </c>
      <c r="F128" s="230">
        <v>9.7000000000000011</v>
      </c>
      <c r="G128" s="248">
        <v>250</v>
      </c>
      <c r="H128" s="232" t="s">
        <v>985</v>
      </c>
      <c r="I128" s="230">
        <v>350</v>
      </c>
      <c r="J128" s="248">
        <v>9000</v>
      </c>
      <c r="K128" s="232" t="s">
        <v>985</v>
      </c>
      <c r="L128" s="230">
        <v>450</v>
      </c>
      <c r="M128" s="248">
        <v>12000</v>
      </c>
      <c r="N128" s="232" t="s">
        <v>985</v>
      </c>
      <c r="O128" s="230">
        <v>350</v>
      </c>
      <c r="P128" s="248">
        <v>9000</v>
      </c>
      <c r="Q128" s="232" t="s">
        <v>985</v>
      </c>
      <c r="R128" s="230">
        <v>450</v>
      </c>
      <c r="S128" s="248">
        <v>12000</v>
      </c>
      <c r="T128" s="232" t="s">
        <v>985</v>
      </c>
      <c r="U128" s="259">
        <v>15</v>
      </c>
      <c r="V128" s="258"/>
    </row>
    <row r="129" spans="1:22" x14ac:dyDescent="0.2">
      <c r="A129" s="251" t="s">
        <v>362</v>
      </c>
      <c r="B129" s="230" t="s">
        <v>363</v>
      </c>
      <c r="C129" s="230">
        <v>0.02</v>
      </c>
      <c r="D129" s="248">
        <v>9.1999999999999998E-3</v>
      </c>
      <c r="E129" s="232" t="s">
        <v>985</v>
      </c>
      <c r="F129" s="230">
        <v>0.02</v>
      </c>
      <c r="G129" s="248">
        <v>9.1999999999999998E-3</v>
      </c>
      <c r="H129" s="232" t="s">
        <v>985</v>
      </c>
      <c r="I129" s="230">
        <v>2</v>
      </c>
      <c r="J129" s="248">
        <v>0.91999999999999993</v>
      </c>
      <c r="K129" s="232" t="s">
        <v>985</v>
      </c>
      <c r="L129" s="230">
        <v>2</v>
      </c>
      <c r="M129" s="248">
        <v>0.91999999999999993</v>
      </c>
      <c r="N129" s="232" t="s">
        <v>985</v>
      </c>
      <c r="O129" s="230">
        <v>2</v>
      </c>
      <c r="P129" s="248">
        <v>0.91999999999999993</v>
      </c>
      <c r="Q129" s="232" t="s">
        <v>985</v>
      </c>
      <c r="R129" s="230">
        <v>2</v>
      </c>
      <c r="S129" s="248">
        <v>0.91999999999999993</v>
      </c>
      <c r="T129" s="232" t="s">
        <v>985</v>
      </c>
      <c r="U129" s="259" t="s">
        <v>986</v>
      </c>
      <c r="V129" s="258"/>
    </row>
    <row r="130" spans="1:22" x14ac:dyDescent="0.2">
      <c r="A130" s="249" t="s">
        <v>364</v>
      </c>
      <c r="B130" s="250" t="s">
        <v>365</v>
      </c>
      <c r="C130" s="230">
        <v>35</v>
      </c>
      <c r="D130" s="248">
        <v>140</v>
      </c>
      <c r="E130" s="232" t="s">
        <v>985</v>
      </c>
      <c r="F130" s="230">
        <v>96.999999999999986</v>
      </c>
      <c r="G130" s="248">
        <v>400</v>
      </c>
      <c r="H130" s="232" t="s">
        <v>985</v>
      </c>
      <c r="I130" s="230">
        <v>2000</v>
      </c>
      <c r="J130" s="248">
        <v>8200</v>
      </c>
      <c r="K130" s="232" t="s">
        <v>985</v>
      </c>
      <c r="L130" s="230">
        <v>2000</v>
      </c>
      <c r="M130" s="248">
        <v>8200</v>
      </c>
      <c r="N130" s="232" t="s">
        <v>985</v>
      </c>
      <c r="O130" s="230">
        <v>35</v>
      </c>
      <c r="P130" s="248">
        <v>140</v>
      </c>
      <c r="Q130" s="232" t="s">
        <v>985</v>
      </c>
      <c r="R130" s="230">
        <v>96.999999999999986</v>
      </c>
      <c r="S130" s="248">
        <v>400</v>
      </c>
      <c r="T130" s="232" t="s">
        <v>985</v>
      </c>
      <c r="U130" s="259">
        <v>20</v>
      </c>
      <c r="V130" s="258"/>
    </row>
    <row r="131" spans="1:22" x14ac:dyDescent="0.2">
      <c r="A131" s="251" t="s">
        <v>366</v>
      </c>
      <c r="B131" s="230" t="s">
        <v>367</v>
      </c>
      <c r="C131" s="230">
        <v>5.0000000000000001E-3</v>
      </c>
      <c r="D131" s="248">
        <v>1.1999999999999999E-3</v>
      </c>
      <c r="E131" s="232" t="s">
        <v>985</v>
      </c>
      <c r="F131" s="230">
        <v>5.0000000000000001E-3</v>
      </c>
      <c r="G131" s="248">
        <v>1.1999999999999999E-3</v>
      </c>
      <c r="H131" s="232" t="s">
        <v>985</v>
      </c>
      <c r="I131" s="230">
        <v>0.5</v>
      </c>
      <c r="J131" s="248">
        <v>0.12</v>
      </c>
      <c r="K131" s="232" t="s">
        <v>985</v>
      </c>
      <c r="L131" s="230">
        <v>0.5</v>
      </c>
      <c r="M131" s="248">
        <v>0.12</v>
      </c>
      <c r="N131" s="232" t="s">
        <v>985</v>
      </c>
      <c r="O131" s="230">
        <v>0.5</v>
      </c>
      <c r="P131" s="248">
        <v>0.12</v>
      </c>
      <c r="Q131" s="232" t="s">
        <v>985</v>
      </c>
      <c r="R131" s="230">
        <v>0.5</v>
      </c>
      <c r="S131" s="248">
        <v>0.12</v>
      </c>
      <c r="T131" s="232" t="s">
        <v>985</v>
      </c>
      <c r="U131" s="259" t="s">
        <v>986</v>
      </c>
      <c r="V131" s="258"/>
    </row>
    <row r="132" spans="1:22" x14ac:dyDescent="0.2">
      <c r="A132" s="236" t="s">
        <v>368</v>
      </c>
      <c r="B132" s="230" t="s">
        <v>369</v>
      </c>
      <c r="C132" s="230">
        <v>0.84000000000000008</v>
      </c>
      <c r="D132" s="248">
        <v>0.32000000000000006</v>
      </c>
      <c r="E132" s="232" t="s">
        <v>985</v>
      </c>
      <c r="F132" s="230">
        <v>3.5000000000000004</v>
      </c>
      <c r="G132" s="248">
        <v>1.4</v>
      </c>
      <c r="H132" s="232" t="s">
        <v>985</v>
      </c>
      <c r="I132" s="230">
        <v>84</v>
      </c>
      <c r="J132" s="248">
        <v>32</v>
      </c>
      <c r="K132" s="232" t="s">
        <v>985</v>
      </c>
      <c r="L132" s="230">
        <v>350</v>
      </c>
      <c r="M132" s="248">
        <v>140</v>
      </c>
      <c r="N132" s="232" t="s">
        <v>985</v>
      </c>
      <c r="O132" s="230">
        <v>84</v>
      </c>
      <c r="P132" s="248">
        <v>32</v>
      </c>
      <c r="Q132" s="232" t="s">
        <v>985</v>
      </c>
      <c r="R132" s="230">
        <v>350</v>
      </c>
      <c r="S132" s="248">
        <v>140</v>
      </c>
      <c r="T132" s="232" t="s">
        <v>985</v>
      </c>
      <c r="U132" s="259" t="s">
        <v>986</v>
      </c>
      <c r="V132" s="258"/>
    </row>
    <row r="133" spans="1:22" x14ac:dyDescent="0.2">
      <c r="A133" s="251" t="s">
        <v>370</v>
      </c>
      <c r="B133" s="230" t="s">
        <v>371</v>
      </c>
      <c r="C133" s="230">
        <v>350</v>
      </c>
      <c r="D133" s="248">
        <v>1400</v>
      </c>
      <c r="E133" s="232" t="s">
        <v>985</v>
      </c>
      <c r="F133" s="230">
        <v>969.99999999999989</v>
      </c>
      <c r="G133" s="248">
        <v>4000</v>
      </c>
      <c r="H133" s="232" t="s">
        <v>985</v>
      </c>
      <c r="I133" s="230">
        <v>10000</v>
      </c>
      <c r="J133" s="248">
        <v>10000</v>
      </c>
      <c r="K133" s="232" t="s">
        <v>937</v>
      </c>
      <c r="L133" s="230">
        <v>10000</v>
      </c>
      <c r="M133" s="248">
        <v>10000</v>
      </c>
      <c r="N133" s="232" t="s">
        <v>937</v>
      </c>
      <c r="O133" s="230">
        <v>10000</v>
      </c>
      <c r="P133" s="248">
        <v>10000</v>
      </c>
      <c r="Q133" s="232" t="s">
        <v>937</v>
      </c>
      <c r="R133" s="230">
        <v>10000</v>
      </c>
      <c r="S133" s="248">
        <v>10000</v>
      </c>
      <c r="T133" s="232" t="s">
        <v>937</v>
      </c>
      <c r="U133" s="259">
        <v>20</v>
      </c>
      <c r="V133" s="258"/>
    </row>
    <row r="134" spans="1:22" x14ac:dyDescent="0.2">
      <c r="A134" s="240" t="s">
        <v>372</v>
      </c>
      <c r="B134" s="230" t="s">
        <v>373</v>
      </c>
      <c r="C134" s="230">
        <v>400</v>
      </c>
      <c r="D134" s="248">
        <v>45</v>
      </c>
      <c r="E134" s="232" t="s">
        <v>985</v>
      </c>
      <c r="F134" s="230">
        <v>400</v>
      </c>
      <c r="G134" s="248">
        <v>45</v>
      </c>
      <c r="H134" s="232" t="s">
        <v>985</v>
      </c>
      <c r="I134" s="230">
        <v>40000</v>
      </c>
      <c r="J134" s="248">
        <v>4500</v>
      </c>
      <c r="K134" s="232" t="s">
        <v>985</v>
      </c>
      <c r="L134" s="230">
        <v>40000</v>
      </c>
      <c r="M134" s="248">
        <v>4500</v>
      </c>
      <c r="N134" s="232" t="s">
        <v>985</v>
      </c>
      <c r="O134" s="230">
        <v>400</v>
      </c>
      <c r="P134" s="248">
        <v>45</v>
      </c>
      <c r="Q134" s="232" t="s">
        <v>985</v>
      </c>
      <c r="R134" s="230">
        <v>400</v>
      </c>
      <c r="S134" s="248">
        <v>45</v>
      </c>
      <c r="T134" s="232" t="s">
        <v>985</v>
      </c>
      <c r="U134" s="259" t="s">
        <v>986</v>
      </c>
      <c r="V134" s="258"/>
    </row>
    <row r="135" spans="1:22" x14ac:dyDescent="0.2">
      <c r="A135" s="240" t="s">
        <v>378</v>
      </c>
      <c r="B135" s="230" t="s">
        <v>379</v>
      </c>
      <c r="C135" s="230">
        <v>6</v>
      </c>
      <c r="D135" s="248">
        <v>0.79</v>
      </c>
      <c r="E135" s="232" t="s">
        <v>985</v>
      </c>
      <c r="F135" s="230">
        <v>6</v>
      </c>
      <c r="G135" s="248">
        <v>0.79</v>
      </c>
      <c r="H135" s="232" t="s">
        <v>985</v>
      </c>
      <c r="I135" s="230">
        <v>600</v>
      </c>
      <c r="J135" s="248">
        <v>79</v>
      </c>
      <c r="K135" s="232" t="s">
        <v>985</v>
      </c>
      <c r="L135" s="230">
        <v>600</v>
      </c>
      <c r="M135" s="248">
        <v>79</v>
      </c>
      <c r="N135" s="232" t="s">
        <v>985</v>
      </c>
      <c r="O135" s="230">
        <v>6</v>
      </c>
      <c r="P135" s="248">
        <v>0.79</v>
      </c>
      <c r="Q135" s="232" t="s">
        <v>985</v>
      </c>
      <c r="R135" s="230">
        <v>6</v>
      </c>
      <c r="S135" s="248">
        <v>0.79</v>
      </c>
      <c r="T135" s="232" t="s">
        <v>985</v>
      </c>
      <c r="U135" s="259" t="s">
        <v>986</v>
      </c>
      <c r="V135" s="258"/>
    </row>
    <row r="136" spans="1:22" x14ac:dyDescent="0.2">
      <c r="A136" s="249" t="s">
        <v>374</v>
      </c>
      <c r="B136" s="250" t="s">
        <v>375</v>
      </c>
      <c r="C136" s="230">
        <v>1.2000000000000001E-3</v>
      </c>
      <c r="D136" s="248">
        <v>6.7000000000000002E-4</v>
      </c>
      <c r="E136" s="232" t="s">
        <v>985</v>
      </c>
      <c r="F136" s="230">
        <v>5.9999999999999993E-3</v>
      </c>
      <c r="G136" s="248">
        <v>3.3999999999999998E-3</v>
      </c>
      <c r="H136" s="232" t="s">
        <v>985</v>
      </c>
      <c r="I136" s="230">
        <v>0.12</v>
      </c>
      <c r="J136" s="248">
        <v>6.7000000000000004E-2</v>
      </c>
      <c r="K136" s="232" t="s">
        <v>985</v>
      </c>
      <c r="L136" s="230">
        <v>0.6</v>
      </c>
      <c r="M136" s="248">
        <v>0.34</v>
      </c>
      <c r="N136" s="232" t="s">
        <v>985</v>
      </c>
      <c r="O136" s="230">
        <v>1.2000000000000001E-3</v>
      </c>
      <c r="P136" s="248">
        <v>6.7000000000000002E-4</v>
      </c>
      <c r="Q136" s="232" t="s">
        <v>985</v>
      </c>
      <c r="R136" s="230">
        <v>5.9999999999999993E-3</v>
      </c>
      <c r="S136" s="248">
        <v>3.3999999999999998E-3</v>
      </c>
      <c r="T136" s="232" t="s">
        <v>985</v>
      </c>
      <c r="U136" s="259" t="s">
        <v>986</v>
      </c>
      <c r="V136" s="258"/>
    </row>
    <row r="137" spans="1:22" x14ac:dyDescent="0.2">
      <c r="A137" s="237" t="s">
        <v>376</v>
      </c>
      <c r="B137" s="238" t="s">
        <v>377</v>
      </c>
      <c r="C137" s="230">
        <v>1.2000000000000001E-3</v>
      </c>
      <c r="D137" s="248">
        <v>7.7999999999999999E-4</v>
      </c>
      <c r="E137" s="232" t="s">
        <v>985</v>
      </c>
      <c r="F137" s="230">
        <v>5.9999999999999993E-3</v>
      </c>
      <c r="G137" s="248">
        <v>3.8999999999999998E-3</v>
      </c>
      <c r="H137" s="232" t="s">
        <v>985</v>
      </c>
      <c r="I137" s="230">
        <v>0.12</v>
      </c>
      <c r="J137" s="248">
        <v>7.8E-2</v>
      </c>
      <c r="K137" s="232" t="s">
        <v>985</v>
      </c>
      <c r="L137" s="230">
        <v>0.6</v>
      </c>
      <c r="M137" s="248">
        <v>0.39</v>
      </c>
      <c r="N137" s="232" t="s">
        <v>985</v>
      </c>
      <c r="O137" s="230">
        <v>1.2000000000000001E-3</v>
      </c>
      <c r="P137" s="248">
        <v>7.7999999999999999E-4</v>
      </c>
      <c r="Q137" s="232" t="s">
        <v>985</v>
      </c>
      <c r="R137" s="230">
        <v>5.9999999999999993E-3</v>
      </c>
      <c r="S137" s="248">
        <v>3.8999999999999998E-3</v>
      </c>
      <c r="T137" s="232" t="s">
        <v>985</v>
      </c>
      <c r="U137" s="259" t="s">
        <v>986</v>
      </c>
      <c r="V137" s="258"/>
    </row>
    <row r="138" spans="1:22" x14ac:dyDescent="0.2">
      <c r="A138" s="251" t="s">
        <v>380</v>
      </c>
      <c r="B138" s="230" t="s">
        <v>381</v>
      </c>
      <c r="C138" s="230">
        <v>60</v>
      </c>
      <c r="D138" s="248">
        <v>59</v>
      </c>
      <c r="E138" s="232" t="s">
        <v>985</v>
      </c>
      <c r="F138" s="230">
        <v>60</v>
      </c>
      <c r="G138" s="248">
        <v>59</v>
      </c>
      <c r="H138" s="232" t="s">
        <v>985</v>
      </c>
      <c r="I138" s="230">
        <v>6000</v>
      </c>
      <c r="J138" s="248">
        <v>5900</v>
      </c>
      <c r="K138" s="232" t="s">
        <v>985</v>
      </c>
      <c r="L138" s="230">
        <v>6000</v>
      </c>
      <c r="M138" s="248">
        <v>5900</v>
      </c>
      <c r="N138" s="232" t="s">
        <v>985</v>
      </c>
      <c r="O138" s="230">
        <v>6000</v>
      </c>
      <c r="P138" s="248">
        <v>5900</v>
      </c>
      <c r="Q138" s="232" t="s">
        <v>985</v>
      </c>
      <c r="R138" s="230">
        <v>6000</v>
      </c>
      <c r="S138" s="248">
        <v>5900</v>
      </c>
      <c r="T138" s="232" t="s">
        <v>985</v>
      </c>
      <c r="U138" s="259" t="s">
        <v>986</v>
      </c>
      <c r="V138" s="258"/>
    </row>
    <row r="139" spans="1:22" x14ac:dyDescent="0.2">
      <c r="A139" s="251" t="s">
        <v>382</v>
      </c>
      <c r="B139" s="230" t="s">
        <v>383</v>
      </c>
      <c r="C139" s="230">
        <v>60</v>
      </c>
      <c r="D139" s="248">
        <v>61</v>
      </c>
      <c r="E139" s="232" t="s">
        <v>985</v>
      </c>
      <c r="F139" s="230">
        <v>60</v>
      </c>
      <c r="G139" s="248">
        <v>61</v>
      </c>
      <c r="H139" s="232" t="s">
        <v>985</v>
      </c>
      <c r="I139" s="230">
        <v>6000</v>
      </c>
      <c r="J139" s="248">
        <v>6100</v>
      </c>
      <c r="K139" s="232" t="s">
        <v>985</v>
      </c>
      <c r="L139" s="230">
        <v>6000</v>
      </c>
      <c r="M139" s="248">
        <v>6100</v>
      </c>
      <c r="N139" s="232" t="s">
        <v>985</v>
      </c>
      <c r="O139" s="230">
        <v>6000</v>
      </c>
      <c r="P139" s="248">
        <v>6100</v>
      </c>
      <c r="Q139" s="232" t="s">
        <v>985</v>
      </c>
      <c r="R139" s="230">
        <v>6000</v>
      </c>
      <c r="S139" s="248">
        <v>6100</v>
      </c>
      <c r="T139" s="232" t="s">
        <v>985</v>
      </c>
      <c r="U139" s="259" t="s">
        <v>986</v>
      </c>
      <c r="V139" s="258"/>
    </row>
    <row r="140" spans="1:22" x14ac:dyDescent="0.2">
      <c r="A140" s="251" t="s">
        <v>384</v>
      </c>
      <c r="B140" s="230" t="s">
        <v>385</v>
      </c>
      <c r="C140" s="230">
        <v>7.5</v>
      </c>
      <c r="D140" s="248">
        <v>10</v>
      </c>
      <c r="E140" s="232" t="s">
        <v>985</v>
      </c>
      <c r="F140" s="230">
        <v>7.5</v>
      </c>
      <c r="G140" s="248">
        <v>10</v>
      </c>
      <c r="H140" s="232" t="s">
        <v>985</v>
      </c>
      <c r="I140" s="230">
        <v>750</v>
      </c>
      <c r="J140" s="248">
        <v>1000</v>
      </c>
      <c r="K140" s="232" t="s">
        <v>985</v>
      </c>
      <c r="L140" s="230">
        <v>750</v>
      </c>
      <c r="M140" s="248">
        <v>1000</v>
      </c>
      <c r="N140" s="232" t="s">
        <v>985</v>
      </c>
      <c r="O140" s="230">
        <v>750</v>
      </c>
      <c r="P140" s="248">
        <v>1000</v>
      </c>
      <c r="Q140" s="232" t="s">
        <v>985</v>
      </c>
      <c r="R140" s="230">
        <v>750</v>
      </c>
      <c r="S140" s="248">
        <v>1000</v>
      </c>
      <c r="T140" s="232" t="s">
        <v>985</v>
      </c>
      <c r="U140" s="259">
        <v>30</v>
      </c>
      <c r="V140" s="258"/>
    </row>
    <row r="141" spans="1:22" x14ac:dyDescent="0.2">
      <c r="A141" s="251" t="s">
        <v>386</v>
      </c>
      <c r="B141" s="230" t="s">
        <v>387</v>
      </c>
      <c r="C141" s="230">
        <v>0.13999999999999999</v>
      </c>
      <c r="D141" s="248">
        <v>7.7</v>
      </c>
      <c r="E141" s="232" t="s">
        <v>985</v>
      </c>
      <c r="F141" s="230">
        <v>0.6</v>
      </c>
      <c r="G141" s="248">
        <v>33</v>
      </c>
      <c r="H141" s="232" t="s">
        <v>985</v>
      </c>
      <c r="I141" s="230">
        <v>14.000000000000002</v>
      </c>
      <c r="J141" s="248">
        <v>770</v>
      </c>
      <c r="K141" s="232" t="s">
        <v>985</v>
      </c>
      <c r="L141" s="230">
        <v>60</v>
      </c>
      <c r="M141" s="248">
        <v>3300</v>
      </c>
      <c r="N141" s="232" t="s">
        <v>985</v>
      </c>
      <c r="O141" s="230">
        <v>140</v>
      </c>
      <c r="P141" s="248">
        <v>7700</v>
      </c>
      <c r="Q141" s="232" t="s">
        <v>985</v>
      </c>
      <c r="R141" s="230">
        <v>310</v>
      </c>
      <c r="S141" s="248">
        <v>17000</v>
      </c>
      <c r="T141" s="232" t="s">
        <v>985</v>
      </c>
      <c r="U141" s="259">
        <v>10</v>
      </c>
      <c r="V141" s="258"/>
    </row>
    <row r="142" spans="1:22" x14ac:dyDescent="0.2">
      <c r="A142" s="236" t="s">
        <v>388</v>
      </c>
      <c r="B142" s="230" t="s">
        <v>389</v>
      </c>
      <c r="C142" s="230">
        <v>100</v>
      </c>
      <c r="D142" s="248">
        <v>100</v>
      </c>
      <c r="E142" s="232" t="s">
        <v>985</v>
      </c>
      <c r="F142" s="230">
        <v>100</v>
      </c>
      <c r="G142" s="248">
        <v>100</v>
      </c>
      <c r="H142" s="232" t="s">
        <v>985</v>
      </c>
      <c r="I142" s="230">
        <v>10000</v>
      </c>
      <c r="J142" s="248">
        <v>10000</v>
      </c>
      <c r="K142" s="232" t="s">
        <v>937</v>
      </c>
      <c r="L142" s="230">
        <v>10000</v>
      </c>
      <c r="M142" s="248">
        <v>10000</v>
      </c>
      <c r="N142" s="232" t="s">
        <v>937</v>
      </c>
      <c r="O142" s="230">
        <v>10000</v>
      </c>
      <c r="P142" s="248">
        <v>10000</v>
      </c>
      <c r="Q142" s="232" t="s">
        <v>937</v>
      </c>
      <c r="R142" s="230">
        <v>10000</v>
      </c>
      <c r="S142" s="248">
        <v>10000</v>
      </c>
      <c r="T142" s="232" t="s">
        <v>937</v>
      </c>
      <c r="U142" s="259" t="s">
        <v>986</v>
      </c>
      <c r="V142" s="258"/>
    </row>
    <row r="143" spans="1:22" x14ac:dyDescent="0.2">
      <c r="A143" s="251" t="s">
        <v>390</v>
      </c>
      <c r="B143" s="230" t="s">
        <v>391</v>
      </c>
      <c r="C143" s="230">
        <v>3.1</v>
      </c>
      <c r="D143" s="248">
        <v>0.75</v>
      </c>
      <c r="E143" s="232" t="s">
        <v>985</v>
      </c>
      <c r="F143" s="230">
        <v>16</v>
      </c>
      <c r="G143" s="248">
        <v>3.9</v>
      </c>
      <c r="H143" s="232" t="s">
        <v>985</v>
      </c>
      <c r="I143" s="230">
        <v>310</v>
      </c>
      <c r="J143" s="248">
        <v>75</v>
      </c>
      <c r="K143" s="232" t="s">
        <v>985</v>
      </c>
      <c r="L143" s="230">
        <v>1600</v>
      </c>
      <c r="M143" s="248">
        <v>390</v>
      </c>
      <c r="N143" s="232" t="s">
        <v>985</v>
      </c>
      <c r="O143" s="230">
        <v>31</v>
      </c>
      <c r="P143" s="248">
        <v>7.5</v>
      </c>
      <c r="Q143" s="232" t="s">
        <v>985</v>
      </c>
      <c r="R143" s="230">
        <v>160</v>
      </c>
      <c r="S143" s="248">
        <v>39</v>
      </c>
      <c r="T143" s="232" t="s">
        <v>985</v>
      </c>
      <c r="U143" s="259" t="s">
        <v>986</v>
      </c>
      <c r="V143" s="258"/>
    </row>
    <row r="144" spans="1:22" x14ac:dyDescent="0.2">
      <c r="A144" s="251" t="s">
        <v>392</v>
      </c>
      <c r="B144" s="230" t="s">
        <v>393</v>
      </c>
      <c r="C144" s="230">
        <v>0.5</v>
      </c>
      <c r="D144" s="248">
        <v>0.1</v>
      </c>
      <c r="E144" s="232" t="s">
        <v>985</v>
      </c>
      <c r="F144" s="230">
        <v>0.5</v>
      </c>
      <c r="G144" s="248">
        <v>0.1</v>
      </c>
      <c r="H144" s="232" t="s">
        <v>985</v>
      </c>
      <c r="I144" s="230">
        <v>50</v>
      </c>
      <c r="J144" s="248">
        <v>10</v>
      </c>
      <c r="K144" s="232" t="s">
        <v>985</v>
      </c>
      <c r="L144" s="230">
        <v>50</v>
      </c>
      <c r="M144" s="248">
        <v>10</v>
      </c>
      <c r="N144" s="232" t="s">
        <v>985</v>
      </c>
      <c r="O144" s="230">
        <v>5</v>
      </c>
      <c r="P144" s="248">
        <v>1</v>
      </c>
      <c r="Q144" s="232" t="s">
        <v>985</v>
      </c>
      <c r="R144" s="230">
        <v>5</v>
      </c>
      <c r="S144" s="248">
        <v>1</v>
      </c>
      <c r="T144" s="232" t="s">
        <v>985</v>
      </c>
      <c r="U144" s="259" t="s">
        <v>986</v>
      </c>
      <c r="V144" s="258"/>
    </row>
    <row r="145" spans="1:22" x14ac:dyDescent="0.2">
      <c r="A145" s="251" t="s">
        <v>394</v>
      </c>
      <c r="B145" s="230" t="s">
        <v>395</v>
      </c>
      <c r="C145" s="230">
        <v>0.70000000000000007</v>
      </c>
      <c r="D145" s="248">
        <v>0.19</v>
      </c>
      <c r="E145" s="232" t="s">
        <v>985</v>
      </c>
      <c r="F145" s="230">
        <v>0.70000000000000007</v>
      </c>
      <c r="G145" s="248">
        <v>0.19</v>
      </c>
      <c r="H145" s="232" t="s">
        <v>985</v>
      </c>
      <c r="I145" s="230">
        <v>70</v>
      </c>
      <c r="J145" s="248">
        <v>19</v>
      </c>
      <c r="K145" s="232" t="s">
        <v>985</v>
      </c>
      <c r="L145" s="230">
        <v>70</v>
      </c>
      <c r="M145" s="248">
        <v>19</v>
      </c>
      <c r="N145" s="232" t="s">
        <v>985</v>
      </c>
      <c r="O145" s="230">
        <v>7.0000000000000009</v>
      </c>
      <c r="P145" s="248">
        <v>1.9</v>
      </c>
      <c r="Q145" s="232" t="s">
        <v>985</v>
      </c>
      <c r="R145" s="230">
        <v>7.0000000000000009</v>
      </c>
      <c r="S145" s="248">
        <v>1.9</v>
      </c>
      <c r="T145" s="232" t="s">
        <v>985</v>
      </c>
      <c r="U145" s="259" t="s">
        <v>986</v>
      </c>
      <c r="V145" s="258"/>
    </row>
    <row r="146" spans="1:22" x14ac:dyDescent="0.2">
      <c r="A146" s="236" t="s">
        <v>396</v>
      </c>
      <c r="B146" s="230" t="s">
        <v>397</v>
      </c>
      <c r="C146" s="230">
        <v>7.0000000000000009</v>
      </c>
      <c r="D146" s="248">
        <v>1.6</v>
      </c>
      <c r="E146" s="232" t="s">
        <v>985</v>
      </c>
      <c r="F146" s="230">
        <v>7.0000000000000009</v>
      </c>
      <c r="G146" s="248">
        <v>1.6</v>
      </c>
      <c r="H146" s="232" t="s">
        <v>985</v>
      </c>
      <c r="I146" s="230">
        <v>700</v>
      </c>
      <c r="J146" s="248">
        <v>160</v>
      </c>
      <c r="K146" s="232" t="s">
        <v>985</v>
      </c>
      <c r="L146" s="230">
        <v>700</v>
      </c>
      <c r="M146" s="248">
        <v>160</v>
      </c>
      <c r="N146" s="232" t="s">
        <v>985</v>
      </c>
      <c r="O146" s="230">
        <v>70</v>
      </c>
      <c r="P146" s="248">
        <v>16</v>
      </c>
      <c r="Q146" s="232" t="s">
        <v>985</v>
      </c>
      <c r="R146" s="230">
        <v>70</v>
      </c>
      <c r="S146" s="248">
        <v>16</v>
      </c>
      <c r="T146" s="232" t="s">
        <v>985</v>
      </c>
      <c r="U146" s="259" t="s">
        <v>986</v>
      </c>
      <c r="V146" s="258"/>
    </row>
    <row r="147" spans="1:22" x14ac:dyDescent="0.2">
      <c r="A147" s="251" t="s">
        <v>398</v>
      </c>
      <c r="B147" s="230" t="s">
        <v>399</v>
      </c>
      <c r="C147" s="230">
        <v>10</v>
      </c>
      <c r="D147" s="248">
        <v>2.2999999999999998</v>
      </c>
      <c r="E147" s="232" t="s">
        <v>985</v>
      </c>
      <c r="F147" s="230">
        <v>10</v>
      </c>
      <c r="G147" s="248">
        <v>2.2999999999999998</v>
      </c>
      <c r="H147" s="232" t="s">
        <v>985</v>
      </c>
      <c r="I147" s="230">
        <v>1000</v>
      </c>
      <c r="J147" s="248">
        <v>229.99999999999997</v>
      </c>
      <c r="K147" s="232" t="s">
        <v>985</v>
      </c>
      <c r="L147" s="230">
        <v>1000</v>
      </c>
      <c r="M147" s="248">
        <v>229.99999999999997</v>
      </c>
      <c r="N147" s="232" t="s">
        <v>985</v>
      </c>
      <c r="O147" s="230">
        <v>100</v>
      </c>
      <c r="P147" s="248">
        <v>23</v>
      </c>
      <c r="Q147" s="232" t="s">
        <v>985</v>
      </c>
      <c r="R147" s="230">
        <v>100</v>
      </c>
      <c r="S147" s="248">
        <v>23</v>
      </c>
      <c r="T147" s="232" t="s">
        <v>985</v>
      </c>
      <c r="U147" s="259" t="s">
        <v>986</v>
      </c>
      <c r="V147" s="258"/>
    </row>
    <row r="148" spans="1:22" x14ac:dyDescent="0.2">
      <c r="A148" s="251" t="s">
        <v>400</v>
      </c>
      <c r="B148" s="230" t="s">
        <v>401</v>
      </c>
      <c r="C148" s="230">
        <v>0.5</v>
      </c>
      <c r="D148" s="248">
        <v>7.5999999999999998E-2</v>
      </c>
      <c r="E148" s="232" t="s">
        <v>985</v>
      </c>
      <c r="F148" s="230">
        <v>0.5</v>
      </c>
      <c r="G148" s="248">
        <v>7.5999999999999998E-2</v>
      </c>
      <c r="H148" s="232" t="s">
        <v>985</v>
      </c>
      <c r="I148" s="230">
        <v>50</v>
      </c>
      <c r="J148" s="248">
        <v>7.6</v>
      </c>
      <c r="K148" s="232" t="s">
        <v>985</v>
      </c>
      <c r="L148" s="230">
        <v>50</v>
      </c>
      <c r="M148" s="248">
        <v>7.6</v>
      </c>
      <c r="N148" s="232" t="s">
        <v>985</v>
      </c>
      <c r="O148" s="230">
        <v>50</v>
      </c>
      <c r="P148" s="248">
        <v>7.6</v>
      </c>
      <c r="Q148" s="232" t="s">
        <v>985</v>
      </c>
      <c r="R148" s="230">
        <v>50</v>
      </c>
      <c r="S148" s="248">
        <v>7.6</v>
      </c>
      <c r="T148" s="232" t="s">
        <v>985</v>
      </c>
      <c r="U148" s="259" t="s">
        <v>986</v>
      </c>
      <c r="V148" s="258"/>
    </row>
    <row r="149" spans="1:22" x14ac:dyDescent="0.2">
      <c r="A149" s="251" t="s">
        <v>402</v>
      </c>
      <c r="B149" s="230" t="s">
        <v>403</v>
      </c>
      <c r="C149" s="230">
        <v>2</v>
      </c>
      <c r="D149" s="248">
        <v>1</v>
      </c>
      <c r="E149" s="232" t="s">
        <v>985</v>
      </c>
      <c r="F149" s="230">
        <v>2</v>
      </c>
      <c r="G149" s="248">
        <v>1</v>
      </c>
      <c r="H149" s="232" t="s">
        <v>985</v>
      </c>
      <c r="I149" s="230">
        <v>200</v>
      </c>
      <c r="J149" s="248">
        <v>100</v>
      </c>
      <c r="K149" s="232" t="s">
        <v>985</v>
      </c>
      <c r="L149" s="230">
        <v>200</v>
      </c>
      <c r="M149" s="248">
        <v>100</v>
      </c>
      <c r="N149" s="232" t="s">
        <v>985</v>
      </c>
      <c r="O149" s="230">
        <v>2000</v>
      </c>
      <c r="P149" s="248">
        <v>1000</v>
      </c>
      <c r="Q149" s="232" t="s">
        <v>985</v>
      </c>
      <c r="R149" s="230">
        <v>2000</v>
      </c>
      <c r="S149" s="248">
        <v>1000</v>
      </c>
      <c r="T149" s="232" t="s">
        <v>985</v>
      </c>
      <c r="U149" s="259" t="s">
        <v>986</v>
      </c>
      <c r="V149" s="258"/>
    </row>
    <row r="150" spans="1:22" x14ac:dyDescent="0.2">
      <c r="A150" s="251" t="s">
        <v>404</v>
      </c>
      <c r="B150" s="230" t="s">
        <v>405</v>
      </c>
      <c r="C150" s="230">
        <v>7.0000000000000009</v>
      </c>
      <c r="D150" s="248">
        <v>1.8</v>
      </c>
      <c r="E150" s="232" t="s">
        <v>985</v>
      </c>
      <c r="F150" s="230">
        <v>7.0000000000000009</v>
      </c>
      <c r="G150" s="248">
        <v>1.8</v>
      </c>
      <c r="H150" s="232" t="s">
        <v>985</v>
      </c>
      <c r="I150" s="230">
        <v>700</v>
      </c>
      <c r="J150" s="248">
        <v>180</v>
      </c>
      <c r="K150" s="232" t="s">
        <v>985</v>
      </c>
      <c r="L150" s="230">
        <v>700</v>
      </c>
      <c r="M150" s="248">
        <v>180</v>
      </c>
      <c r="N150" s="232" t="s">
        <v>985</v>
      </c>
      <c r="O150" s="230">
        <v>7000</v>
      </c>
      <c r="P150" s="248">
        <v>1800</v>
      </c>
      <c r="Q150" s="232" t="s">
        <v>985</v>
      </c>
      <c r="R150" s="230">
        <v>7000</v>
      </c>
      <c r="S150" s="248">
        <v>1800</v>
      </c>
      <c r="T150" s="232" t="s">
        <v>985</v>
      </c>
      <c r="U150" s="259" t="s">
        <v>986</v>
      </c>
      <c r="V150" s="258"/>
    </row>
    <row r="151" spans="1:22" x14ac:dyDescent="0.2">
      <c r="A151" s="251" t="s">
        <v>406</v>
      </c>
      <c r="B151" s="230" t="s">
        <v>407</v>
      </c>
      <c r="C151" s="230">
        <v>0.5</v>
      </c>
      <c r="D151" s="248">
        <v>0.11000000000000001</v>
      </c>
      <c r="E151" s="232" t="s">
        <v>985</v>
      </c>
      <c r="F151" s="230">
        <v>0.5</v>
      </c>
      <c r="G151" s="248">
        <v>0.11000000000000001</v>
      </c>
      <c r="H151" s="232" t="s">
        <v>985</v>
      </c>
      <c r="I151" s="230">
        <v>50</v>
      </c>
      <c r="J151" s="248">
        <v>11</v>
      </c>
      <c r="K151" s="232" t="s">
        <v>985</v>
      </c>
      <c r="L151" s="230">
        <v>50</v>
      </c>
      <c r="M151" s="248">
        <v>11</v>
      </c>
      <c r="N151" s="232" t="s">
        <v>985</v>
      </c>
      <c r="O151" s="230">
        <v>5</v>
      </c>
      <c r="P151" s="248">
        <v>1.1000000000000001</v>
      </c>
      <c r="Q151" s="232" t="s">
        <v>985</v>
      </c>
      <c r="R151" s="230">
        <v>5</v>
      </c>
      <c r="S151" s="248">
        <v>1.1000000000000001</v>
      </c>
      <c r="T151" s="232" t="s">
        <v>985</v>
      </c>
      <c r="U151" s="259" t="s">
        <v>986</v>
      </c>
      <c r="V151" s="258"/>
    </row>
    <row r="152" spans="1:22" x14ac:dyDescent="0.2">
      <c r="A152" s="249" t="s">
        <v>408</v>
      </c>
      <c r="B152" s="250" t="s">
        <v>409</v>
      </c>
      <c r="C152" s="230">
        <v>0.65</v>
      </c>
      <c r="D152" s="248">
        <v>0.12</v>
      </c>
      <c r="E152" s="232" t="s">
        <v>985</v>
      </c>
      <c r="F152" s="230">
        <v>2.7</v>
      </c>
      <c r="G152" s="248">
        <v>0.48</v>
      </c>
      <c r="H152" s="232" t="s">
        <v>985</v>
      </c>
      <c r="I152" s="230">
        <v>65</v>
      </c>
      <c r="J152" s="248">
        <v>12</v>
      </c>
      <c r="K152" s="232" t="s">
        <v>985</v>
      </c>
      <c r="L152" s="230">
        <v>270</v>
      </c>
      <c r="M152" s="248">
        <v>48</v>
      </c>
      <c r="N152" s="232" t="s">
        <v>985</v>
      </c>
      <c r="O152" s="230">
        <v>65</v>
      </c>
      <c r="P152" s="248">
        <v>12</v>
      </c>
      <c r="Q152" s="232" t="s">
        <v>985</v>
      </c>
      <c r="R152" s="230">
        <v>270</v>
      </c>
      <c r="S152" s="248">
        <v>48</v>
      </c>
      <c r="T152" s="232" t="s">
        <v>985</v>
      </c>
      <c r="U152" s="259" t="s">
        <v>986</v>
      </c>
      <c r="V152" s="258"/>
    </row>
    <row r="153" spans="1:22" x14ac:dyDescent="0.2">
      <c r="A153" s="251" t="s">
        <v>410</v>
      </c>
      <c r="B153" s="230" t="s">
        <v>411</v>
      </c>
      <c r="C153" s="230">
        <v>20</v>
      </c>
      <c r="D153" s="248">
        <v>5.3</v>
      </c>
      <c r="E153" s="232" t="s">
        <v>985</v>
      </c>
      <c r="F153" s="230">
        <v>20</v>
      </c>
      <c r="G153" s="248">
        <v>5.3</v>
      </c>
      <c r="H153" s="232" t="s">
        <v>985</v>
      </c>
      <c r="I153" s="230">
        <v>2000</v>
      </c>
      <c r="J153" s="248">
        <v>530</v>
      </c>
      <c r="K153" s="232" t="s">
        <v>985</v>
      </c>
      <c r="L153" s="230">
        <v>2000</v>
      </c>
      <c r="M153" s="248">
        <v>530</v>
      </c>
      <c r="N153" s="232" t="s">
        <v>985</v>
      </c>
      <c r="O153" s="230">
        <v>2000</v>
      </c>
      <c r="P153" s="248">
        <v>530</v>
      </c>
      <c r="Q153" s="232" t="s">
        <v>985</v>
      </c>
      <c r="R153" s="230">
        <v>2000</v>
      </c>
      <c r="S153" s="248">
        <v>530</v>
      </c>
      <c r="T153" s="232" t="s">
        <v>985</v>
      </c>
      <c r="U153" s="259" t="s">
        <v>986</v>
      </c>
      <c r="V153" s="258"/>
    </row>
    <row r="154" spans="1:22" x14ac:dyDescent="0.2">
      <c r="A154" s="236" t="s">
        <v>412</v>
      </c>
      <c r="B154" s="230" t="s">
        <v>413</v>
      </c>
      <c r="C154" s="230">
        <v>0.22</v>
      </c>
      <c r="D154" s="248">
        <v>5.2000000000000005E-2</v>
      </c>
      <c r="E154" s="232" t="s">
        <v>985</v>
      </c>
      <c r="F154" s="230">
        <v>0.94000000000000006</v>
      </c>
      <c r="G154" s="248">
        <v>0.22000000000000003</v>
      </c>
      <c r="H154" s="232" t="s">
        <v>985</v>
      </c>
      <c r="I154" s="230">
        <v>22.000000000000004</v>
      </c>
      <c r="J154" s="248">
        <v>5.2</v>
      </c>
      <c r="K154" s="232" t="s">
        <v>985</v>
      </c>
      <c r="L154" s="230">
        <v>94</v>
      </c>
      <c r="M154" s="248">
        <v>22</v>
      </c>
      <c r="N154" s="232" t="s">
        <v>985</v>
      </c>
      <c r="O154" s="230">
        <v>0.22</v>
      </c>
      <c r="P154" s="248">
        <v>5.2000000000000005E-2</v>
      </c>
      <c r="Q154" s="232" t="s">
        <v>985</v>
      </c>
      <c r="R154" s="230">
        <v>0.94000000000000006</v>
      </c>
      <c r="S154" s="248">
        <v>0.22000000000000003</v>
      </c>
      <c r="T154" s="232" t="s">
        <v>985</v>
      </c>
      <c r="U154" s="259" t="s">
        <v>986</v>
      </c>
      <c r="V154" s="258"/>
    </row>
    <row r="155" spans="1:22" x14ac:dyDescent="0.2">
      <c r="A155" s="249" t="s">
        <v>414</v>
      </c>
      <c r="B155" s="250" t="s">
        <v>415</v>
      </c>
      <c r="C155" s="230">
        <v>6.3E-2</v>
      </c>
      <c r="D155" s="248">
        <v>0.13</v>
      </c>
      <c r="E155" s="232" t="s">
        <v>985</v>
      </c>
      <c r="F155" s="230">
        <v>0.26</v>
      </c>
      <c r="G155" s="248">
        <v>0.55999999999999994</v>
      </c>
      <c r="H155" s="232" t="s">
        <v>985</v>
      </c>
      <c r="I155" s="230">
        <v>6.3</v>
      </c>
      <c r="J155" s="248">
        <v>13</v>
      </c>
      <c r="K155" s="232" t="s">
        <v>985</v>
      </c>
      <c r="L155" s="230">
        <v>26</v>
      </c>
      <c r="M155" s="248">
        <v>56</v>
      </c>
      <c r="N155" s="232" t="s">
        <v>985</v>
      </c>
      <c r="O155" s="230">
        <v>6.3E-2</v>
      </c>
      <c r="P155" s="248">
        <v>0.13</v>
      </c>
      <c r="Q155" s="232" t="s">
        <v>985</v>
      </c>
      <c r="R155" s="230">
        <v>0.26</v>
      </c>
      <c r="S155" s="248">
        <v>0.55999999999999994</v>
      </c>
      <c r="T155" s="232" t="s">
        <v>985</v>
      </c>
      <c r="U155" s="259">
        <v>30</v>
      </c>
      <c r="V155" s="258"/>
    </row>
    <row r="156" spans="1:22" x14ac:dyDescent="0.2">
      <c r="A156" s="236" t="s">
        <v>416</v>
      </c>
      <c r="B156" s="230" t="s">
        <v>417</v>
      </c>
      <c r="C156" s="230">
        <v>4.0999999999999995E-3</v>
      </c>
      <c r="D156" s="248">
        <v>0.11000000000000001</v>
      </c>
      <c r="E156" s="232" t="s">
        <v>985</v>
      </c>
      <c r="F156" s="230">
        <v>1.7000000000000001E-2</v>
      </c>
      <c r="G156" s="248">
        <v>0.47000000000000003</v>
      </c>
      <c r="H156" s="232" t="s">
        <v>985</v>
      </c>
      <c r="I156" s="230">
        <v>0.40999999999999992</v>
      </c>
      <c r="J156" s="248">
        <v>11</v>
      </c>
      <c r="K156" s="232" t="s">
        <v>985</v>
      </c>
      <c r="L156" s="230">
        <v>1.7000000000000002</v>
      </c>
      <c r="M156" s="248">
        <v>47</v>
      </c>
      <c r="N156" s="232" t="s">
        <v>985</v>
      </c>
      <c r="O156" s="230">
        <v>4.1000000000000005</v>
      </c>
      <c r="P156" s="248">
        <v>110.00000000000001</v>
      </c>
      <c r="Q156" s="232" t="s">
        <v>985</v>
      </c>
      <c r="R156" s="230">
        <v>17</v>
      </c>
      <c r="S156" s="248">
        <v>470</v>
      </c>
      <c r="T156" s="232" t="s">
        <v>985</v>
      </c>
      <c r="U156" s="259">
        <v>15</v>
      </c>
      <c r="V156" s="258"/>
    </row>
    <row r="157" spans="1:22" x14ac:dyDescent="0.2">
      <c r="A157" s="237" t="s">
        <v>947</v>
      </c>
      <c r="B157" s="238" t="s">
        <v>948</v>
      </c>
      <c r="C157" s="230" t="e">
        <v>#N/A</v>
      </c>
      <c r="D157" s="248" t="e">
        <v>#N/A</v>
      </c>
      <c r="E157" s="232" t="e">
        <v>#N/A</v>
      </c>
      <c r="F157" s="230" t="e">
        <v>#N/A</v>
      </c>
      <c r="G157" s="248" t="e">
        <v>#N/A</v>
      </c>
      <c r="H157" s="232" t="e">
        <v>#N/A</v>
      </c>
      <c r="I157" s="230" t="e">
        <v>#N/A</v>
      </c>
      <c r="J157" s="248" t="e">
        <v>#N/A</v>
      </c>
      <c r="K157" s="232" t="e">
        <v>#N/A</v>
      </c>
      <c r="L157" s="230" t="e">
        <v>#N/A</v>
      </c>
      <c r="M157" s="248" t="e">
        <v>#N/A</v>
      </c>
      <c r="N157" s="232" t="e">
        <v>#N/A</v>
      </c>
      <c r="O157" s="230" t="e">
        <v>#N/A</v>
      </c>
      <c r="P157" s="248" t="e">
        <v>#N/A</v>
      </c>
      <c r="Q157" s="232" t="e">
        <v>#N/A</v>
      </c>
      <c r="R157" s="230" t="e">
        <v>#N/A</v>
      </c>
      <c r="S157" s="248" t="e">
        <v>#N/A</v>
      </c>
      <c r="T157" s="232" t="e">
        <v>#N/A</v>
      </c>
      <c r="U157" s="259" t="s">
        <v>986</v>
      </c>
      <c r="V157" s="258"/>
    </row>
    <row r="158" spans="1:22" x14ac:dyDescent="0.2">
      <c r="A158" s="236" t="s">
        <v>418</v>
      </c>
      <c r="B158" s="230" t="s">
        <v>419</v>
      </c>
      <c r="C158" s="230">
        <v>2800</v>
      </c>
      <c r="D158" s="248">
        <v>880.00000000000011</v>
      </c>
      <c r="E158" s="232" t="s">
        <v>985</v>
      </c>
      <c r="F158" s="230">
        <v>7800</v>
      </c>
      <c r="G158" s="248">
        <v>2400</v>
      </c>
      <c r="H158" s="232" t="s">
        <v>985</v>
      </c>
      <c r="I158" s="230">
        <v>10000</v>
      </c>
      <c r="J158" s="248">
        <v>10000</v>
      </c>
      <c r="K158" s="232" t="s">
        <v>937</v>
      </c>
      <c r="L158" s="230">
        <v>10000</v>
      </c>
      <c r="M158" s="248">
        <v>10000</v>
      </c>
      <c r="N158" s="232" t="s">
        <v>937</v>
      </c>
      <c r="O158" s="230">
        <v>10000</v>
      </c>
      <c r="P158" s="248">
        <v>10000</v>
      </c>
      <c r="Q158" s="232" t="s">
        <v>937</v>
      </c>
      <c r="R158" s="230">
        <v>10000</v>
      </c>
      <c r="S158" s="248">
        <v>10000</v>
      </c>
      <c r="T158" s="232" t="s">
        <v>937</v>
      </c>
      <c r="U158" s="259" t="s">
        <v>986</v>
      </c>
      <c r="V158" s="258"/>
    </row>
    <row r="159" spans="1:22" x14ac:dyDescent="0.2">
      <c r="A159" s="249" t="s">
        <v>420</v>
      </c>
      <c r="B159" s="250" t="s">
        <v>421</v>
      </c>
      <c r="C159" s="230">
        <v>20</v>
      </c>
      <c r="D159" s="248">
        <v>52</v>
      </c>
      <c r="E159" s="232" t="s">
        <v>985</v>
      </c>
      <c r="F159" s="230">
        <v>20</v>
      </c>
      <c r="G159" s="248">
        <v>52</v>
      </c>
      <c r="H159" s="232" t="s">
        <v>985</v>
      </c>
      <c r="I159" s="230">
        <v>20</v>
      </c>
      <c r="J159" s="248">
        <v>52</v>
      </c>
      <c r="K159" s="232" t="s">
        <v>985</v>
      </c>
      <c r="L159" s="230">
        <v>20</v>
      </c>
      <c r="M159" s="248">
        <v>52</v>
      </c>
      <c r="N159" s="232" t="s">
        <v>985</v>
      </c>
      <c r="O159" s="230">
        <v>20</v>
      </c>
      <c r="P159" s="248">
        <v>52</v>
      </c>
      <c r="Q159" s="232" t="s">
        <v>985</v>
      </c>
      <c r="R159" s="230">
        <v>20</v>
      </c>
      <c r="S159" s="248">
        <v>52</v>
      </c>
      <c r="T159" s="232" t="s">
        <v>985</v>
      </c>
      <c r="U159" s="259">
        <v>20</v>
      </c>
      <c r="V159" s="258"/>
    </row>
    <row r="160" spans="1:22" x14ac:dyDescent="0.2">
      <c r="A160" s="239" t="s">
        <v>422</v>
      </c>
      <c r="B160" s="235" t="s">
        <v>423</v>
      </c>
      <c r="C160" s="230">
        <v>60</v>
      </c>
      <c r="D160" s="248">
        <v>8.1999999999999993</v>
      </c>
      <c r="E160" s="232" t="s">
        <v>985</v>
      </c>
      <c r="F160" s="230">
        <v>60</v>
      </c>
      <c r="G160" s="248">
        <v>8.1999999999999993</v>
      </c>
      <c r="H160" s="232" t="s">
        <v>985</v>
      </c>
      <c r="I160" s="230">
        <v>6000</v>
      </c>
      <c r="J160" s="248">
        <v>819.99999999999989</v>
      </c>
      <c r="K160" s="232" t="s">
        <v>985</v>
      </c>
      <c r="L160" s="230">
        <v>6000</v>
      </c>
      <c r="M160" s="248">
        <v>819.99999999999989</v>
      </c>
      <c r="N160" s="232" t="s">
        <v>985</v>
      </c>
      <c r="O160" s="230">
        <v>60</v>
      </c>
      <c r="P160" s="248">
        <v>8.1999999999999993</v>
      </c>
      <c r="Q160" s="232" t="s">
        <v>985</v>
      </c>
      <c r="R160" s="230">
        <v>60</v>
      </c>
      <c r="S160" s="248">
        <v>8.1999999999999993</v>
      </c>
      <c r="T160" s="232" t="s">
        <v>985</v>
      </c>
      <c r="U160" s="259" t="s">
        <v>986</v>
      </c>
      <c r="V160" s="258"/>
    </row>
    <row r="161" spans="1:22" x14ac:dyDescent="0.2">
      <c r="A161" s="236" t="s">
        <v>424</v>
      </c>
      <c r="B161" s="230" t="s">
        <v>425</v>
      </c>
      <c r="C161" s="230">
        <v>7.6</v>
      </c>
      <c r="D161" s="248">
        <v>2.9</v>
      </c>
      <c r="E161" s="232" t="s">
        <v>985</v>
      </c>
      <c r="F161" s="230">
        <v>21</v>
      </c>
      <c r="G161" s="248">
        <v>8.1</v>
      </c>
      <c r="H161" s="232" t="s">
        <v>985</v>
      </c>
      <c r="I161" s="230">
        <v>760</v>
      </c>
      <c r="J161" s="248">
        <v>290</v>
      </c>
      <c r="K161" s="232" t="s">
        <v>985</v>
      </c>
      <c r="L161" s="230">
        <v>2100</v>
      </c>
      <c r="M161" s="248">
        <v>810</v>
      </c>
      <c r="N161" s="232" t="s">
        <v>985</v>
      </c>
      <c r="O161" s="230">
        <v>7600</v>
      </c>
      <c r="P161" s="248">
        <v>2900</v>
      </c>
      <c r="Q161" s="232" t="s">
        <v>985</v>
      </c>
      <c r="R161" s="230">
        <v>21000</v>
      </c>
      <c r="S161" s="248">
        <v>8100</v>
      </c>
      <c r="T161" s="232" t="s">
        <v>985</v>
      </c>
      <c r="U161" s="259" t="s">
        <v>986</v>
      </c>
      <c r="V161" s="258"/>
    </row>
    <row r="162" spans="1:22" x14ac:dyDescent="0.2">
      <c r="A162" s="249" t="s">
        <v>426</v>
      </c>
      <c r="B162" s="250" t="s">
        <v>427</v>
      </c>
      <c r="C162" s="230">
        <v>4.1000000000000002E-2</v>
      </c>
      <c r="D162" s="248">
        <v>0.13999999999999999</v>
      </c>
      <c r="E162" s="232" t="s">
        <v>985</v>
      </c>
      <c r="F162" s="230">
        <v>0.16999999999999998</v>
      </c>
      <c r="G162" s="248">
        <v>0.57000000000000006</v>
      </c>
      <c r="H162" s="232" t="s">
        <v>985</v>
      </c>
      <c r="I162" s="230">
        <v>4.1000000000000005</v>
      </c>
      <c r="J162" s="248">
        <v>14</v>
      </c>
      <c r="K162" s="232" t="s">
        <v>985</v>
      </c>
      <c r="L162" s="230">
        <v>17</v>
      </c>
      <c r="M162" s="248">
        <v>57</v>
      </c>
      <c r="N162" s="232" t="s">
        <v>985</v>
      </c>
      <c r="O162" s="230">
        <v>40.999999999999993</v>
      </c>
      <c r="P162" s="248">
        <v>140</v>
      </c>
      <c r="Q162" s="232" t="s">
        <v>985</v>
      </c>
      <c r="R162" s="230">
        <v>170</v>
      </c>
      <c r="S162" s="248">
        <v>570</v>
      </c>
      <c r="T162" s="232" t="s">
        <v>985</v>
      </c>
      <c r="U162" s="259">
        <v>20</v>
      </c>
      <c r="V162" s="258"/>
    </row>
    <row r="163" spans="1:22" x14ac:dyDescent="0.2">
      <c r="A163" s="239" t="s">
        <v>428</v>
      </c>
      <c r="B163" s="235" t="s">
        <v>429</v>
      </c>
      <c r="C163" s="230">
        <v>3.5999999999999996</v>
      </c>
      <c r="D163" s="248">
        <v>240</v>
      </c>
      <c r="E163" s="232" t="s">
        <v>985</v>
      </c>
      <c r="F163" s="230">
        <v>3.5999999999999996</v>
      </c>
      <c r="G163" s="248">
        <v>240</v>
      </c>
      <c r="H163" s="232" t="s">
        <v>985</v>
      </c>
      <c r="I163" s="230">
        <v>3.5999999999999996</v>
      </c>
      <c r="J163" s="248">
        <v>240</v>
      </c>
      <c r="K163" s="232" t="s">
        <v>985</v>
      </c>
      <c r="L163" s="230">
        <v>3.5999999999999996</v>
      </c>
      <c r="M163" s="248">
        <v>240</v>
      </c>
      <c r="N163" s="232" t="s">
        <v>985</v>
      </c>
      <c r="O163" s="230">
        <v>3.5999999999999996</v>
      </c>
      <c r="P163" s="248">
        <v>240</v>
      </c>
      <c r="Q163" s="232" t="s">
        <v>985</v>
      </c>
      <c r="R163" s="230">
        <v>3.5999999999999996</v>
      </c>
      <c r="S163" s="248">
        <v>240</v>
      </c>
      <c r="T163" s="232" t="s">
        <v>985</v>
      </c>
      <c r="U163" s="259">
        <v>10</v>
      </c>
      <c r="V163" s="258"/>
    </row>
    <row r="164" spans="1:22" x14ac:dyDescent="0.2">
      <c r="A164" s="251" t="s">
        <v>432</v>
      </c>
      <c r="B164" s="230" t="s">
        <v>433</v>
      </c>
      <c r="C164" s="230">
        <v>1.3999999999999999E-2</v>
      </c>
      <c r="D164" s="248">
        <v>3.7000000000000005E-2</v>
      </c>
      <c r="E164" s="232" t="s">
        <v>985</v>
      </c>
      <c r="F164" s="230">
        <v>5.9000000000000004E-2</v>
      </c>
      <c r="G164" s="248">
        <v>0.15000000000000002</v>
      </c>
      <c r="H164" s="232" t="s">
        <v>985</v>
      </c>
      <c r="I164" s="230">
        <v>1.4000000000000001</v>
      </c>
      <c r="J164" s="248">
        <v>3.7</v>
      </c>
      <c r="K164" s="232" t="s">
        <v>985</v>
      </c>
      <c r="L164" s="230">
        <v>5.8999999999999995</v>
      </c>
      <c r="M164" s="248">
        <v>15</v>
      </c>
      <c r="N164" s="232" t="s">
        <v>985</v>
      </c>
      <c r="O164" s="230">
        <v>14.000000000000002</v>
      </c>
      <c r="P164" s="248">
        <v>37</v>
      </c>
      <c r="Q164" s="232" t="s">
        <v>985</v>
      </c>
      <c r="R164" s="230">
        <v>59</v>
      </c>
      <c r="S164" s="248">
        <v>150</v>
      </c>
      <c r="T164" s="232" t="s">
        <v>985</v>
      </c>
      <c r="U164" s="259">
        <v>20</v>
      </c>
      <c r="V164" s="258"/>
    </row>
    <row r="165" spans="1:22" x14ac:dyDescent="0.2">
      <c r="A165" s="249" t="s">
        <v>434</v>
      </c>
      <c r="B165" s="250" t="s">
        <v>435</v>
      </c>
      <c r="C165" s="230">
        <v>2.4</v>
      </c>
      <c r="D165" s="248">
        <v>1.3</v>
      </c>
      <c r="E165" s="232" t="s">
        <v>985</v>
      </c>
      <c r="F165" s="230">
        <v>10</v>
      </c>
      <c r="G165" s="248">
        <v>5.6</v>
      </c>
      <c r="H165" s="232" t="s">
        <v>985</v>
      </c>
      <c r="I165" s="230">
        <v>240</v>
      </c>
      <c r="J165" s="248">
        <v>130</v>
      </c>
      <c r="K165" s="232" t="s">
        <v>985</v>
      </c>
      <c r="L165" s="230">
        <v>1000</v>
      </c>
      <c r="M165" s="248">
        <v>560</v>
      </c>
      <c r="N165" s="232" t="s">
        <v>985</v>
      </c>
      <c r="O165" s="230">
        <v>240</v>
      </c>
      <c r="P165" s="248">
        <v>130</v>
      </c>
      <c r="Q165" s="232" t="s">
        <v>985</v>
      </c>
      <c r="R165" s="230">
        <v>1000</v>
      </c>
      <c r="S165" s="248">
        <v>560</v>
      </c>
      <c r="T165" s="232" t="s">
        <v>985</v>
      </c>
      <c r="U165" s="259" t="s">
        <v>986</v>
      </c>
      <c r="V165" s="258"/>
    </row>
    <row r="166" spans="1:22" x14ac:dyDescent="0.2">
      <c r="A166" s="249" t="s">
        <v>436</v>
      </c>
      <c r="B166" s="250" t="s">
        <v>437</v>
      </c>
      <c r="C166" s="230">
        <v>5.9000000000000007E-3</v>
      </c>
      <c r="D166" s="248">
        <v>0.33</v>
      </c>
      <c r="E166" s="232" t="s">
        <v>985</v>
      </c>
      <c r="F166" s="230">
        <v>2.5000000000000001E-2</v>
      </c>
      <c r="G166" s="248">
        <v>1.4</v>
      </c>
      <c r="H166" s="232" t="s">
        <v>985</v>
      </c>
      <c r="I166" s="230">
        <v>0.59000000000000008</v>
      </c>
      <c r="J166" s="248">
        <v>33</v>
      </c>
      <c r="K166" s="232" t="s">
        <v>985</v>
      </c>
      <c r="L166" s="230">
        <v>2.5</v>
      </c>
      <c r="M166" s="248">
        <v>140</v>
      </c>
      <c r="N166" s="232" t="s">
        <v>985</v>
      </c>
      <c r="O166" s="230">
        <v>5.8999999999999995</v>
      </c>
      <c r="P166" s="248">
        <v>330</v>
      </c>
      <c r="Q166" s="232" t="s">
        <v>985</v>
      </c>
      <c r="R166" s="230">
        <v>25</v>
      </c>
      <c r="S166" s="248">
        <v>1400</v>
      </c>
      <c r="T166" s="232" t="s">
        <v>985</v>
      </c>
      <c r="U166" s="259">
        <v>10</v>
      </c>
      <c r="V166" s="258"/>
    </row>
    <row r="167" spans="1:22" x14ac:dyDescent="0.2">
      <c r="A167" s="239" t="s">
        <v>430</v>
      </c>
      <c r="B167" s="235" t="s">
        <v>431</v>
      </c>
      <c r="C167" s="230">
        <v>10</v>
      </c>
      <c r="D167" s="248">
        <v>1.2</v>
      </c>
      <c r="E167" s="232" t="s">
        <v>985</v>
      </c>
      <c r="F167" s="230">
        <v>10</v>
      </c>
      <c r="G167" s="248">
        <v>1.2</v>
      </c>
      <c r="H167" s="232" t="s">
        <v>985</v>
      </c>
      <c r="I167" s="230">
        <v>1000</v>
      </c>
      <c r="J167" s="248">
        <v>120</v>
      </c>
      <c r="K167" s="232" t="s">
        <v>985</v>
      </c>
      <c r="L167" s="230">
        <v>1000</v>
      </c>
      <c r="M167" s="248">
        <v>120</v>
      </c>
      <c r="N167" s="232" t="s">
        <v>985</v>
      </c>
      <c r="O167" s="230">
        <v>10</v>
      </c>
      <c r="P167" s="248">
        <v>1.2</v>
      </c>
      <c r="Q167" s="232" t="s">
        <v>985</v>
      </c>
      <c r="R167" s="230">
        <v>10</v>
      </c>
      <c r="S167" s="248">
        <v>1.2</v>
      </c>
      <c r="T167" s="232" t="s">
        <v>985</v>
      </c>
      <c r="U167" s="259" t="s">
        <v>986</v>
      </c>
      <c r="V167" s="258"/>
    </row>
    <row r="168" spans="1:22" x14ac:dyDescent="0.2">
      <c r="A168" s="251" t="s">
        <v>438</v>
      </c>
      <c r="B168" s="230" t="s">
        <v>439</v>
      </c>
      <c r="C168" s="230">
        <v>69</v>
      </c>
      <c r="D168" s="248">
        <v>30</v>
      </c>
      <c r="E168" s="232" t="s">
        <v>985</v>
      </c>
      <c r="F168" s="230">
        <v>190</v>
      </c>
      <c r="G168" s="248">
        <v>83</v>
      </c>
      <c r="H168" s="232" t="s">
        <v>985</v>
      </c>
      <c r="I168" s="230">
        <v>6900</v>
      </c>
      <c r="J168" s="248">
        <v>3000</v>
      </c>
      <c r="K168" s="232" t="s">
        <v>985</v>
      </c>
      <c r="L168" s="230">
        <v>10000</v>
      </c>
      <c r="M168" s="248">
        <v>8300</v>
      </c>
      <c r="N168" s="232" t="s">
        <v>985</v>
      </c>
      <c r="O168" s="230">
        <v>10000</v>
      </c>
      <c r="P168" s="248">
        <v>10000</v>
      </c>
      <c r="Q168" s="232" t="s">
        <v>937</v>
      </c>
      <c r="R168" s="230">
        <v>10000</v>
      </c>
      <c r="S168" s="248">
        <v>10000</v>
      </c>
      <c r="T168" s="232" t="s">
        <v>937</v>
      </c>
      <c r="U168" s="259" t="s">
        <v>986</v>
      </c>
      <c r="V168" s="258"/>
    </row>
    <row r="169" spans="1:22" x14ac:dyDescent="0.2">
      <c r="A169" s="251" t="s">
        <v>440</v>
      </c>
      <c r="B169" s="230" t="s">
        <v>441</v>
      </c>
      <c r="C169" s="230">
        <v>0.1</v>
      </c>
      <c r="D169" s="248">
        <v>4.9000000000000002E-2</v>
      </c>
      <c r="E169" s="232" t="s">
        <v>985</v>
      </c>
      <c r="F169" s="230">
        <v>0.1</v>
      </c>
      <c r="G169" s="248">
        <v>4.9000000000000002E-2</v>
      </c>
      <c r="H169" s="232" t="s">
        <v>985</v>
      </c>
      <c r="I169" s="230">
        <v>10</v>
      </c>
      <c r="J169" s="248">
        <v>4.9000000000000004</v>
      </c>
      <c r="K169" s="232" t="s">
        <v>985</v>
      </c>
      <c r="L169" s="230">
        <v>10</v>
      </c>
      <c r="M169" s="248">
        <v>4.9000000000000004</v>
      </c>
      <c r="N169" s="232" t="s">
        <v>985</v>
      </c>
      <c r="O169" s="230">
        <v>100</v>
      </c>
      <c r="P169" s="248">
        <v>49</v>
      </c>
      <c r="Q169" s="232" t="s">
        <v>985</v>
      </c>
      <c r="R169" s="230">
        <v>100</v>
      </c>
      <c r="S169" s="248">
        <v>49</v>
      </c>
      <c r="T169" s="232" t="s">
        <v>985</v>
      </c>
      <c r="U169" s="259" t="s">
        <v>986</v>
      </c>
      <c r="V169" s="258"/>
    </row>
    <row r="170" spans="1:22" x14ac:dyDescent="0.2">
      <c r="A170" s="251" t="s">
        <v>442</v>
      </c>
      <c r="B170" s="230" t="s">
        <v>443</v>
      </c>
      <c r="C170" s="230">
        <v>6.9</v>
      </c>
      <c r="D170" s="248">
        <v>0.78</v>
      </c>
      <c r="E170" s="232" t="s">
        <v>985</v>
      </c>
      <c r="F170" s="230">
        <v>19</v>
      </c>
      <c r="G170" s="248">
        <v>2.1</v>
      </c>
      <c r="H170" s="232" t="s">
        <v>985</v>
      </c>
      <c r="I170" s="230">
        <v>690</v>
      </c>
      <c r="J170" s="248">
        <v>78</v>
      </c>
      <c r="K170" s="232" t="s">
        <v>985</v>
      </c>
      <c r="L170" s="230">
        <v>1900</v>
      </c>
      <c r="M170" s="248">
        <v>210</v>
      </c>
      <c r="N170" s="232" t="s">
        <v>985</v>
      </c>
      <c r="O170" s="230">
        <v>6900</v>
      </c>
      <c r="P170" s="248">
        <v>780</v>
      </c>
      <c r="Q170" s="232" t="s">
        <v>985</v>
      </c>
      <c r="R170" s="230">
        <v>19000</v>
      </c>
      <c r="S170" s="248">
        <v>2100</v>
      </c>
      <c r="T170" s="232" t="s">
        <v>985</v>
      </c>
      <c r="U170" s="259" t="s">
        <v>986</v>
      </c>
      <c r="V170" s="258"/>
    </row>
    <row r="171" spans="1:22" x14ac:dyDescent="0.2">
      <c r="A171" s="236" t="s">
        <v>444</v>
      </c>
      <c r="B171" s="230" t="s">
        <v>445</v>
      </c>
      <c r="C171" s="230">
        <v>0.21000000000000002</v>
      </c>
      <c r="D171" s="248">
        <v>0.05</v>
      </c>
      <c r="E171" s="232" t="s">
        <v>985</v>
      </c>
      <c r="F171" s="230">
        <v>0.88</v>
      </c>
      <c r="G171" s="248">
        <v>0.21000000000000002</v>
      </c>
      <c r="H171" s="232" t="s">
        <v>985</v>
      </c>
      <c r="I171" s="230">
        <v>21</v>
      </c>
      <c r="J171" s="248">
        <v>5</v>
      </c>
      <c r="K171" s="232" t="s">
        <v>985</v>
      </c>
      <c r="L171" s="230">
        <v>88.000000000000014</v>
      </c>
      <c r="M171" s="248">
        <v>21</v>
      </c>
      <c r="N171" s="232" t="s">
        <v>985</v>
      </c>
      <c r="O171" s="230">
        <v>210</v>
      </c>
      <c r="P171" s="248">
        <v>50</v>
      </c>
      <c r="Q171" s="232" t="s">
        <v>985</v>
      </c>
      <c r="R171" s="230">
        <v>880.00000000000011</v>
      </c>
      <c r="S171" s="248">
        <v>210</v>
      </c>
      <c r="T171" s="232" t="s">
        <v>985</v>
      </c>
      <c r="U171" s="259" t="s">
        <v>986</v>
      </c>
      <c r="V171" s="258"/>
    </row>
    <row r="172" spans="1:22" x14ac:dyDescent="0.2">
      <c r="A172" s="251" t="s">
        <v>446</v>
      </c>
      <c r="B172" s="230" t="s">
        <v>447</v>
      </c>
      <c r="C172" s="230">
        <v>4.2999999999999997E-2</v>
      </c>
      <c r="D172" s="248">
        <v>1.3000000000000001E-2</v>
      </c>
      <c r="E172" s="232" t="s">
        <v>985</v>
      </c>
      <c r="F172" s="230">
        <v>0.18</v>
      </c>
      <c r="G172" s="248">
        <v>5.2999999999999999E-2</v>
      </c>
      <c r="H172" s="232" t="s">
        <v>985</v>
      </c>
      <c r="I172" s="230">
        <v>4.3</v>
      </c>
      <c r="J172" s="248">
        <v>1.3</v>
      </c>
      <c r="K172" s="232" t="s">
        <v>985</v>
      </c>
      <c r="L172" s="230">
        <v>18</v>
      </c>
      <c r="M172" s="248">
        <v>5.3</v>
      </c>
      <c r="N172" s="232" t="s">
        <v>985</v>
      </c>
      <c r="O172" s="230">
        <v>43</v>
      </c>
      <c r="P172" s="248">
        <v>13</v>
      </c>
      <c r="Q172" s="232" t="s">
        <v>985</v>
      </c>
      <c r="R172" s="230">
        <v>180</v>
      </c>
      <c r="S172" s="248">
        <v>53</v>
      </c>
      <c r="T172" s="232" t="s">
        <v>985</v>
      </c>
      <c r="U172" s="259" t="s">
        <v>986</v>
      </c>
      <c r="V172" s="258"/>
    </row>
    <row r="173" spans="1:22" x14ac:dyDescent="0.2">
      <c r="A173" s="236" t="s">
        <v>448</v>
      </c>
      <c r="B173" s="230" t="s">
        <v>449</v>
      </c>
      <c r="C173" s="230">
        <v>0.70000000000000007</v>
      </c>
      <c r="D173" s="248">
        <v>0.28999999999999998</v>
      </c>
      <c r="E173" s="232" t="s">
        <v>985</v>
      </c>
      <c r="F173" s="230">
        <v>0.70000000000000007</v>
      </c>
      <c r="G173" s="248">
        <v>0.28999999999999998</v>
      </c>
      <c r="H173" s="232" t="s">
        <v>985</v>
      </c>
      <c r="I173" s="230">
        <v>70</v>
      </c>
      <c r="J173" s="248">
        <v>29</v>
      </c>
      <c r="K173" s="232" t="s">
        <v>985</v>
      </c>
      <c r="L173" s="230">
        <v>70</v>
      </c>
      <c r="M173" s="248">
        <v>29</v>
      </c>
      <c r="N173" s="232" t="s">
        <v>985</v>
      </c>
      <c r="O173" s="230">
        <v>700</v>
      </c>
      <c r="P173" s="248">
        <v>290</v>
      </c>
      <c r="Q173" s="232" t="s">
        <v>985</v>
      </c>
      <c r="R173" s="230">
        <v>700</v>
      </c>
      <c r="S173" s="248">
        <v>290</v>
      </c>
      <c r="T173" s="232" t="s">
        <v>985</v>
      </c>
      <c r="U173" s="259" t="s">
        <v>986</v>
      </c>
      <c r="V173" s="258"/>
    </row>
    <row r="174" spans="1:22" x14ac:dyDescent="0.2">
      <c r="A174" s="251" t="s">
        <v>450</v>
      </c>
      <c r="B174" s="230" t="s">
        <v>451</v>
      </c>
      <c r="C174" s="230">
        <v>0.65</v>
      </c>
      <c r="D174" s="248">
        <v>8.5000000000000006E-2</v>
      </c>
      <c r="E174" s="232" t="s">
        <v>985</v>
      </c>
      <c r="F174" s="230">
        <v>2.7</v>
      </c>
      <c r="G174" s="248">
        <v>0.35000000000000003</v>
      </c>
      <c r="H174" s="232" t="s">
        <v>985</v>
      </c>
      <c r="I174" s="230">
        <v>65</v>
      </c>
      <c r="J174" s="248">
        <v>8.5</v>
      </c>
      <c r="K174" s="232" t="s">
        <v>985</v>
      </c>
      <c r="L174" s="230">
        <v>270</v>
      </c>
      <c r="M174" s="248">
        <v>35</v>
      </c>
      <c r="N174" s="232" t="s">
        <v>985</v>
      </c>
      <c r="O174" s="230">
        <v>6.5</v>
      </c>
      <c r="P174" s="248">
        <v>0.85000000000000009</v>
      </c>
      <c r="Q174" s="232" t="s">
        <v>985</v>
      </c>
      <c r="R174" s="230">
        <v>27</v>
      </c>
      <c r="S174" s="248">
        <v>3.5</v>
      </c>
      <c r="T174" s="232" t="s">
        <v>985</v>
      </c>
      <c r="U174" s="259" t="s">
        <v>986</v>
      </c>
      <c r="V174" s="258"/>
    </row>
    <row r="175" spans="1:22" x14ac:dyDescent="0.2">
      <c r="A175" s="249" t="s">
        <v>452</v>
      </c>
      <c r="B175" s="250" t="s">
        <v>453</v>
      </c>
      <c r="C175" s="230">
        <v>20</v>
      </c>
      <c r="D175" s="248">
        <v>12</v>
      </c>
      <c r="E175" s="232" t="s">
        <v>985</v>
      </c>
      <c r="F175" s="230">
        <v>20</v>
      </c>
      <c r="G175" s="248">
        <v>12</v>
      </c>
      <c r="H175" s="232" t="s">
        <v>985</v>
      </c>
      <c r="I175" s="230">
        <v>2000</v>
      </c>
      <c r="J175" s="248">
        <v>1200</v>
      </c>
      <c r="K175" s="232" t="s">
        <v>985</v>
      </c>
      <c r="L175" s="230">
        <v>2000</v>
      </c>
      <c r="M175" s="248">
        <v>1200</v>
      </c>
      <c r="N175" s="232" t="s">
        <v>985</v>
      </c>
      <c r="O175" s="230">
        <v>20</v>
      </c>
      <c r="P175" s="248">
        <v>12</v>
      </c>
      <c r="Q175" s="232" t="s">
        <v>985</v>
      </c>
      <c r="R175" s="230">
        <v>20</v>
      </c>
      <c r="S175" s="248">
        <v>12</v>
      </c>
      <c r="T175" s="232" t="s">
        <v>985</v>
      </c>
      <c r="U175" s="259" t="s">
        <v>986</v>
      </c>
      <c r="V175" s="258"/>
    </row>
    <row r="176" spans="1:22" x14ac:dyDescent="0.2">
      <c r="A176" s="236" t="s">
        <v>454</v>
      </c>
      <c r="B176" s="230" t="s">
        <v>455</v>
      </c>
      <c r="C176" s="230">
        <v>350</v>
      </c>
      <c r="D176" s="248">
        <v>210</v>
      </c>
      <c r="E176" s="232" t="s">
        <v>985</v>
      </c>
      <c r="F176" s="230">
        <v>969.99999999999989</v>
      </c>
      <c r="G176" s="248">
        <v>570</v>
      </c>
      <c r="H176" s="232" t="s">
        <v>985</v>
      </c>
      <c r="I176" s="230">
        <v>30000</v>
      </c>
      <c r="J176" s="248">
        <v>18000</v>
      </c>
      <c r="K176" s="232" t="s">
        <v>985</v>
      </c>
      <c r="L176" s="230">
        <v>30000</v>
      </c>
      <c r="M176" s="248">
        <v>18000</v>
      </c>
      <c r="N176" s="232" t="s">
        <v>985</v>
      </c>
      <c r="O176" s="230">
        <v>30000</v>
      </c>
      <c r="P176" s="248">
        <v>18000</v>
      </c>
      <c r="Q176" s="232" t="s">
        <v>985</v>
      </c>
      <c r="R176" s="230">
        <v>30000</v>
      </c>
      <c r="S176" s="248">
        <v>18000</v>
      </c>
      <c r="T176" s="232" t="s">
        <v>985</v>
      </c>
      <c r="U176" s="259" t="s">
        <v>986</v>
      </c>
      <c r="V176" s="258"/>
    </row>
    <row r="177" spans="1:22" x14ac:dyDescent="0.2">
      <c r="A177" s="251" t="s">
        <v>456</v>
      </c>
      <c r="B177" s="230" t="s">
        <v>457</v>
      </c>
      <c r="C177" s="230">
        <v>2.2000000000000002E-2</v>
      </c>
      <c r="D177" s="248">
        <v>3.9E-2</v>
      </c>
      <c r="E177" s="232" t="s">
        <v>985</v>
      </c>
      <c r="F177" s="230">
        <v>0.11</v>
      </c>
      <c r="G177" s="248">
        <v>0.19</v>
      </c>
      <c r="H177" s="232" t="s">
        <v>985</v>
      </c>
      <c r="I177" s="230">
        <v>2.1999999999999997</v>
      </c>
      <c r="J177" s="248">
        <v>3.9</v>
      </c>
      <c r="K177" s="232" t="s">
        <v>985</v>
      </c>
      <c r="L177" s="230">
        <v>11.000000000000002</v>
      </c>
      <c r="M177" s="248">
        <v>19</v>
      </c>
      <c r="N177" s="232" t="s">
        <v>985</v>
      </c>
      <c r="O177" s="230">
        <v>2.1999999999999997</v>
      </c>
      <c r="P177" s="248">
        <v>3.9</v>
      </c>
      <c r="Q177" s="232" t="s">
        <v>985</v>
      </c>
      <c r="R177" s="230">
        <v>11.000000000000002</v>
      </c>
      <c r="S177" s="248">
        <v>19</v>
      </c>
      <c r="T177" s="232" t="s">
        <v>985</v>
      </c>
      <c r="U177" s="259">
        <v>30</v>
      </c>
      <c r="V177" s="258"/>
    </row>
    <row r="178" spans="1:22" x14ac:dyDescent="0.2">
      <c r="A178" s="236" t="s">
        <v>458</v>
      </c>
      <c r="B178" s="230" t="s">
        <v>459</v>
      </c>
      <c r="C178" s="230">
        <v>2</v>
      </c>
      <c r="D178" s="248">
        <v>0.24</v>
      </c>
      <c r="E178" s="232" t="s">
        <v>985</v>
      </c>
      <c r="F178" s="230">
        <v>2</v>
      </c>
      <c r="G178" s="248">
        <v>0.24</v>
      </c>
      <c r="H178" s="232" t="s">
        <v>985</v>
      </c>
      <c r="I178" s="230">
        <v>200</v>
      </c>
      <c r="J178" s="248">
        <v>24</v>
      </c>
      <c r="K178" s="232" t="s">
        <v>985</v>
      </c>
      <c r="L178" s="230">
        <v>200</v>
      </c>
      <c r="M178" s="248">
        <v>24</v>
      </c>
      <c r="N178" s="232" t="s">
        <v>985</v>
      </c>
      <c r="O178" s="230">
        <v>2</v>
      </c>
      <c r="P178" s="248">
        <v>0.24</v>
      </c>
      <c r="Q178" s="232" t="s">
        <v>985</v>
      </c>
      <c r="R178" s="230">
        <v>2</v>
      </c>
      <c r="S178" s="248">
        <v>0.24</v>
      </c>
      <c r="T178" s="232" t="s">
        <v>985</v>
      </c>
      <c r="U178" s="259" t="s">
        <v>986</v>
      </c>
      <c r="V178" s="258"/>
    </row>
    <row r="179" spans="1:22" x14ac:dyDescent="0.2">
      <c r="A179" s="236" t="s">
        <v>460</v>
      </c>
      <c r="B179" s="230" t="s">
        <v>461</v>
      </c>
      <c r="C179" s="230">
        <v>7.0000000000000007E-2</v>
      </c>
      <c r="D179" s="248">
        <v>0.18000000000000002</v>
      </c>
      <c r="E179" s="232" t="s">
        <v>985</v>
      </c>
      <c r="F179" s="230">
        <v>7.0000000000000007E-2</v>
      </c>
      <c r="G179" s="248">
        <v>0.18000000000000002</v>
      </c>
      <c r="H179" s="232" t="s">
        <v>985</v>
      </c>
      <c r="I179" s="230">
        <v>7.0000000000000009</v>
      </c>
      <c r="J179" s="248">
        <v>18</v>
      </c>
      <c r="K179" s="232" t="s">
        <v>985</v>
      </c>
      <c r="L179" s="230">
        <v>7.0000000000000009</v>
      </c>
      <c r="M179" s="248">
        <v>18</v>
      </c>
      <c r="N179" s="232" t="s">
        <v>985</v>
      </c>
      <c r="O179" s="230">
        <v>70</v>
      </c>
      <c r="P179" s="248">
        <v>180</v>
      </c>
      <c r="Q179" s="232" t="s">
        <v>985</v>
      </c>
      <c r="R179" s="230">
        <v>70</v>
      </c>
      <c r="S179" s="248">
        <v>180</v>
      </c>
      <c r="T179" s="232" t="s">
        <v>985</v>
      </c>
      <c r="U179" s="259">
        <v>20</v>
      </c>
      <c r="V179" s="258"/>
    </row>
    <row r="180" spans="1:22" x14ac:dyDescent="0.2">
      <c r="A180" s="236" t="s">
        <v>462</v>
      </c>
      <c r="B180" s="230" t="s">
        <v>463</v>
      </c>
      <c r="C180" s="230">
        <v>8</v>
      </c>
      <c r="D180" s="248">
        <v>1.3</v>
      </c>
      <c r="E180" s="232" t="s">
        <v>985</v>
      </c>
      <c r="F180" s="230">
        <v>8</v>
      </c>
      <c r="G180" s="248">
        <v>1.3</v>
      </c>
      <c r="H180" s="232" t="s">
        <v>985</v>
      </c>
      <c r="I180" s="230">
        <v>800</v>
      </c>
      <c r="J180" s="248">
        <v>130</v>
      </c>
      <c r="K180" s="232" t="s">
        <v>985</v>
      </c>
      <c r="L180" s="230">
        <v>800</v>
      </c>
      <c r="M180" s="248">
        <v>130</v>
      </c>
      <c r="N180" s="232" t="s">
        <v>985</v>
      </c>
      <c r="O180" s="230">
        <v>8</v>
      </c>
      <c r="P180" s="248">
        <v>1.3</v>
      </c>
      <c r="Q180" s="232" t="s">
        <v>985</v>
      </c>
      <c r="R180" s="230">
        <v>8</v>
      </c>
      <c r="S180" s="248">
        <v>1.3</v>
      </c>
      <c r="T180" s="232" t="s">
        <v>985</v>
      </c>
      <c r="U180" s="259" t="s">
        <v>986</v>
      </c>
      <c r="V180" s="258"/>
    </row>
    <row r="181" spans="1:22" x14ac:dyDescent="0.2">
      <c r="A181" s="236" t="s">
        <v>464</v>
      </c>
      <c r="B181" s="230" t="s">
        <v>465</v>
      </c>
      <c r="C181" s="230">
        <v>6.9</v>
      </c>
      <c r="D181" s="248">
        <v>5.9</v>
      </c>
      <c r="E181" s="232" t="s">
        <v>985</v>
      </c>
      <c r="F181" s="230">
        <v>19</v>
      </c>
      <c r="G181" s="248">
        <v>16</v>
      </c>
      <c r="H181" s="232" t="s">
        <v>985</v>
      </c>
      <c r="I181" s="230">
        <v>690</v>
      </c>
      <c r="J181" s="248">
        <v>590</v>
      </c>
      <c r="K181" s="232" t="s">
        <v>985</v>
      </c>
      <c r="L181" s="230">
        <v>1900</v>
      </c>
      <c r="M181" s="248">
        <v>1600</v>
      </c>
      <c r="N181" s="232" t="s">
        <v>985</v>
      </c>
      <c r="O181" s="230">
        <v>6.9</v>
      </c>
      <c r="P181" s="248">
        <v>5.9</v>
      </c>
      <c r="Q181" s="232" t="s">
        <v>985</v>
      </c>
      <c r="R181" s="230">
        <v>19</v>
      </c>
      <c r="S181" s="248">
        <v>16</v>
      </c>
      <c r="T181" s="232" t="s">
        <v>985</v>
      </c>
      <c r="U181" s="259" t="s">
        <v>986</v>
      </c>
      <c r="V181" s="258"/>
    </row>
    <row r="182" spans="1:22" x14ac:dyDescent="0.2">
      <c r="A182" s="249" t="s">
        <v>466</v>
      </c>
      <c r="B182" s="250" t="s">
        <v>467</v>
      </c>
      <c r="C182" s="230">
        <v>21</v>
      </c>
      <c r="D182" s="248">
        <v>110.00000000000001</v>
      </c>
      <c r="E182" s="232" t="s">
        <v>985</v>
      </c>
      <c r="F182" s="230">
        <v>48</v>
      </c>
      <c r="G182" s="248">
        <v>250</v>
      </c>
      <c r="H182" s="232" t="s">
        <v>985</v>
      </c>
      <c r="I182" s="230">
        <v>48</v>
      </c>
      <c r="J182" s="248">
        <v>250</v>
      </c>
      <c r="K182" s="232" t="s">
        <v>985</v>
      </c>
      <c r="L182" s="230">
        <v>48</v>
      </c>
      <c r="M182" s="248">
        <v>250</v>
      </c>
      <c r="N182" s="232" t="s">
        <v>985</v>
      </c>
      <c r="O182" s="230">
        <v>48</v>
      </c>
      <c r="P182" s="248">
        <v>250</v>
      </c>
      <c r="Q182" s="232" t="s">
        <v>985</v>
      </c>
      <c r="R182" s="230">
        <v>48</v>
      </c>
      <c r="S182" s="248">
        <v>250</v>
      </c>
      <c r="T182" s="232" t="s">
        <v>985</v>
      </c>
      <c r="U182" s="259">
        <v>15</v>
      </c>
      <c r="V182" s="258"/>
    </row>
    <row r="183" spans="1:22" x14ac:dyDescent="0.2">
      <c r="A183" s="251" t="s">
        <v>949</v>
      </c>
      <c r="B183" s="230" t="s">
        <v>469</v>
      </c>
      <c r="C183" s="230">
        <v>21</v>
      </c>
      <c r="D183" s="248">
        <v>110.00000000000001</v>
      </c>
      <c r="E183" s="232" t="s">
        <v>985</v>
      </c>
      <c r="F183" s="230">
        <v>50</v>
      </c>
      <c r="G183" s="248">
        <v>260</v>
      </c>
      <c r="H183" s="232" t="s">
        <v>985</v>
      </c>
      <c r="I183" s="230">
        <v>50</v>
      </c>
      <c r="J183" s="248">
        <v>260</v>
      </c>
      <c r="K183" s="232" t="s">
        <v>985</v>
      </c>
      <c r="L183" s="230">
        <v>50</v>
      </c>
      <c r="M183" s="248">
        <v>260</v>
      </c>
      <c r="N183" s="232" t="s">
        <v>985</v>
      </c>
      <c r="O183" s="230">
        <v>21</v>
      </c>
      <c r="P183" s="248">
        <v>110.00000000000001</v>
      </c>
      <c r="Q183" s="232" t="s">
        <v>985</v>
      </c>
      <c r="R183" s="230">
        <v>50</v>
      </c>
      <c r="S183" s="248">
        <v>260</v>
      </c>
      <c r="T183" s="232" t="s">
        <v>985</v>
      </c>
      <c r="U183" s="259">
        <v>15</v>
      </c>
      <c r="V183" s="258"/>
    </row>
    <row r="184" spans="1:22" x14ac:dyDescent="0.2">
      <c r="A184" s="251" t="s">
        <v>470</v>
      </c>
      <c r="B184" s="230" t="s">
        <v>471</v>
      </c>
      <c r="C184" s="230">
        <v>21</v>
      </c>
      <c r="D184" s="248">
        <v>120</v>
      </c>
      <c r="E184" s="232" t="s">
        <v>985</v>
      </c>
      <c r="F184" s="230">
        <v>45</v>
      </c>
      <c r="G184" s="248">
        <v>260</v>
      </c>
      <c r="H184" s="232" t="s">
        <v>985</v>
      </c>
      <c r="I184" s="230">
        <v>45</v>
      </c>
      <c r="J184" s="248">
        <v>260</v>
      </c>
      <c r="K184" s="232" t="s">
        <v>985</v>
      </c>
      <c r="L184" s="230">
        <v>45</v>
      </c>
      <c r="M184" s="248">
        <v>260</v>
      </c>
      <c r="N184" s="232" t="s">
        <v>985</v>
      </c>
      <c r="O184" s="230">
        <v>21</v>
      </c>
      <c r="P184" s="248">
        <v>120</v>
      </c>
      <c r="Q184" s="232" t="s">
        <v>985</v>
      </c>
      <c r="R184" s="230">
        <v>45</v>
      </c>
      <c r="S184" s="248">
        <v>260</v>
      </c>
      <c r="T184" s="232" t="s">
        <v>985</v>
      </c>
      <c r="U184" s="259">
        <v>15</v>
      </c>
      <c r="V184" s="258"/>
    </row>
    <row r="185" spans="1:22" x14ac:dyDescent="0.2">
      <c r="A185" s="236" t="s">
        <v>472</v>
      </c>
      <c r="B185" s="230" t="s">
        <v>473</v>
      </c>
      <c r="C185" s="230">
        <v>12</v>
      </c>
      <c r="D185" s="248">
        <v>70</v>
      </c>
      <c r="E185" s="232" t="s">
        <v>985</v>
      </c>
      <c r="F185" s="230">
        <v>12</v>
      </c>
      <c r="G185" s="248">
        <v>70</v>
      </c>
      <c r="H185" s="232" t="s">
        <v>985</v>
      </c>
      <c r="I185" s="230">
        <v>12</v>
      </c>
      <c r="J185" s="248">
        <v>70</v>
      </c>
      <c r="K185" s="232" t="s">
        <v>985</v>
      </c>
      <c r="L185" s="230">
        <v>12</v>
      </c>
      <c r="M185" s="248">
        <v>70</v>
      </c>
      <c r="N185" s="232" t="s">
        <v>985</v>
      </c>
      <c r="O185" s="230">
        <v>12</v>
      </c>
      <c r="P185" s="248">
        <v>70</v>
      </c>
      <c r="Q185" s="232" t="s">
        <v>985</v>
      </c>
      <c r="R185" s="230">
        <v>12</v>
      </c>
      <c r="S185" s="248">
        <v>70</v>
      </c>
      <c r="T185" s="232" t="s">
        <v>985</v>
      </c>
      <c r="U185" s="259">
        <v>15</v>
      </c>
      <c r="V185" s="258"/>
    </row>
    <row r="186" spans="1:22" x14ac:dyDescent="0.2">
      <c r="A186" s="236" t="s">
        <v>474</v>
      </c>
      <c r="B186" s="230" t="s">
        <v>475</v>
      </c>
      <c r="C186" s="230">
        <v>10</v>
      </c>
      <c r="D186" s="248">
        <v>4.0999999999999996</v>
      </c>
      <c r="E186" s="232" t="s">
        <v>985</v>
      </c>
      <c r="F186" s="230">
        <v>10</v>
      </c>
      <c r="G186" s="248">
        <v>4.0999999999999996</v>
      </c>
      <c r="H186" s="232" t="s">
        <v>985</v>
      </c>
      <c r="I186" s="230">
        <v>1000</v>
      </c>
      <c r="J186" s="248">
        <v>409.99999999999994</v>
      </c>
      <c r="K186" s="232" t="s">
        <v>985</v>
      </c>
      <c r="L186" s="230">
        <v>1000</v>
      </c>
      <c r="M186" s="248">
        <v>409.99999999999994</v>
      </c>
      <c r="N186" s="232" t="s">
        <v>985</v>
      </c>
      <c r="O186" s="230">
        <v>10</v>
      </c>
      <c r="P186" s="248">
        <v>4.0999999999999996</v>
      </c>
      <c r="Q186" s="232" t="s">
        <v>985</v>
      </c>
      <c r="R186" s="230">
        <v>10</v>
      </c>
      <c r="S186" s="248">
        <v>4.0999999999999996</v>
      </c>
      <c r="T186" s="232" t="s">
        <v>985</v>
      </c>
      <c r="U186" s="259" t="s">
        <v>986</v>
      </c>
      <c r="V186" s="258"/>
    </row>
    <row r="187" spans="1:22" x14ac:dyDescent="0.2">
      <c r="A187" s="236" t="s">
        <v>476</v>
      </c>
      <c r="B187" s="230" t="s">
        <v>477</v>
      </c>
      <c r="C187" s="230">
        <v>0.2</v>
      </c>
      <c r="D187" s="248">
        <v>5.5</v>
      </c>
      <c r="E187" s="232" t="s">
        <v>985</v>
      </c>
      <c r="F187" s="230">
        <v>0.2</v>
      </c>
      <c r="G187" s="248">
        <v>5.5</v>
      </c>
      <c r="H187" s="232" t="s">
        <v>985</v>
      </c>
      <c r="I187" s="230">
        <v>20</v>
      </c>
      <c r="J187" s="248">
        <v>550</v>
      </c>
      <c r="K187" s="232" t="s">
        <v>985</v>
      </c>
      <c r="L187" s="230">
        <v>20</v>
      </c>
      <c r="M187" s="248">
        <v>550</v>
      </c>
      <c r="N187" s="232" t="s">
        <v>985</v>
      </c>
      <c r="O187" s="230">
        <v>0.2</v>
      </c>
      <c r="P187" s="248">
        <v>5.5</v>
      </c>
      <c r="Q187" s="232" t="s">
        <v>985</v>
      </c>
      <c r="R187" s="230">
        <v>0.2</v>
      </c>
      <c r="S187" s="248">
        <v>5.5</v>
      </c>
      <c r="T187" s="232" t="s">
        <v>985</v>
      </c>
      <c r="U187" s="259">
        <v>15</v>
      </c>
      <c r="V187" s="258"/>
    </row>
    <row r="188" spans="1:22" x14ac:dyDescent="0.2">
      <c r="A188" s="236" t="s">
        <v>478</v>
      </c>
      <c r="B188" s="230" t="s">
        <v>479</v>
      </c>
      <c r="C188" s="230">
        <v>0.21000000000000002</v>
      </c>
      <c r="D188" s="248">
        <v>4.2000000000000003E-2</v>
      </c>
      <c r="E188" s="232" t="s">
        <v>985</v>
      </c>
      <c r="F188" s="230">
        <v>0.88</v>
      </c>
      <c r="G188" s="248">
        <v>0.17</v>
      </c>
      <c r="H188" s="232" t="s">
        <v>985</v>
      </c>
      <c r="I188" s="230">
        <v>21</v>
      </c>
      <c r="J188" s="248">
        <v>4.2</v>
      </c>
      <c r="K188" s="232" t="s">
        <v>985</v>
      </c>
      <c r="L188" s="230">
        <v>88.000000000000014</v>
      </c>
      <c r="M188" s="248">
        <v>17</v>
      </c>
      <c r="N188" s="232" t="s">
        <v>985</v>
      </c>
      <c r="O188" s="230">
        <v>21</v>
      </c>
      <c r="P188" s="248">
        <v>4.2</v>
      </c>
      <c r="Q188" s="232" t="s">
        <v>985</v>
      </c>
      <c r="R188" s="230">
        <v>88.000000000000014</v>
      </c>
      <c r="S188" s="248">
        <v>17</v>
      </c>
      <c r="T188" s="232" t="s">
        <v>985</v>
      </c>
      <c r="U188" s="259" t="s">
        <v>986</v>
      </c>
      <c r="V188" s="258"/>
    </row>
    <row r="189" spans="1:22" x14ac:dyDescent="0.2">
      <c r="A189" s="249" t="s">
        <v>480</v>
      </c>
      <c r="B189" s="250" t="s">
        <v>481</v>
      </c>
      <c r="C189" s="230">
        <v>17</v>
      </c>
      <c r="D189" s="248">
        <v>2</v>
      </c>
      <c r="E189" s="232" t="s">
        <v>985</v>
      </c>
      <c r="F189" s="230">
        <v>49.000000000000007</v>
      </c>
      <c r="G189" s="248">
        <v>5.7</v>
      </c>
      <c r="H189" s="232" t="s">
        <v>985</v>
      </c>
      <c r="I189" s="230">
        <v>1700</v>
      </c>
      <c r="J189" s="248">
        <v>200</v>
      </c>
      <c r="K189" s="232" t="s">
        <v>985</v>
      </c>
      <c r="L189" s="230">
        <v>4900</v>
      </c>
      <c r="M189" s="248">
        <v>570</v>
      </c>
      <c r="N189" s="232" t="s">
        <v>985</v>
      </c>
      <c r="O189" s="230">
        <v>17</v>
      </c>
      <c r="P189" s="248">
        <v>2</v>
      </c>
      <c r="Q189" s="232" t="s">
        <v>985</v>
      </c>
      <c r="R189" s="230">
        <v>49.000000000000007</v>
      </c>
      <c r="S189" s="248">
        <v>5.7</v>
      </c>
      <c r="T189" s="232" t="s">
        <v>985</v>
      </c>
      <c r="U189" s="259" t="s">
        <v>986</v>
      </c>
      <c r="V189" s="258"/>
    </row>
    <row r="190" spans="1:22" x14ac:dyDescent="0.2">
      <c r="A190" s="236" t="s">
        <v>482</v>
      </c>
      <c r="B190" s="230" t="s">
        <v>483</v>
      </c>
      <c r="C190" s="230">
        <v>1.7000000000000002</v>
      </c>
      <c r="D190" s="248">
        <v>37</v>
      </c>
      <c r="E190" s="232" t="s">
        <v>985</v>
      </c>
      <c r="F190" s="230">
        <v>4.9000000000000004</v>
      </c>
      <c r="G190" s="248">
        <v>110.00000000000001</v>
      </c>
      <c r="H190" s="232" t="s">
        <v>985</v>
      </c>
      <c r="I190" s="230">
        <v>85</v>
      </c>
      <c r="J190" s="248">
        <v>1900</v>
      </c>
      <c r="K190" s="232" t="s">
        <v>985</v>
      </c>
      <c r="L190" s="230">
        <v>85</v>
      </c>
      <c r="M190" s="248">
        <v>1900</v>
      </c>
      <c r="N190" s="232" t="s">
        <v>985</v>
      </c>
      <c r="O190" s="230">
        <v>1.7000000000000002</v>
      </c>
      <c r="P190" s="248">
        <v>37</v>
      </c>
      <c r="Q190" s="232" t="s">
        <v>985</v>
      </c>
      <c r="R190" s="230">
        <v>4.9000000000000004</v>
      </c>
      <c r="S190" s="248">
        <v>110.00000000000001</v>
      </c>
      <c r="T190" s="232" t="s">
        <v>985</v>
      </c>
      <c r="U190" s="259">
        <v>15</v>
      </c>
      <c r="V190" s="258"/>
    </row>
    <row r="191" spans="1:22" x14ac:dyDescent="0.2">
      <c r="A191" s="251" t="s">
        <v>484</v>
      </c>
      <c r="B191" s="230" t="s">
        <v>485</v>
      </c>
      <c r="C191" s="230">
        <v>42</v>
      </c>
      <c r="D191" s="248">
        <v>5.9</v>
      </c>
      <c r="E191" s="232" t="s">
        <v>985</v>
      </c>
      <c r="F191" s="230">
        <v>180</v>
      </c>
      <c r="G191" s="248">
        <v>25</v>
      </c>
      <c r="H191" s="232" t="s">
        <v>985</v>
      </c>
      <c r="I191" s="230">
        <v>4200</v>
      </c>
      <c r="J191" s="248">
        <v>590</v>
      </c>
      <c r="K191" s="232" t="s">
        <v>985</v>
      </c>
      <c r="L191" s="230">
        <v>10000</v>
      </c>
      <c r="M191" s="248">
        <v>2500</v>
      </c>
      <c r="N191" s="232" t="s">
        <v>985</v>
      </c>
      <c r="O191" s="230">
        <v>4200</v>
      </c>
      <c r="P191" s="248">
        <v>590</v>
      </c>
      <c r="Q191" s="232" t="s">
        <v>985</v>
      </c>
      <c r="R191" s="230">
        <v>10000</v>
      </c>
      <c r="S191" s="248">
        <v>2500</v>
      </c>
      <c r="T191" s="232" t="s">
        <v>985</v>
      </c>
      <c r="U191" s="259" t="s">
        <v>986</v>
      </c>
      <c r="V191" s="258"/>
    </row>
    <row r="192" spans="1:22" x14ac:dyDescent="0.2">
      <c r="A192" s="236" t="s">
        <v>486</v>
      </c>
      <c r="B192" s="230" t="s">
        <v>487</v>
      </c>
      <c r="C192" s="230">
        <v>15</v>
      </c>
      <c r="D192" s="248">
        <v>3.9</v>
      </c>
      <c r="E192" s="232" t="s">
        <v>985</v>
      </c>
      <c r="F192" s="230">
        <v>62</v>
      </c>
      <c r="G192" s="248">
        <v>16</v>
      </c>
      <c r="H192" s="232" t="s">
        <v>985</v>
      </c>
      <c r="I192" s="230">
        <v>1500</v>
      </c>
      <c r="J192" s="248">
        <v>390</v>
      </c>
      <c r="K192" s="232" t="s">
        <v>985</v>
      </c>
      <c r="L192" s="230">
        <v>6200</v>
      </c>
      <c r="M192" s="248">
        <v>1600</v>
      </c>
      <c r="N192" s="232" t="s">
        <v>985</v>
      </c>
      <c r="O192" s="230">
        <v>1500</v>
      </c>
      <c r="P192" s="248">
        <v>390</v>
      </c>
      <c r="Q192" s="232" t="s">
        <v>985</v>
      </c>
      <c r="R192" s="230">
        <v>6200</v>
      </c>
      <c r="S192" s="248">
        <v>1600</v>
      </c>
      <c r="T192" s="232" t="s">
        <v>985</v>
      </c>
      <c r="U192" s="259" t="s">
        <v>986</v>
      </c>
      <c r="V192" s="258"/>
    </row>
    <row r="193" spans="1:22" x14ac:dyDescent="0.2">
      <c r="A193" s="236" t="s">
        <v>488</v>
      </c>
      <c r="B193" s="230" t="s">
        <v>489</v>
      </c>
      <c r="C193" s="230">
        <v>1.4</v>
      </c>
      <c r="D193" s="248">
        <v>0.54</v>
      </c>
      <c r="E193" s="232" t="s">
        <v>985</v>
      </c>
      <c r="F193" s="230">
        <v>5.7</v>
      </c>
      <c r="G193" s="248">
        <v>2.2000000000000002</v>
      </c>
      <c r="H193" s="232" t="s">
        <v>985</v>
      </c>
      <c r="I193" s="230">
        <v>140</v>
      </c>
      <c r="J193" s="248">
        <v>54</v>
      </c>
      <c r="K193" s="232" t="s">
        <v>985</v>
      </c>
      <c r="L193" s="230">
        <v>570</v>
      </c>
      <c r="M193" s="248">
        <v>220</v>
      </c>
      <c r="N193" s="232" t="s">
        <v>985</v>
      </c>
      <c r="O193" s="230">
        <v>140</v>
      </c>
      <c r="P193" s="248">
        <v>54</v>
      </c>
      <c r="Q193" s="232" t="s">
        <v>985</v>
      </c>
      <c r="R193" s="230">
        <v>570</v>
      </c>
      <c r="S193" s="248">
        <v>220</v>
      </c>
      <c r="T193" s="232" t="s">
        <v>985</v>
      </c>
      <c r="U193" s="259" t="s">
        <v>986</v>
      </c>
      <c r="V193" s="258"/>
    </row>
    <row r="194" spans="1:22" x14ac:dyDescent="0.2">
      <c r="A194" s="236" t="s">
        <v>490</v>
      </c>
      <c r="B194" s="230" t="s">
        <v>491</v>
      </c>
      <c r="C194" s="230">
        <v>70</v>
      </c>
      <c r="D194" s="248">
        <v>46</v>
      </c>
      <c r="E194" s="232" t="s">
        <v>985</v>
      </c>
      <c r="F194" s="230">
        <v>70</v>
      </c>
      <c r="G194" s="248">
        <v>46</v>
      </c>
      <c r="H194" s="232" t="s">
        <v>985</v>
      </c>
      <c r="I194" s="230">
        <v>7000</v>
      </c>
      <c r="J194" s="248">
        <v>4600</v>
      </c>
      <c r="K194" s="232" t="s">
        <v>985</v>
      </c>
      <c r="L194" s="230">
        <v>7000</v>
      </c>
      <c r="M194" s="248">
        <v>4600</v>
      </c>
      <c r="N194" s="232" t="s">
        <v>985</v>
      </c>
      <c r="O194" s="230">
        <v>7000</v>
      </c>
      <c r="P194" s="248">
        <v>4600</v>
      </c>
      <c r="Q194" s="232" t="s">
        <v>985</v>
      </c>
      <c r="R194" s="230">
        <v>7000</v>
      </c>
      <c r="S194" s="248">
        <v>4600</v>
      </c>
      <c r="T194" s="232" t="s">
        <v>985</v>
      </c>
      <c r="U194" s="259" t="s">
        <v>986</v>
      </c>
      <c r="V194" s="258"/>
    </row>
    <row r="195" spans="1:22" x14ac:dyDescent="0.2">
      <c r="A195" s="249" t="s">
        <v>492</v>
      </c>
      <c r="B195" s="250" t="s">
        <v>493</v>
      </c>
      <c r="C195" s="230">
        <v>170</v>
      </c>
      <c r="D195" s="248">
        <v>120</v>
      </c>
      <c r="E195" s="232" t="s">
        <v>985</v>
      </c>
      <c r="F195" s="230">
        <v>490.00000000000006</v>
      </c>
      <c r="G195" s="248">
        <v>350</v>
      </c>
      <c r="H195" s="232" t="s">
        <v>985</v>
      </c>
      <c r="I195" s="230">
        <v>10000</v>
      </c>
      <c r="J195" s="248">
        <v>10000</v>
      </c>
      <c r="K195" s="232" t="s">
        <v>937</v>
      </c>
      <c r="L195" s="230">
        <v>10000</v>
      </c>
      <c r="M195" s="248">
        <v>10000</v>
      </c>
      <c r="N195" s="232" t="s">
        <v>937</v>
      </c>
      <c r="O195" s="230">
        <v>170</v>
      </c>
      <c r="P195" s="248">
        <v>120</v>
      </c>
      <c r="Q195" s="232" t="s">
        <v>985</v>
      </c>
      <c r="R195" s="230">
        <v>490.00000000000006</v>
      </c>
      <c r="S195" s="248">
        <v>350</v>
      </c>
      <c r="T195" s="232" t="s">
        <v>985</v>
      </c>
      <c r="U195" s="259" t="s">
        <v>986</v>
      </c>
      <c r="V195" s="258"/>
    </row>
    <row r="196" spans="1:22" x14ac:dyDescent="0.2">
      <c r="A196" s="236" t="s">
        <v>494</v>
      </c>
      <c r="B196" s="230" t="s">
        <v>495</v>
      </c>
      <c r="C196" s="230">
        <v>690</v>
      </c>
      <c r="D196" s="248">
        <v>190</v>
      </c>
      <c r="E196" s="232" t="s">
        <v>985</v>
      </c>
      <c r="F196" s="230">
        <v>1900</v>
      </c>
      <c r="G196" s="248">
        <v>530</v>
      </c>
      <c r="H196" s="232" t="s">
        <v>985</v>
      </c>
      <c r="I196" s="230">
        <v>10000</v>
      </c>
      <c r="J196" s="248">
        <v>10000</v>
      </c>
      <c r="K196" s="232" t="s">
        <v>937</v>
      </c>
      <c r="L196" s="230">
        <v>10000</v>
      </c>
      <c r="M196" s="248">
        <v>10000</v>
      </c>
      <c r="N196" s="232" t="s">
        <v>937</v>
      </c>
      <c r="O196" s="230">
        <v>690</v>
      </c>
      <c r="P196" s="248">
        <v>190</v>
      </c>
      <c r="Q196" s="232" t="s">
        <v>985</v>
      </c>
      <c r="R196" s="230">
        <v>1900</v>
      </c>
      <c r="S196" s="248">
        <v>530</v>
      </c>
      <c r="T196" s="232" t="s">
        <v>985</v>
      </c>
      <c r="U196" s="259" t="s">
        <v>986</v>
      </c>
      <c r="V196" s="258"/>
    </row>
    <row r="197" spans="1:22" x14ac:dyDescent="0.2">
      <c r="A197" s="249" t="s">
        <v>496</v>
      </c>
      <c r="B197" s="250" t="s">
        <v>497</v>
      </c>
      <c r="C197" s="230">
        <v>63</v>
      </c>
      <c r="D197" s="248">
        <v>10</v>
      </c>
      <c r="E197" s="232" t="s">
        <v>985</v>
      </c>
      <c r="F197" s="230">
        <v>260</v>
      </c>
      <c r="G197" s="248">
        <v>43</v>
      </c>
      <c r="H197" s="232" t="s">
        <v>985</v>
      </c>
      <c r="I197" s="230">
        <v>6300</v>
      </c>
      <c r="J197" s="248">
        <v>1000</v>
      </c>
      <c r="K197" s="232" t="s">
        <v>985</v>
      </c>
      <c r="L197" s="230">
        <v>10000</v>
      </c>
      <c r="M197" s="248">
        <v>4300</v>
      </c>
      <c r="N197" s="232" t="s">
        <v>985</v>
      </c>
      <c r="O197" s="230">
        <v>63</v>
      </c>
      <c r="P197" s="248">
        <v>10</v>
      </c>
      <c r="Q197" s="232" t="s">
        <v>985</v>
      </c>
      <c r="R197" s="230">
        <v>260</v>
      </c>
      <c r="S197" s="248">
        <v>43</v>
      </c>
      <c r="T197" s="232" t="s">
        <v>985</v>
      </c>
      <c r="U197" s="259" t="s">
        <v>986</v>
      </c>
      <c r="V197" s="258"/>
    </row>
    <row r="198" spans="1:22" x14ac:dyDescent="0.2">
      <c r="A198" s="249" t="s">
        <v>498</v>
      </c>
      <c r="B198" s="250" t="s">
        <v>499</v>
      </c>
      <c r="C198" s="230">
        <v>69</v>
      </c>
      <c r="D198" s="248">
        <v>7.9</v>
      </c>
      <c r="E198" s="232" t="s">
        <v>985</v>
      </c>
      <c r="F198" s="230">
        <v>190</v>
      </c>
      <c r="G198" s="248">
        <v>22</v>
      </c>
      <c r="H198" s="232" t="s">
        <v>985</v>
      </c>
      <c r="I198" s="230">
        <v>6900</v>
      </c>
      <c r="J198" s="248">
        <v>790</v>
      </c>
      <c r="K198" s="232" t="s">
        <v>985</v>
      </c>
      <c r="L198" s="230">
        <v>10000</v>
      </c>
      <c r="M198" s="248">
        <v>2200</v>
      </c>
      <c r="N198" s="232" t="s">
        <v>985</v>
      </c>
      <c r="O198" s="230">
        <v>69</v>
      </c>
      <c r="P198" s="248">
        <v>7.9</v>
      </c>
      <c r="Q198" s="232" t="s">
        <v>985</v>
      </c>
      <c r="R198" s="230">
        <v>190</v>
      </c>
      <c r="S198" s="248">
        <v>22</v>
      </c>
      <c r="T198" s="232" t="s">
        <v>985</v>
      </c>
      <c r="U198" s="259" t="s">
        <v>986</v>
      </c>
      <c r="V198" s="258"/>
    </row>
    <row r="199" spans="1:22" x14ac:dyDescent="0.2">
      <c r="A199" s="236" t="s">
        <v>500</v>
      </c>
      <c r="B199" s="230" t="s">
        <v>501</v>
      </c>
      <c r="C199" s="230">
        <v>1400</v>
      </c>
      <c r="D199" s="248">
        <v>170</v>
      </c>
      <c r="E199" s="232" t="s">
        <v>985</v>
      </c>
      <c r="F199" s="230">
        <v>1400</v>
      </c>
      <c r="G199" s="248">
        <v>170</v>
      </c>
      <c r="H199" s="232" t="s">
        <v>985</v>
      </c>
      <c r="I199" s="230">
        <v>10000</v>
      </c>
      <c r="J199" s="248">
        <v>10000</v>
      </c>
      <c r="K199" s="232" t="s">
        <v>937</v>
      </c>
      <c r="L199" s="230">
        <v>10000</v>
      </c>
      <c r="M199" s="248">
        <v>10000</v>
      </c>
      <c r="N199" s="232" t="s">
        <v>937</v>
      </c>
      <c r="O199" s="230">
        <v>10000</v>
      </c>
      <c r="P199" s="248">
        <v>10000</v>
      </c>
      <c r="Q199" s="232" t="s">
        <v>937</v>
      </c>
      <c r="R199" s="230">
        <v>10000</v>
      </c>
      <c r="S199" s="248">
        <v>10000</v>
      </c>
      <c r="T199" s="232" t="s">
        <v>937</v>
      </c>
      <c r="U199" s="259" t="s">
        <v>986</v>
      </c>
      <c r="V199" s="258"/>
    </row>
    <row r="200" spans="1:22" x14ac:dyDescent="0.2">
      <c r="A200" s="249" t="s">
        <v>502</v>
      </c>
      <c r="B200" s="250" t="s">
        <v>503</v>
      </c>
      <c r="C200" s="230">
        <v>0.27999999999999997</v>
      </c>
      <c r="D200" s="248">
        <v>3.1000000000000003E-2</v>
      </c>
      <c r="E200" s="232" t="s">
        <v>985</v>
      </c>
      <c r="F200" s="230">
        <v>0.77999999999999992</v>
      </c>
      <c r="G200" s="248">
        <v>8.6999999999999994E-2</v>
      </c>
      <c r="H200" s="232" t="s">
        <v>985</v>
      </c>
      <c r="I200" s="230">
        <v>28.000000000000004</v>
      </c>
      <c r="J200" s="248">
        <v>3.1</v>
      </c>
      <c r="K200" s="232" t="s">
        <v>985</v>
      </c>
      <c r="L200" s="230">
        <v>78</v>
      </c>
      <c r="M200" s="248">
        <v>8.6999999999999993</v>
      </c>
      <c r="N200" s="232" t="s">
        <v>985</v>
      </c>
      <c r="O200" s="230">
        <v>280</v>
      </c>
      <c r="P200" s="248">
        <v>31</v>
      </c>
      <c r="Q200" s="232" t="s">
        <v>985</v>
      </c>
      <c r="R200" s="230">
        <v>780</v>
      </c>
      <c r="S200" s="248">
        <v>87</v>
      </c>
      <c r="T200" s="232" t="s">
        <v>985</v>
      </c>
      <c r="U200" s="259" t="s">
        <v>986</v>
      </c>
      <c r="V200" s="258"/>
    </row>
    <row r="201" spans="1:22" x14ac:dyDescent="0.2">
      <c r="A201" s="249" t="s">
        <v>504</v>
      </c>
      <c r="B201" s="250" t="s">
        <v>505</v>
      </c>
      <c r="C201" s="230">
        <v>3.5000000000000003E-2</v>
      </c>
      <c r="D201" s="248">
        <v>0.11000000000000001</v>
      </c>
      <c r="E201" s="232" t="s">
        <v>985</v>
      </c>
      <c r="F201" s="230">
        <v>9.6999999999999989E-2</v>
      </c>
      <c r="G201" s="248">
        <v>0.30000000000000004</v>
      </c>
      <c r="H201" s="232" t="s">
        <v>985</v>
      </c>
      <c r="I201" s="230">
        <v>3.5000000000000004</v>
      </c>
      <c r="J201" s="248">
        <v>11</v>
      </c>
      <c r="K201" s="232" t="s">
        <v>985</v>
      </c>
      <c r="L201" s="230">
        <v>9.7000000000000011</v>
      </c>
      <c r="M201" s="248">
        <v>30</v>
      </c>
      <c r="N201" s="232" t="s">
        <v>985</v>
      </c>
      <c r="O201" s="230">
        <v>3.5000000000000003E-2</v>
      </c>
      <c r="P201" s="248">
        <v>0.11000000000000001</v>
      </c>
      <c r="Q201" s="232" t="s">
        <v>985</v>
      </c>
      <c r="R201" s="230">
        <v>9.6999999999999989E-2</v>
      </c>
      <c r="S201" s="248">
        <v>0.30000000000000004</v>
      </c>
      <c r="T201" s="232" t="s">
        <v>985</v>
      </c>
      <c r="U201" s="259">
        <v>20</v>
      </c>
      <c r="V201" s="258"/>
    </row>
    <row r="202" spans="1:22" x14ac:dyDescent="0.2">
      <c r="A202" s="236" t="s">
        <v>506</v>
      </c>
      <c r="B202" s="230" t="s">
        <v>507</v>
      </c>
      <c r="C202" s="230">
        <v>7.0000000000000007E-2</v>
      </c>
      <c r="D202" s="248">
        <v>0.06</v>
      </c>
      <c r="E202" s="232" t="s">
        <v>985</v>
      </c>
      <c r="F202" s="230">
        <v>7.0000000000000007E-2</v>
      </c>
      <c r="G202" s="248">
        <v>0.06</v>
      </c>
      <c r="H202" s="232" t="s">
        <v>985</v>
      </c>
      <c r="I202" s="230">
        <v>7.0000000000000009</v>
      </c>
      <c r="J202" s="248">
        <v>6</v>
      </c>
      <c r="K202" s="232" t="s">
        <v>985</v>
      </c>
      <c r="L202" s="230">
        <v>7.0000000000000009</v>
      </c>
      <c r="M202" s="248">
        <v>6</v>
      </c>
      <c r="N202" s="232" t="s">
        <v>985</v>
      </c>
      <c r="O202" s="230">
        <v>7.0000000000000007E-2</v>
      </c>
      <c r="P202" s="248">
        <v>0.06</v>
      </c>
      <c r="Q202" s="232" t="s">
        <v>985</v>
      </c>
      <c r="R202" s="230">
        <v>7.0000000000000007E-2</v>
      </c>
      <c r="S202" s="248">
        <v>0.06</v>
      </c>
      <c r="T202" s="232" t="s">
        <v>985</v>
      </c>
      <c r="U202" s="259" t="s">
        <v>986</v>
      </c>
      <c r="V202" s="258"/>
    </row>
    <row r="203" spans="1:22" x14ac:dyDescent="0.2">
      <c r="A203" s="249" t="s">
        <v>508</v>
      </c>
      <c r="B203" s="250" t="s">
        <v>509</v>
      </c>
      <c r="C203" s="230">
        <v>8.5</v>
      </c>
      <c r="D203" s="248">
        <v>94</v>
      </c>
      <c r="E203" s="232" t="s">
        <v>985</v>
      </c>
      <c r="F203" s="230">
        <v>8.5</v>
      </c>
      <c r="G203" s="248">
        <v>94</v>
      </c>
      <c r="H203" s="232" t="s">
        <v>985</v>
      </c>
      <c r="I203" s="230">
        <v>8.5</v>
      </c>
      <c r="J203" s="248">
        <v>94</v>
      </c>
      <c r="K203" s="232" t="s">
        <v>985</v>
      </c>
      <c r="L203" s="230">
        <v>8.5</v>
      </c>
      <c r="M203" s="248">
        <v>94</v>
      </c>
      <c r="N203" s="232" t="s">
        <v>985</v>
      </c>
      <c r="O203" s="230">
        <v>8.5</v>
      </c>
      <c r="P203" s="248">
        <v>94</v>
      </c>
      <c r="Q203" s="232" t="s">
        <v>985</v>
      </c>
      <c r="R203" s="230">
        <v>8.5</v>
      </c>
      <c r="S203" s="248">
        <v>94</v>
      </c>
      <c r="T203" s="232" t="s">
        <v>985</v>
      </c>
      <c r="U203" s="259">
        <v>15</v>
      </c>
      <c r="V203" s="258"/>
    </row>
    <row r="204" spans="1:22" x14ac:dyDescent="0.2">
      <c r="A204" s="249" t="s">
        <v>950</v>
      </c>
      <c r="B204" s="250" t="s">
        <v>511</v>
      </c>
      <c r="C204" s="230">
        <v>9</v>
      </c>
      <c r="D204" s="248">
        <v>2.5</v>
      </c>
      <c r="E204" s="232" t="s">
        <v>985</v>
      </c>
      <c r="F204" s="230">
        <v>9</v>
      </c>
      <c r="G204" s="248">
        <v>2.5</v>
      </c>
      <c r="H204" s="232" t="s">
        <v>985</v>
      </c>
      <c r="I204" s="230">
        <v>900</v>
      </c>
      <c r="J204" s="248">
        <v>250</v>
      </c>
      <c r="K204" s="232" t="s">
        <v>985</v>
      </c>
      <c r="L204" s="230">
        <v>900</v>
      </c>
      <c r="M204" s="248">
        <v>250</v>
      </c>
      <c r="N204" s="232" t="s">
        <v>985</v>
      </c>
      <c r="O204" s="230">
        <v>9</v>
      </c>
      <c r="P204" s="248">
        <v>2.5</v>
      </c>
      <c r="Q204" s="232" t="s">
        <v>985</v>
      </c>
      <c r="R204" s="230">
        <v>9</v>
      </c>
      <c r="S204" s="248">
        <v>2.5</v>
      </c>
      <c r="T204" s="232" t="s">
        <v>985</v>
      </c>
      <c r="U204" s="259" t="s">
        <v>986</v>
      </c>
      <c r="V204" s="258"/>
    </row>
    <row r="205" spans="1:22" x14ac:dyDescent="0.2">
      <c r="A205" s="236" t="s">
        <v>512</v>
      </c>
      <c r="B205" s="230" t="s">
        <v>513</v>
      </c>
      <c r="C205" s="230">
        <v>26</v>
      </c>
      <c r="D205" s="248">
        <v>3200</v>
      </c>
      <c r="E205" s="232" t="s">
        <v>985</v>
      </c>
      <c r="F205" s="230">
        <v>26</v>
      </c>
      <c r="G205" s="248">
        <v>3200</v>
      </c>
      <c r="H205" s="232" t="s">
        <v>985</v>
      </c>
      <c r="I205" s="230">
        <v>26</v>
      </c>
      <c r="J205" s="248">
        <v>3200</v>
      </c>
      <c r="K205" s="232" t="s">
        <v>985</v>
      </c>
      <c r="L205" s="230">
        <v>26</v>
      </c>
      <c r="M205" s="248">
        <v>3200</v>
      </c>
      <c r="N205" s="232" t="s">
        <v>985</v>
      </c>
      <c r="O205" s="230">
        <v>26</v>
      </c>
      <c r="P205" s="248">
        <v>3200</v>
      </c>
      <c r="Q205" s="232" t="s">
        <v>985</v>
      </c>
      <c r="R205" s="230">
        <v>26</v>
      </c>
      <c r="S205" s="248">
        <v>3200</v>
      </c>
      <c r="T205" s="232" t="s">
        <v>985</v>
      </c>
      <c r="U205" s="259">
        <v>10</v>
      </c>
      <c r="V205" s="258"/>
    </row>
    <row r="206" spans="1:22" x14ac:dyDescent="0.2">
      <c r="A206" s="236" t="s">
        <v>514</v>
      </c>
      <c r="B206" s="230" t="s">
        <v>515</v>
      </c>
      <c r="C206" s="230">
        <v>140</v>
      </c>
      <c r="D206" s="248">
        <v>2800</v>
      </c>
      <c r="E206" s="232" t="s">
        <v>985</v>
      </c>
      <c r="F206" s="230">
        <v>190</v>
      </c>
      <c r="G206" s="248">
        <v>3800</v>
      </c>
      <c r="H206" s="232" t="s">
        <v>985</v>
      </c>
      <c r="I206" s="230">
        <v>190</v>
      </c>
      <c r="J206" s="248">
        <v>3800</v>
      </c>
      <c r="K206" s="232" t="s">
        <v>985</v>
      </c>
      <c r="L206" s="230">
        <v>190</v>
      </c>
      <c r="M206" s="248">
        <v>3800</v>
      </c>
      <c r="N206" s="232" t="s">
        <v>985</v>
      </c>
      <c r="O206" s="230">
        <v>190</v>
      </c>
      <c r="P206" s="248">
        <v>3800</v>
      </c>
      <c r="Q206" s="232" t="s">
        <v>985</v>
      </c>
      <c r="R206" s="230">
        <v>190</v>
      </c>
      <c r="S206" s="248">
        <v>3800</v>
      </c>
      <c r="T206" s="232" t="s">
        <v>985</v>
      </c>
      <c r="U206" s="259">
        <v>15</v>
      </c>
      <c r="V206" s="258"/>
    </row>
    <row r="207" spans="1:22" x14ac:dyDescent="0.2">
      <c r="A207" s="236" t="s">
        <v>518</v>
      </c>
      <c r="B207" s="230" t="s">
        <v>519</v>
      </c>
      <c r="C207" s="230">
        <v>200</v>
      </c>
      <c r="D207" s="248">
        <v>87</v>
      </c>
      <c r="E207" s="232" t="s">
        <v>985</v>
      </c>
      <c r="F207" s="230">
        <v>200</v>
      </c>
      <c r="G207" s="248">
        <v>87</v>
      </c>
      <c r="H207" s="232" t="s">
        <v>985</v>
      </c>
      <c r="I207" s="230">
        <v>10000</v>
      </c>
      <c r="J207" s="248">
        <v>8700</v>
      </c>
      <c r="K207" s="232" t="s">
        <v>985</v>
      </c>
      <c r="L207" s="230">
        <v>10000</v>
      </c>
      <c r="M207" s="248">
        <v>8700</v>
      </c>
      <c r="N207" s="232" t="s">
        <v>985</v>
      </c>
      <c r="O207" s="230">
        <v>10000</v>
      </c>
      <c r="P207" s="248">
        <v>8700</v>
      </c>
      <c r="Q207" s="232" t="s">
        <v>985</v>
      </c>
      <c r="R207" s="230">
        <v>10000</v>
      </c>
      <c r="S207" s="248">
        <v>8700</v>
      </c>
      <c r="T207" s="232" t="s">
        <v>985</v>
      </c>
      <c r="U207" s="259" t="s">
        <v>986</v>
      </c>
      <c r="V207" s="258"/>
    </row>
    <row r="208" spans="1:22" x14ac:dyDescent="0.2">
      <c r="A208" s="236" t="s">
        <v>520</v>
      </c>
      <c r="B208" s="230" t="s">
        <v>521</v>
      </c>
      <c r="C208" s="230">
        <v>1</v>
      </c>
      <c r="D208" s="248">
        <v>2.9</v>
      </c>
      <c r="E208" s="232" t="s">
        <v>985</v>
      </c>
      <c r="F208" s="230">
        <v>1</v>
      </c>
      <c r="G208" s="248">
        <v>2.9</v>
      </c>
      <c r="H208" s="232" t="s">
        <v>985</v>
      </c>
      <c r="I208" s="230">
        <v>100</v>
      </c>
      <c r="J208" s="248">
        <v>290</v>
      </c>
      <c r="K208" s="232" t="s">
        <v>985</v>
      </c>
      <c r="L208" s="230">
        <v>100</v>
      </c>
      <c r="M208" s="248">
        <v>290</v>
      </c>
      <c r="N208" s="232" t="s">
        <v>985</v>
      </c>
      <c r="O208" s="230">
        <v>1</v>
      </c>
      <c r="P208" s="248">
        <v>2.9</v>
      </c>
      <c r="Q208" s="232" t="s">
        <v>985</v>
      </c>
      <c r="R208" s="230">
        <v>1</v>
      </c>
      <c r="S208" s="248">
        <v>2.9</v>
      </c>
      <c r="T208" s="232" t="s">
        <v>985</v>
      </c>
      <c r="U208" s="259">
        <v>20</v>
      </c>
      <c r="V208" s="258"/>
    </row>
    <row r="209" spans="1:22" x14ac:dyDescent="0.2">
      <c r="A209" s="236" t="s">
        <v>522</v>
      </c>
      <c r="B209" s="230" t="s">
        <v>523</v>
      </c>
      <c r="C209" s="230">
        <v>100</v>
      </c>
      <c r="D209" s="248">
        <v>12</v>
      </c>
      <c r="E209" s="232" t="s">
        <v>985</v>
      </c>
      <c r="F209" s="230">
        <v>100</v>
      </c>
      <c r="G209" s="248">
        <v>12</v>
      </c>
      <c r="H209" s="232" t="s">
        <v>985</v>
      </c>
      <c r="I209" s="230">
        <v>10000</v>
      </c>
      <c r="J209" s="248">
        <v>1200</v>
      </c>
      <c r="K209" s="232" t="s">
        <v>985</v>
      </c>
      <c r="L209" s="230">
        <v>10000</v>
      </c>
      <c r="M209" s="248">
        <v>1200</v>
      </c>
      <c r="N209" s="232" t="s">
        <v>985</v>
      </c>
      <c r="O209" s="230">
        <v>10000</v>
      </c>
      <c r="P209" s="248">
        <v>1200</v>
      </c>
      <c r="Q209" s="232" t="s">
        <v>985</v>
      </c>
      <c r="R209" s="230">
        <v>10000</v>
      </c>
      <c r="S209" s="248">
        <v>1200</v>
      </c>
      <c r="T209" s="232" t="s">
        <v>985</v>
      </c>
      <c r="U209" s="259" t="s">
        <v>986</v>
      </c>
      <c r="V209" s="258"/>
    </row>
    <row r="210" spans="1:22" x14ac:dyDescent="0.2">
      <c r="A210" s="236" t="s">
        <v>524</v>
      </c>
      <c r="B210" s="230" t="s">
        <v>525</v>
      </c>
      <c r="C210" s="230">
        <v>6.3E-2</v>
      </c>
      <c r="D210" s="248">
        <v>7.0999999999999995E-3</v>
      </c>
      <c r="E210" s="232" t="s">
        <v>985</v>
      </c>
      <c r="F210" s="230">
        <v>0.26</v>
      </c>
      <c r="G210" s="248">
        <v>2.8999999999999998E-2</v>
      </c>
      <c r="H210" s="232" t="s">
        <v>985</v>
      </c>
      <c r="I210" s="230">
        <v>6.3</v>
      </c>
      <c r="J210" s="248">
        <v>0.71</v>
      </c>
      <c r="K210" s="232" t="s">
        <v>985</v>
      </c>
      <c r="L210" s="230">
        <v>26</v>
      </c>
      <c r="M210" s="248">
        <v>2.9</v>
      </c>
      <c r="N210" s="232" t="s">
        <v>985</v>
      </c>
      <c r="O210" s="230">
        <v>0.63</v>
      </c>
      <c r="P210" s="248">
        <v>7.0999999999999994E-2</v>
      </c>
      <c r="Q210" s="232" t="s">
        <v>985</v>
      </c>
      <c r="R210" s="230">
        <v>2.6</v>
      </c>
      <c r="S210" s="248">
        <v>0.28999999999999998</v>
      </c>
      <c r="T210" s="232" t="s">
        <v>985</v>
      </c>
      <c r="U210" s="259" t="s">
        <v>986</v>
      </c>
      <c r="V210" s="258"/>
    </row>
    <row r="211" spans="1:22" x14ac:dyDescent="0.2">
      <c r="A211" s="249" t="s">
        <v>526</v>
      </c>
      <c r="B211" s="250" t="s">
        <v>527</v>
      </c>
      <c r="C211" s="230">
        <v>8700</v>
      </c>
      <c r="D211" s="248">
        <v>7700</v>
      </c>
      <c r="E211" s="232" t="s">
        <v>985</v>
      </c>
      <c r="F211" s="230">
        <v>24000</v>
      </c>
      <c r="G211" s="248">
        <v>21000</v>
      </c>
      <c r="H211" s="232" t="s">
        <v>985</v>
      </c>
      <c r="I211" s="230">
        <v>190000</v>
      </c>
      <c r="J211" s="248">
        <v>190000</v>
      </c>
      <c r="K211" s="232" t="s">
        <v>937</v>
      </c>
      <c r="L211" s="230">
        <v>190000</v>
      </c>
      <c r="M211" s="248">
        <v>190000</v>
      </c>
      <c r="N211" s="232" t="s">
        <v>937</v>
      </c>
      <c r="O211" s="230">
        <v>8700</v>
      </c>
      <c r="P211" s="248">
        <v>7700</v>
      </c>
      <c r="Q211" s="232" t="s">
        <v>985</v>
      </c>
      <c r="R211" s="230">
        <v>24000</v>
      </c>
      <c r="S211" s="248">
        <v>21000</v>
      </c>
      <c r="T211" s="232" t="s">
        <v>985</v>
      </c>
      <c r="U211" s="259" t="s">
        <v>986</v>
      </c>
      <c r="V211" s="258"/>
    </row>
    <row r="212" spans="1:22" x14ac:dyDescent="0.2">
      <c r="A212" s="249" t="s">
        <v>528</v>
      </c>
      <c r="B212" s="250" t="s">
        <v>529</v>
      </c>
      <c r="C212" s="230">
        <v>3.5000000000000004</v>
      </c>
      <c r="D212" s="248">
        <v>1.5</v>
      </c>
      <c r="E212" s="232" t="s">
        <v>985</v>
      </c>
      <c r="F212" s="230">
        <v>9.7000000000000011</v>
      </c>
      <c r="G212" s="248">
        <v>4.2</v>
      </c>
      <c r="H212" s="232" t="s">
        <v>985</v>
      </c>
      <c r="I212" s="230">
        <v>350</v>
      </c>
      <c r="J212" s="248">
        <v>150</v>
      </c>
      <c r="K212" s="232" t="s">
        <v>985</v>
      </c>
      <c r="L212" s="230">
        <v>969.99999999999989</v>
      </c>
      <c r="M212" s="248">
        <v>420</v>
      </c>
      <c r="N212" s="232" t="s">
        <v>985</v>
      </c>
      <c r="O212" s="230">
        <v>350</v>
      </c>
      <c r="P212" s="248">
        <v>150</v>
      </c>
      <c r="Q212" s="232" t="s">
        <v>985</v>
      </c>
      <c r="R212" s="230">
        <v>969.99999999999989</v>
      </c>
      <c r="S212" s="248">
        <v>420</v>
      </c>
      <c r="T212" s="232" t="s">
        <v>985</v>
      </c>
      <c r="U212" s="259" t="s">
        <v>986</v>
      </c>
      <c r="V212" s="258"/>
    </row>
    <row r="213" spans="1:22" x14ac:dyDescent="0.2">
      <c r="A213" s="236" t="s">
        <v>530</v>
      </c>
      <c r="B213" s="230" t="s">
        <v>531</v>
      </c>
      <c r="C213" s="230">
        <v>1.9</v>
      </c>
      <c r="D213" s="248">
        <v>0.24</v>
      </c>
      <c r="E213" s="232" t="s">
        <v>985</v>
      </c>
      <c r="F213" s="230">
        <v>7.8</v>
      </c>
      <c r="G213" s="248">
        <v>0.9900000000000001</v>
      </c>
      <c r="H213" s="232" t="s">
        <v>985</v>
      </c>
      <c r="I213" s="230">
        <v>190</v>
      </c>
      <c r="J213" s="248">
        <v>24</v>
      </c>
      <c r="K213" s="232" t="s">
        <v>985</v>
      </c>
      <c r="L213" s="230">
        <v>780</v>
      </c>
      <c r="M213" s="248">
        <v>99</v>
      </c>
      <c r="N213" s="232" t="s">
        <v>985</v>
      </c>
      <c r="O213" s="230">
        <v>1.9</v>
      </c>
      <c r="P213" s="248">
        <v>0.24</v>
      </c>
      <c r="Q213" s="232" t="s">
        <v>985</v>
      </c>
      <c r="R213" s="230">
        <v>7.8</v>
      </c>
      <c r="S213" s="248">
        <v>0.9900000000000001</v>
      </c>
      <c r="T213" s="232" t="s">
        <v>985</v>
      </c>
      <c r="U213" s="259" t="s">
        <v>986</v>
      </c>
      <c r="V213" s="258"/>
    </row>
    <row r="214" spans="1:22" x14ac:dyDescent="0.2">
      <c r="A214" s="236" t="s">
        <v>532</v>
      </c>
      <c r="B214" s="230" t="s">
        <v>533</v>
      </c>
      <c r="C214" s="230">
        <v>70</v>
      </c>
      <c r="D214" s="248">
        <v>620</v>
      </c>
      <c r="E214" s="232" t="s">
        <v>985</v>
      </c>
      <c r="F214" s="230">
        <v>70</v>
      </c>
      <c r="G214" s="248">
        <v>620</v>
      </c>
      <c r="H214" s="232" t="s">
        <v>985</v>
      </c>
      <c r="I214" s="230">
        <v>7000</v>
      </c>
      <c r="J214" s="248">
        <v>62000</v>
      </c>
      <c r="K214" s="232" t="s">
        <v>985</v>
      </c>
      <c r="L214" s="230">
        <v>7000</v>
      </c>
      <c r="M214" s="248">
        <v>62000</v>
      </c>
      <c r="N214" s="232" t="s">
        <v>985</v>
      </c>
      <c r="O214" s="230">
        <v>70</v>
      </c>
      <c r="P214" s="248">
        <v>620</v>
      </c>
      <c r="Q214" s="232" t="s">
        <v>985</v>
      </c>
      <c r="R214" s="230">
        <v>70</v>
      </c>
      <c r="S214" s="248">
        <v>620</v>
      </c>
      <c r="T214" s="232" t="s">
        <v>985</v>
      </c>
      <c r="U214" s="259">
        <v>15</v>
      </c>
      <c r="V214" s="258"/>
    </row>
    <row r="215" spans="1:22" x14ac:dyDescent="0.2">
      <c r="A215" s="236" t="s">
        <v>534</v>
      </c>
      <c r="B215" s="230" t="s">
        <v>535</v>
      </c>
      <c r="C215" s="230">
        <v>0.04</v>
      </c>
      <c r="D215" s="248">
        <v>0.68</v>
      </c>
      <c r="E215" s="232" t="s">
        <v>985</v>
      </c>
      <c r="F215" s="230">
        <v>0.04</v>
      </c>
      <c r="G215" s="248">
        <v>0.68</v>
      </c>
      <c r="H215" s="232" t="s">
        <v>985</v>
      </c>
      <c r="I215" s="230">
        <v>4</v>
      </c>
      <c r="J215" s="248">
        <v>68</v>
      </c>
      <c r="K215" s="232" t="s">
        <v>985</v>
      </c>
      <c r="L215" s="230">
        <v>4</v>
      </c>
      <c r="M215" s="248">
        <v>68</v>
      </c>
      <c r="N215" s="232" t="s">
        <v>985</v>
      </c>
      <c r="O215" s="230">
        <v>18</v>
      </c>
      <c r="P215" s="248">
        <v>310</v>
      </c>
      <c r="Q215" s="232" t="s">
        <v>985</v>
      </c>
      <c r="R215" s="230">
        <v>18</v>
      </c>
      <c r="S215" s="248">
        <v>310</v>
      </c>
      <c r="T215" s="232" t="s">
        <v>985</v>
      </c>
      <c r="U215" s="259">
        <v>15</v>
      </c>
      <c r="V215" s="258"/>
    </row>
    <row r="216" spans="1:22" x14ac:dyDescent="0.2">
      <c r="A216" s="236" t="s">
        <v>536</v>
      </c>
      <c r="B216" s="230" t="s">
        <v>537</v>
      </c>
      <c r="C216" s="230">
        <v>0.02</v>
      </c>
      <c r="D216" s="248">
        <v>1.1000000000000001</v>
      </c>
      <c r="E216" s="232" t="s">
        <v>985</v>
      </c>
      <c r="F216" s="230">
        <v>0.02</v>
      </c>
      <c r="G216" s="248">
        <v>1.1000000000000001</v>
      </c>
      <c r="H216" s="232" t="s">
        <v>985</v>
      </c>
      <c r="I216" s="230">
        <v>2</v>
      </c>
      <c r="J216" s="248">
        <v>110.00000000000001</v>
      </c>
      <c r="K216" s="232" t="s">
        <v>985</v>
      </c>
      <c r="L216" s="230">
        <v>2</v>
      </c>
      <c r="M216" s="248">
        <v>110.00000000000001</v>
      </c>
      <c r="N216" s="232" t="s">
        <v>985</v>
      </c>
      <c r="O216" s="230">
        <v>20</v>
      </c>
      <c r="P216" s="248">
        <v>1100</v>
      </c>
      <c r="Q216" s="232" t="s">
        <v>985</v>
      </c>
      <c r="R216" s="230">
        <v>20</v>
      </c>
      <c r="S216" s="248">
        <v>1100</v>
      </c>
      <c r="T216" s="232" t="s">
        <v>985</v>
      </c>
      <c r="U216" s="259">
        <v>10</v>
      </c>
      <c r="V216" s="258"/>
    </row>
    <row r="217" spans="1:22" x14ac:dyDescent="0.2">
      <c r="A217" s="236" t="s">
        <v>538</v>
      </c>
      <c r="B217" s="230" t="s">
        <v>539</v>
      </c>
      <c r="C217" s="230">
        <v>0.1</v>
      </c>
      <c r="D217" s="248">
        <v>0.96</v>
      </c>
      <c r="E217" s="232" t="s">
        <v>985</v>
      </c>
      <c r="F217" s="230">
        <v>0.1</v>
      </c>
      <c r="G217" s="248">
        <v>0.96</v>
      </c>
      <c r="H217" s="232" t="s">
        <v>985</v>
      </c>
      <c r="I217" s="230">
        <v>0.6</v>
      </c>
      <c r="J217" s="248">
        <v>5.8</v>
      </c>
      <c r="K217" s="232" t="s">
        <v>985</v>
      </c>
      <c r="L217" s="230">
        <v>0.6</v>
      </c>
      <c r="M217" s="248">
        <v>5.8</v>
      </c>
      <c r="N217" s="232" t="s">
        <v>985</v>
      </c>
      <c r="O217" s="230">
        <v>0.6</v>
      </c>
      <c r="P217" s="248">
        <v>5.8</v>
      </c>
      <c r="Q217" s="232" t="s">
        <v>985</v>
      </c>
      <c r="R217" s="230">
        <v>0.6</v>
      </c>
      <c r="S217" s="248">
        <v>5.8</v>
      </c>
      <c r="T217" s="232" t="s">
        <v>985</v>
      </c>
      <c r="U217" s="259">
        <v>15</v>
      </c>
      <c r="V217" s="258"/>
    </row>
    <row r="218" spans="1:22" x14ac:dyDescent="0.2">
      <c r="A218" s="236" t="s">
        <v>540</v>
      </c>
      <c r="B218" s="230" t="s">
        <v>541</v>
      </c>
      <c r="C218" s="230">
        <v>0.84000000000000008</v>
      </c>
      <c r="D218" s="248">
        <v>10</v>
      </c>
      <c r="E218" s="232" t="s">
        <v>985</v>
      </c>
      <c r="F218" s="230">
        <v>3.5000000000000004</v>
      </c>
      <c r="G218" s="248">
        <v>42</v>
      </c>
      <c r="H218" s="232" t="s">
        <v>985</v>
      </c>
      <c r="I218" s="230">
        <v>84</v>
      </c>
      <c r="J218" s="248">
        <v>1000</v>
      </c>
      <c r="K218" s="232" t="s">
        <v>985</v>
      </c>
      <c r="L218" s="230">
        <v>290</v>
      </c>
      <c r="M218" s="248">
        <v>3400</v>
      </c>
      <c r="N218" s="232" t="s">
        <v>985</v>
      </c>
      <c r="O218" s="230">
        <v>290</v>
      </c>
      <c r="P218" s="248">
        <v>3400</v>
      </c>
      <c r="Q218" s="232" t="s">
        <v>985</v>
      </c>
      <c r="R218" s="230">
        <v>290</v>
      </c>
      <c r="S218" s="248">
        <v>3400</v>
      </c>
      <c r="T218" s="232" t="s">
        <v>985</v>
      </c>
      <c r="U218" s="259">
        <v>15</v>
      </c>
      <c r="V218" s="258"/>
    </row>
    <row r="219" spans="1:22" x14ac:dyDescent="0.2">
      <c r="A219" s="236" t="s">
        <v>542</v>
      </c>
      <c r="B219" s="230" t="s">
        <v>543</v>
      </c>
      <c r="C219" s="230">
        <v>5</v>
      </c>
      <c r="D219" s="248">
        <v>91</v>
      </c>
      <c r="E219" s="232" t="s">
        <v>985</v>
      </c>
      <c r="F219" s="230">
        <v>5</v>
      </c>
      <c r="G219" s="248">
        <v>91</v>
      </c>
      <c r="H219" s="232" t="s">
        <v>985</v>
      </c>
      <c r="I219" s="230">
        <v>180</v>
      </c>
      <c r="J219" s="248">
        <v>3300</v>
      </c>
      <c r="K219" s="232" t="s">
        <v>985</v>
      </c>
      <c r="L219" s="230">
        <v>180</v>
      </c>
      <c r="M219" s="248">
        <v>3300</v>
      </c>
      <c r="N219" s="232" t="s">
        <v>985</v>
      </c>
      <c r="O219" s="230">
        <v>180</v>
      </c>
      <c r="P219" s="248">
        <v>3300</v>
      </c>
      <c r="Q219" s="232" t="s">
        <v>985</v>
      </c>
      <c r="R219" s="230">
        <v>180</v>
      </c>
      <c r="S219" s="248">
        <v>3300</v>
      </c>
      <c r="T219" s="232" t="s">
        <v>985</v>
      </c>
      <c r="U219" s="259">
        <v>15</v>
      </c>
      <c r="V219" s="258"/>
    </row>
    <row r="220" spans="1:22" x14ac:dyDescent="0.2">
      <c r="A220" s="236" t="s">
        <v>544</v>
      </c>
      <c r="B220" s="230" t="s">
        <v>545</v>
      </c>
      <c r="C220" s="230">
        <v>0.1</v>
      </c>
      <c r="D220" s="248">
        <v>0.55999999999999994</v>
      </c>
      <c r="E220" s="232" t="s">
        <v>985</v>
      </c>
      <c r="F220" s="230">
        <v>0.1</v>
      </c>
      <c r="G220" s="248">
        <v>0.55999999999999994</v>
      </c>
      <c r="H220" s="232" t="s">
        <v>985</v>
      </c>
      <c r="I220" s="230">
        <v>10</v>
      </c>
      <c r="J220" s="248">
        <v>56</v>
      </c>
      <c r="K220" s="232" t="s">
        <v>985</v>
      </c>
      <c r="L220" s="230">
        <v>10</v>
      </c>
      <c r="M220" s="248">
        <v>56</v>
      </c>
      <c r="N220" s="232" t="s">
        <v>985</v>
      </c>
      <c r="O220" s="230">
        <v>10</v>
      </c>
      <c r="P220" s="248">
        <v>56</v>
      </c>
      <c r="Q220" s="232" t="s">
        <v>985</v>
      </c>
      <c r="R220" s="230">
        <v>10</v>
      </c>
      <c r="S220" s="248">
        <v>56</v>
      </c>
      <c r="T220" s="232" t="s">
        <v>985</v>
      </c>
      <c r="U220" s="259">
        <v>15</v>
      </c>
      <c r="V220" s="258"/>
    </row>
    <row r="221" spans="1:22" x14ac:dyDescent="0.2">
      <c r="A221" s="237" t="s">
        <v>951</v>
      </c>
      <c r="B221" s="238" t="s">
        <v>547</v>
      </c>
      <c r="C221" s="230"/>
      <c r="D221" s="248"/>
      <c r="E221" s="232"/>
      <c r="F221" s="230"/>
      <c r="G221" s="248"/>
      <c r="H221" s="232"/>
      <c r="I221" s="230"/>
      <c r="J221" s="248"/>
      <c r="K221" s="232"/>
      <c r="L221" s="230"/>
      <c r="M221" s="248"/>
      <c r="N221" s="232"/>
      <c r="O221" s="230"/>
      <c r="P221" s="248"/>
      <c r="Q221" s="232"/>
      <c r="R221" s="230"/>
      <c r="S221" s="248"/>
      <c r="T221" s="232"/>
      <c r="U221" s="259"/>
      <c r="V221" s="258"/>
    </row>
    <row r="222" spans="1:22" ht="24" x14ac:dyDescent="0.2">
      <c r="A222" s="237" t="s">
        <v>548</v>
      </c>
      <c r="B222" s="238" t="s">
        <v>549</v>
      </c>
      <c r="C222" s="230"/>
      <c r="D222" s="248"/>
      <c r="E222" s="232"/>
      <c r="F222" s="230"/>
      <c r="G222" s="248"/>
      <c r="H222" s="232"/>
      <c r="I222" s="230"/>
      <c r="J222" s="248"/>
      <c r="K222" s="232"/>
      <c r="L222" s="230"/>
      <c r="M222" s="248"/>
      <c r="N222" s="232"/>
      <c r="O222" s="230"/>
      <c r="P222" s="248"/>
      <c r="Q222" s="232"/>
      <c r="R222" s="230"/>
      <c r="S222" s="248"/>
      <c r="T222" s="232"/>
      <c r="U222" s="259"/>
      <c r="V222" s="258"/>
    </row>
    <row r="223" spans="1:22" x14ac:dyDescent="0.2">
      <c r="A223" s="236" t="s">
        <v>550</v>
      </c>
      <c r="B223" s="230" t="s">
        <v>551</v>
      </c>
      <c r="C223" s="230">
        <v>150</v>
      </c>
      <c r="D223" s="248">
        <v>1400</v>
      </c>
      <c r="E223" s="232" t="s">
        <v>985</v>
      </c>
      <c r="F223" s="230">
        <v>620</v>
      </c>
      <c r="G223" s="248">
        <v>5600</v>
      </c>
      <c r="H223" s="232" t="s">
        <v>985</v>
      </c>
      <c r="I223" s="230">
        <v>950</v>
      </c>
      <c r="J223" s="248">
        <v>8700</v>
      </c>
      <c r="K223" s="232" t="s">
        <v>985</v>
      </c>
      <c r="L223" s="230">
        <v>950</v>
      </c>
      <c r="M223" s="248">
        <v>8700</v>
      </c>
      <c r="N223" s="232" t="s">
        <v>985</v>
      </c>
      <c r="O223" s="230">
        <v>150</v>
      </c>
      <c r="P223" s="248">
        <v>1400</v>
      </c>
      <c r="Q223" s="232" t="s">
        <v>985</v>
      </c>
      <c r="R223" s="230">
        <v>620</v>
      </c>
      <c r="S223" s="248">
        <v>5600</v>
      </c>
      <c r="T223" s="232" t="s">
        <v>985</v>
      </c>
      <c r="U223" s="259">
        <v>15</v>
      </c>
      <c r="V223" s="258"/>
    </row>
    <row r="224" spans="1:22" x14ac:dyDescent="0.2">
      <c r="A224" s="236" t="s">
        <v>552</v>
      </c>
      <c r="B224" s="230" t="s">
        <v>553</v>
      </c>
      <c r="C224" s="230">
        <v>40</v>
      </c>
      <c r="D224" s="248">
        <v>8.5</v>
      </c>
      <c r="E224" s="232" t="s">
        <v>985</v>
      </c>
      <c r="F224" s="230">
        <v>40</v>
      </c>
      <c r="G224" s="248">
        <v>8.5</v>
      </c>
      <c r="H224" s="232" t="s">
        <v>985</v>
      </c>
      <c r="I224" s="230">
        <v>4000</v>
      </c>
      <c r="J224" s="248">
        <v>850</v>
      </c>
      <c r="K224" s="232" t="s">
        <v>985</v>
      </c>
      <c r="L224" s="230">
        <v>4000</v>
      </c>
      <c r="M224" s="248">
        <v>850</v>
      </c>
      <c r="N224" s="232" t="s">
        <v>985</v>
      </c>
      <c r="O224" s="230">
        <v>40</v>
      </c>
      <c r="P224" s="248">
        <v>8.5</v>
      </c>
      <c r="Q224" s="232" t="s">
        <v>985</v>
      </c>
      <c r="R224" s="230">
        <v>40</v>
      </c>
      <c r="S224" s="248">
        <v>8.5</v>
      </c>
      <c r="T224" s="232" t="s">
        <v>985</v>
      </c>
      <c r="U224" s="259" t="s">
        <v>986</v>
      </c>
      <c r="V224" s="258"/>
    </row>
    <row r="225" spans="1:22" x14ac:dyDescent="0.2">
      <c r="A225" s="249" t="s">
        <v>554</v>
      </c>
      <c r="B225" s="250" t="s">
        <v>555</v>
      </c>
      <c r="C225" s="230">
        <v>50</v>
      </c>
      <c r="D225" s="248">
        <v>819.99999999999989</v>
      </c>
      <c r="E225" s="232" t="s">
        <v>985</v>
      </c>
      <c r="F225" s="230">
        <v>50</v>
      </c>
      <c r="G225" s="248">
        <v>819.99999999999989</v>
      </c>
      <c r="H225" s="232" t="s">
        <v>985</v>
      </c>
      <c r="I225" s="230">
        <v>50</v>
      </c>
      <c r="J225" s="248">
        <v>819.99999999999989</v>
      </c>
      <c r="K225" s="232" t="s">
        <v>985</v>
      </c>
      <c r="L225" s="230">
        <v>50</v>
      </c>
      <c r="M225" s="248">
        <v>819.99999999999989</v>
      </c>
      <c r="N225" s="232" t="s">
        <v>985</v>
      </c>
      <c r="O225" s="230">
        <v>50</v>
      </c>
      <c r="P225" s="248">
        <v>819.99999999999989</v>
      </c>
      <c r="Q225" s="232" t="s">
        <v>985</v>
      </c>
      <c r="R225" s="230">
        <v>50</v>
      </c>
      <c r="S225" s="248">
        <v>819.99999999999989</v>
      </c>
      <c r="T225" s="232" t="s">
        <v>985</v>
      </c>
      <c r="U225" s="259">
        <v>15</v>
      </c>
      <c r="V225" s="258"/>
    </row>
    <row r="226" spans="1:22" x14ac:dyDescent="0.2">
      <c r="A226" s="239" t="s">
        <v>556</v>
      </c>
      <c r="B226" s="235" t="s">
        <v>557</v>
      </c>
      <c r="C226" s="230">
        <v>40</v>
      </c>
      <c r="D226" s="248">
        <v>4.8</v>
      </c>
      <c r="E226" s="232" t="s">
        <v>985</v>
      </c>
      <c r="F226" s="230">
        <v>40</v>
      </c>
      <c r="G226" s="248">
        <v>4.8</v>
      </c>
      <c r="H226" s="232" t="s">
        <v>985</v>
      </c>
      <c r="I226" s="230">
        <v>500</v>
      </c>
      <c r="J226" s="248">
        <v>60</v>
      </c>
      <c r="K226" s="232" t="s">
        <v>985</v>
      </c>
      <c r="L226" s="230">
        <v>500</v>
      </c>
      <c r="M226" s="248">
        <v>60</v>
      </c>
      <c r="N226" s="232" t="s">
        <v>985</v>
      </c>
      <c r="O226" s="230">
        <v>40</v>
      </c>
      <c r="P226" s="248">
        <v>4.8</v>
      </c>
      <c r="Q226" s="232" t="s">
        <v>985</v>
      </c>
      <c r="R226" s="230">
        <v>40</v>
      </c>
      <c r="S226" s="248">
        <v>4.8</v>
      </c>
      <c r="T226" s="232" t="s">
        <v>985</v>
      </c>
      <c r="U226" s="259" t="s">
        <v>986</v>
      </c>
      <c r="V226" s="258"/>
    </row>
    <row r="227" spans="1:22" x14ac:dyDescent="0.2">
      <c r="A227" s="249" t="s">
        <v>558</v>
      </c>
      <c r="B227" s="250" t="s">
        <v>559</v>
      </c>
      <c r="C227" s="230">
        <v>1E-3</v>
      </c>
      <c r="D227" s="248">
        <v>1.1000000000000002E-4</v>
      </c>
      <c r="E227" s="232" t="s">
        <v>985</v>
      </c>
      <c r="F227" s="230">
        <v>5.1000000000000004E-3</v>
      </c>
      <c r="G227" s="248">
        <v>5.7000000000000009E-4</v>
      </c>
      <c r="H227" s="232" t="s">
        <v>985</v>
      </c>
      <c r="I227" s="230">
        <v>0.1</v>
      </c>
      <c r="J227" s="248">
        <v>1.1000000000000001E-2</v>
      </c>
      <c r="K227" s="232" t="s">
        <v>985</v>
      </c>
      <c r="L227" s="230">
        <v>0.5099999999999999</v>
      </c>
      <c r="M227" s="248">
        <v>5.7000000000000002E-2</v>
      </c>
      <c r="N227" s="232" t="s">
        <v>985</v>
      </c>
      <c r="O227" s="230">
        <v>0.01</v>
      </c>
      <c r="P227" s="248">
        <v>1.1000000000000001E-3</v>
      </c>
      <c r="Q227" s="232" t="s">
        <v>985</v>
      </c>
      <c r="R227" s="230">
        <v>5.1000000000000004E-2</v>
      </c>
      <c r="S227" s="248">
        <v>5.7000000000000002E-3</v>
      </c>
      <c r="T227" s="232" t="s">
        <v>985</v>
      </c>
      <c r="U227" s="259" t="s">
        <v>986</v>
      </c>
      <c r="V227" s="258"/>
    </row>
    <row r="228" spans="1:22" x14ac:dyDescent="0.2">
      <c r="A228" s="249" t="s">
        <v>560</v>
      </c>
      <c r="B228" s="250" t="s">
        <v>561</v>
      </c>
      <c r="C228" s="230">
        <v>1.0999999999999999</v>
      </c>
      <c r="D228" s="248">
        <v>0.15000000000000002</v>
      </c>
      <c r="E228" s="232" t="s">
        <v>985</v>
      </c>
      <c r="F228" s="230">
        <v>4.5</v>
      </c>
      <c r="G228" s="248">
        <v>0.61</v>
      </c>
      <c r="H228" s="232" t="s">
        <v>985</v>
      </c>
      <c r="I228" s="230">
        <v>110.00000000000001</v>
      </c>
      <c r="J228" s="248">
        <v>15</v>
      </c>
      <c r="K228" s="232" t="s">
        <v>985</v>
      </c>
      <c r="L228" s="230">
        <v>450</v>
      </c>
      <c r="M228" s="248">
        <v>61</v>
      </c>
      <c r="N228" s="232" t="s">
        <v>985</v>
      </c>
      <c r="O228" s="230">
        <v>1100</v>
      </c>
      <c r="P228" s="248">
        <v>150</v>
      </c>
      <c r="Q228" s="232" t="s">
        <v>985</v>
      </c>
      <c r="R228" s="230">
        <v>4500</v>
      </c>
      <c r="S228" s="248">
        <v>610</v>
      </c>
      <c r="T228" s="232" t="s">
        <v>985</v>
      </c>
      <c r="U228" s="259" t="s">
        <v>986</v>
      </c>
      <c r="V228" s="258"/>
    </row>
    <row r="229" spans="1:22" x14ac:dyDescent="0.2">
      <c r="A229" s="236" t="s">
        <v>562</v>
      </c>
      <c r="B229" s="230" t="s">
        <v>563</v>
      </c>
      <c r="C229" s="230">
        <v>1.7999999999999999E-2</v>
      </c>
      <c r="D229" s="248">
        <v>1400</v>
      </c>
      <c r="E229" s="232" t="s">
        <v>985</v>
      </c>
      <c r="F229" s="230">
        <v>0.23</v>
      </c>
      <c r="G229" s="248">
        <v>18000</v>
      </c>
      <c r="H229" s="232" t="s">
        <v>985</v>
      </c>
      <c r="I229" s="230">
        <v>1.8</v>
      </c>
      <c r="J229" s="248">
        <v>140000</v>
      </c>
      <c r="K229" s="232" t="s">
        <v>985</v>
      </c>
      <c r="L229" s="230">
        <v>6.2</v>
      </c>
      <c r="M229" s="248">
        <v>190000</v>
      </c>
      <c r="N229" s="232" t="s">
        <v>937</v>
      </c>
      <c r="O229" s="230">
        <v>6.2</v>
      </c>
      <c r="P229" s="248">
        <v>190000</v>
      </c>
      <c r="Q229" s="232" t="s">
        <v>937</v>
      </c>
      <c r="R229" s="230">
        <v>6.2</v>
      </c>
      <c r="S229" s="248">
        <v>190000</v>
      </c>
      <c r="T229" s="232" t="s">
        <v>937</v>
      </c>
      <c r="U229" s="259">
        <v>5</v>
      </c>
      <c r="V229" s="258"/>
    </row>
    <row r="230" spans="1:22" x14ac:dyDescent="0.2">
      <c r="A230" s="249" t="s">
        <v>564</v>
      </c>
      <c r="B230" s="250" t="s">
        <v>565</v>
      </c>
      <c r="C230" s="230">
        <v>1.5</v>
      </c>
      <c r="D230" s="248">
        <v>4.3</v>
      </c>
      <c r="E230" s="232" t="s">
        <v>985</v>
      </c>
      <c r="F230" s="230">
        <v>6.2</v>
      </c>
      <c r="G230" s="248">
        <v>18</v>
      </c>
      <c r="H230" s="232" t="s">
        <v>985</v>
      </c>
      <c r="I230" s="230">
        <v>150</v>
      </c>
      <c r="J230" s="248">
        <v>430</v>
      </c>
      <c r="K230" s="232" t="s">
        <v>985</v>
      </c>
      <c r="L230" s="230">
        <v>620</v>
      </c>
      <c r="M230" s="248">
        <v>1800</v>
      </c>
      <c r="N230" s="232" t="s">
        <v>985</v>
      </c>
      <c r="O230" s="230">
        <v>1.5</v>
      </c>
      <c r="P230" s="248">
        <v>4.3</v>
      </c>
      <c r="Q230" s="232" t="s">
        <v>985</v>
      </c>
      <c r="R230" s="230">
        <v>6.2</v>
      </c>
      <c r="S230" s="248">
        <v>18</v>
      </c>
      <c r="T230" s="232" t="s">
        <v>985</v>
      </c>
      <c r="U230" s="259">
        <v>20</v>
      </c>
      <c r="V230" s="258"/>
    </row>
    <row r="231" spans="1:22" x14ac:dyDescent="0.2">
      <c r="A231" s="236" t="s">
        <v>568</v>
      </c>
      <c r="B231" s="230" t="s">
        <v>83</v>
      </c>
      <c r="C231" s="230">
        <v>1000</v>
      </c>
      <c r="D231" s="248">
        <v>260</v>
      </c>
      <c r="E231" s="232" t="s">
        <v>985</v>
      </c>
      <c r="F231" s="230">
        <v>2900</v>
      </c>
      <c r="G231" s="248">
        <v>760</v>
      </c>
      <c r="H231" s="232" t="s">
        <v>985</v>
      </c>
      <c r="I231" s="230">
        <v>10000</v>
      </c>
      <c r="J231" s="248">
        <v>10000</v>
      </c>
      <c r="K231" s="232" t="s">
        <v>937</v>
      </c>
      <c r="L231" s="230">
        <v>10000</v>
      </c>
      <c r="M231" s="248">
        <v>10000</v>
      </c>
      <c r="N231" s="232" t="s">
        <v>937</v>
      </c>
      <c r="O231" s="230">
        <v>10000</v>
      </c>
      <c r="P231" s="248">
        <v>10000</v>
      </c>
      <c r="Q231" s="232" t="s">
        <v>937</v>
      </c>
      <c r="R231" s="230">
        <v>10000</v>
      </c>
      <c r="S231" s="248">
        <v>10000</v>
      </c>
      <c r="T231" s="232" t="s">
        <v>937</v>
      </c>
      <c r="U231" s="259" t="s">
        <v>986</v>
      </c>
      <c r="V231" s="258"/>
    </row>
    <row r="232" spans="1:22" x14ac:dyDescent="0.2">
      <c r="A232" s="236" t="s">
        <v>569</v>
      </c>
      <c r="B232" s="230" t="s">
        <v>570</v>
      </c>
      <c r="C232" s="230">
        <v>10</v>
      </c>
      <c r="D232" s="248">
        <v>1.9</v>
      </c>
      <c r="E232" s="232" t="s">
        <v>985</v>
      </c>
      <c r="F232" s="230">
        <v>10</v>
      </c>
      <c r="G232" s="248">
        <v>1.9</v>
      </c>
      <c r="H232" s="232" t="s">
        <v>985</v>
      </c>
      <c r="I232" s="230">
        <v>1000</v>
      </c>
      <c r="J232" s="248">
        <v>190</v>
      </c>
      <c r="K232" s="232" t="s">
        <v>985</v>
      </c>
      <c r="L232" s="230">
        <v>1000</v>
      </c>
      <c r="M232" s="248">
        <v>190</v>
      </c>
      <c r="N232" s="232" t="s">
        <v>985</v>
      </c>
      <c r="O232" s="230">
        <v>10000</v>
      </c>
      <c r="P232" s="248">
        <v>1900</v>
      </c>
      <c r="Q232" s="232" t="s">
        <v>985</v>
      </c>
      <c r="R232" s="230">
        <v>10000</v>
      </c>
      <c r="S232" s="248">
        <v>1900</v>
      </c>
      <c r="T232" s="232" t="s">
        <v>985</v>
      </c>
      <c r="U232" s="259" t="s">
        <v>986</v>
      </c>
      <c r="V232" s="258"/>
    </row>
    <row r="233" spans="1:22" x14ac:dyDescent="0.2">
      <c r="A233" s="237" t="s">
        <v>571</v>
      </c>
      <c r="B233" s="238" t="s">
        <v>572</v>
      </c>
      <c r="C233" s="230">
        <v>70</v>
      </c>
      <c r="D233" s="248">
        <v>8.1</v>
      </c>
      <c r="E233" s="232" t="s">
        <v>985</v>
      </c>
      <c r="F233" s="230">
        <v>70</v>
      </c>
      <c r="G233" s="248">
        <v>8.1</v>
      </c>
      <c r="H233" s="232" t="s">
        <v>985</v>
      </c>
      <c r="I233" s="230">
        <v>7000</v>
      </c>
      <c r="J233" s="248">
        <v>810</v>
      </c>
      <c r="K233" s="232" t="s">
        <v>985</v>
      </c>
      <c r="L233" s="230">
        <v>7000</v>
      </c>
      <c r="M233" s="248">
        <v>810</v>
      </c>
      <c r="N233" s="232" t="s">
        <v>985</v>
      </c>
      <c r="O233" s="230">
        <v>70</v>
      </c>
      <c r="P233" s="248">
        <v>8.1</v>
      </c>
      <c r="Q233" s="232" t="s">
        <v>985</v>
      </c>
      <c r="R233" s="230">
        <v>70</v>
      </c>
      <c r="S233" s="248">
        <v>8.1</v>
      </c>
      <c r="T233" s="232" t="s">
        <v>985</v>
      </c>
      <c r="U233" s="259" t="s">
        <v>986</v>
      </c>
      <c r="V233" s="258"/>
    </row>
    <row r="234" spans="1:22" x14ac:dyDescent="0.2">
      <c r="A234" s="236" t="s">
        <v>573</v>
      </c>
      <c r="B234" s="230" t="s">
        <v>574</v>
      </c>
      <c r="C234" s="230">
        <v>6.5000000000000006E-3</v>
      </c>
      <c r="D234" s="248">
        <v>0.89000000000000012</v>
      </c>
      <c r="E234" s="232" t="s">
        <v>985</v>
      </c>
      <c r="F234" s="230">
        <v>2.7E-2</v>
      </c>
      <c r="G234" s="248">
        <v>3.7</v>
      </c>
      <c r="H234" s="232" t="s">
        <v>985</v>
      </c>
      <c r="I234" s="230">
        <v>0.65</v>
      </c>
      <c r="J234" s="248">
        <v>89</v>
      </c>
      <c r="K234" s="232" t="s">
        <v>985</v>
      </c>
      <c r="L234" s="230">
        <v>2.7</v>
      </c>
      <c r="M234" s="248">
        <v>370</v>
      </c>
      <c r="N234" s="232" t="s">
        <v>985</v>
      </c>
      <c r="O234" s="230">
        <v>6.5</v>
      </c>
      <c r="P234" s="248">
        <v>890</v>
      </c>
      <c r="Q234" s="232" t="s">
        <v>985</v>
      </c>
      <c r="R234" s="230">
        <v>27</v>
      </c>
      <c r="S234" s="248">
        <v>3700</v>
      </c>
      <c r="T234" s="232" t="s">
        <v>985</v>
      </c>
      <c r="U234" s="259">
        <v>10</v>
      </c>
      <c r="V234" s="258"/>
    </row>
    <row r="235" spans="1:22" x14ac:dyDescent="0.2">
      <c r="A235" s="236" t="s">
        <v>579</v>
      </c>
      <c r="B235" s="230" t="s">
        <v>580</v>
      </c>
      <c r="C235" s="230">
        <v>50</v>
      </c>
      <c r="D235" s="248">
        <v>170</v>
      </c>
      <c r="E235" s="232" t="s">
        <v>985</v>
      </c>
      <c r="F235" s="230">
        <v>50</v>
      </c>
      <c r="G235" s="248">
        <v>170</v>
      </c>
      <c r="H235" s="232" t="s">
        <v>985</v>
      </c>
      <c r="I235" s="230">
        <v>5000</v>
      </c>
      <c r="J235" s="248">
        <v>10000</v>
      </c>
      <c r="K235" s="232" t="s">
        <v>937</v>
      </c>
      <c r="L235" s="230">
        <v>5000</v>
      </c>
      <c r="M235" s="248">
        <v>10000</v>
      </c>
      <c r="N235" s="232" t="s">
        <v>937</v>
      </c>
      <c r="O235" s="230">
        <v>10000</v>
      </c>
      <c r="P235" s="248">
        <v>10000</v>
      </c>
      <c r="Q235" s="232" t="s">
        <v>937</v>
      </c>
      <c r="R235" s="230">
        <v>10000</v>
      </c>
      <c r="S235" s="248">
        <v>10000</v>
      </c>
      <c r="T235" s="232" t="s">
        <v>937</v>
      </c>
      <c r="U235" s="259">
        <v>20</v>
      </c>
      <c r="V235" s="258"/>
    </row>
    <row r="236" spans="1:22" x14ac:dyDescent="0.2">
      <c r="A236" s="251" t="s">
        <v>581</v>
      </c>
      <c r="B236" s="230" t="s">
        <v>582</v>
      </c>
      <c r="C236" s="230">
        <v>400</v>
      </c>
      <c r="D236" s="248">
        <v>47</v>
      </c>
      <c r="E236" s="232" t="s">
        <v>985</v>
      </c>
      <c r="F236" s="230">
        <v>400</v>
      </c>
      <c r="G236" s="248">
        <v>47</v>
      </c>
      <c r="H236" s="232" t="s">
        <v>985</v>
      </c>
      <c r="I236" s="230">
        <v>40000</v>
      </c>
      <c r="J236" s="248">
        <v>4700</v>
      </c>
      <c r="K236" s="232" t="s">
        <v>985</v>
      </c>
      <c r="L236" s="230">
        <v>40000</v>
      </c>
      <c r="M236" s="248">
        <v>4700</v>
      </c>
      <c r="N236" s="232" t="s">
        <v>985</v>
      </c>
      <c r="O236" s="230">
        <v>400</v>
      </c>
      <c r="P236" s="248">
        <v>47</v>
      </c>
      <c r="Q236" s="232" t="s">
        <v>985</v>
      </c>
      <c r="R236" s="230">
        <v>400</v>
      </c>
      <c r="S236" s="248">
        <v>47</v>
      </c>
      <c r="T236" s="232" t="s">
        <v>985</v>
      </c>
      <c r="U236" s="259" t="s">
        <v>986</v>
      </c>
      <c r="V236" s="258"/>
    </row>
    <row r="237" spans="1:22" x14ac:dyDescent="0.2">
      <c r="A237" s="249" t="s">
        <v>583</v>
      </c>
      <c r="B237" s="250" t="s">
        <v>584</v>
      </c>
      <c r="C237" s="230">
        <v>1.0999999999999999</v>
      </c>
      <c r="D237" s="248">
        <v>0.12</v>
      </c>
      <c r="E237" s="232" t="s">
        <v>985</v>
      </c>
      <c r="F237" s="230">
        <v>4.5</v>
      </c>
      <c r="G237" s="248">
        <v>0.51</v>
      </c>
      <c r="H237" s="232" t="s">
        <v>985</v>
      </c>
      <c r="I237" s="230">
        <v>110.00000000000001</v>
      </c>
      <c r="J237" s="248">
        <v>12</v>
      </c>
      <c r="K237" s="232" t="s">
        <v>985</v>
      </c>
      <c r="L237" s="230">
        <v>450</v>
      </c>
      <c r="M237" s="248">
        <v>51</v>
      </c>
      <c r="N237" s="232" t="s">
        <v>985</v>
      </c>
      <c r="O237" s="230">
        <v>1.0999999999999999</v>
      </c>
      <c r="P237" s="248">
        <v>0.12</v>
      </c>
      <c r="Q237" s="232" t="s">
        <v>985</v>
      </c>
      <c r="R237" s="230">
        <v>4.5</v>
      </c>
      <c r="S237" s="248">
        <v>0.51</v>
      </c>
      <c r="T237" s="232" t="s">
        <v>985</v>
      </c>
      <c r="U237" s="259" t="s">
        <v>986</v>
      </c>
      <c r="V237" s="258"/>
    </row>
    <row r="238" spans="1:22" x14ac:dyDescent="0.2">
      <c r="A238" s="249" t="s">
        <v>589</v>
      </c>
      <c r="B238" s="250" t="s">
        <v>590</v>
      </c>
      <c r="C238" s="230">
        <v>1.7000000000000002</v>
      </c>
      <c r="D238" s="248">
        <v>229.99999999999997</v>
      </c>
      <c r="E238" s="232" t="s">
        <v>985</v>
      </c>
      <c r="F238" s="230">
        <v>4.9000000000000004</v>
      </c>
      <c r="G238" s="248">
        <v>650</v>
      </c>
      <c r="H238" s="232" t="s">
        <v>985</v>
      </c>
      <c r="I238" s="230">
        <v>170</v>
      </c>
      <c r="J238" s="248">
        <v>10000</v>
      </c>
      <c r="K238" s="232" t="s">
        <v>937</v>
      </c>
      <c r="L238" s="230">
        <v>229.99999999999997</v>
      </c>
      <c r="M238" s="248">
        <v>10000</v>
      </c>
      <c r="N238" s="232" t="s">
        <v>937</v>
      </c>
      <c r="O238" s="230">
        <v>1.7000000000000002</v>
      </c>
      <c r="P238" s="248">
        <v>229.99999999999997</v>
      </c>
      <c r="Q238" s="232" t="s">
        <v>985</v>
      </c>
      <c r="R238" s="230">
        <v>4.9000000000000004</v>
      </c>
      <c r="S238" s="248">
        <v>650</v>
      </c>
      <c r="T238" s="232" t="s">
        <v>985</v>
      </c>
      <c r="U238" s="259">
        <v>10</v>
      </c>
      <c r="V238" s="258"/>
    </row>
    <row r="239" spans="1:22" x14ac:dyDescent="0.2">
      <c r="A239" s="251" t="s">
        <v>591</v>
      </c>
      <c r="B239" s="230" t="s">
        <v>592</v>
      </c>
      <c r="C239" s="230">
        <v>0.35000000000000003</v>
      </c>
      <c r="D239" s="248">
        <v>5.7000000000000002E-2</v>
      </c>
      <c r="E239" s="232" t="s">
        <v>985</v>
      </c>
      <c r="F239" s="230">
        <v>0.96999999999999986</v>
      </c>
      <c r="G239" s="248">
        <v>0.16000000000000003</v>
      </c>
      <c r="H239" s="232" t="s">
        <v>985</v>
      </c>
      <c r="I239" s="230">
        <v>35</v>
      </c>
      <c r="J239" s="248">
        <v>5.7</v>
      </c>
      <c r="K239" s="232" t="s">
        <v>985</v>
      </c>
      <c r="L239" s="230">
        <v>96.999999999999986</v>
      </c>
      <c r="M239" s="248">
        <v>16</v>
      </c>
      <c r="N239" s="232" t="s">
        <v>985</v>
      </c>
      <c r="O239" s="230">
        <v>0.35000000000000003</v>
      </c>
      <c r="P239" s="248">
        <v>5.7000000000000002E-2</v>
      </c>
      <c r="Q239" s="232" t="s">
        <v>985</v>
      </c>
      <c r="R239" s="230">
        <v>0.96999999999999986</v>
      </c>
      <c r="S239" s="248">
        <v>0.16000000000000003</v>
      </c>
      <c r="T239" s="232" t="s">
        <v>985</v>
      </c>
      <c r="U239" s="259" t="s">
        <v>986</v>
      </c>
      <c r="V239" s="258"/>
    </row>
    <row r="240" spans="1:22" x14ac:dyDescent="0.2">
      <c r="A240" s="249" t="s">
        <v>593</v>
      </c>
      <c r="B240" s="250" t="s">
        <v>594</v>
      </c>
      <c r="C240" s="230">
        <v>0.16999999999999998</v>
      </c>
      <c r="D240" s="248">
        <v>2.1000000000000001E-2</v>
      </c>
      <c r="E240" s="232" t="s">
        <v>985</v>
      </c>
      <c r="F240" s="230">
        <v>0.49000000000000005</v>
      </c>
      <c r="G240" s="248">
        <v>6.0999999999999999E-2</v>
      </c>
      <c r="H240" s="232" t="s">
        <v>985</v>
      </c>
      <c r="I240" s="230">
        <v>17</v>
      </c>
      <c r="J240" s="248">
        <v>2.1</v>
      </c>
      <c r="K240" s="232" t="s">
        <v>985</v>
      </c>
      <c r="L240" s="230">
        <v>49.000000000000007</v>
      </c>
      <c r="M240" s="248">
        <v>6.1</v>
      </c>
      <c r="N240" s="232" t="s">
        <v>985</v>
      </c>
      <c r="O240" s="230">
        <v>0.16999999999999998</v>
      </c>
      <c r="P240" s="248">
        <v>2.1000000000000001E-2</v>
      </c>
      <c r="Q240" s="232" t="s">
        <v>985</v>
      </c>
      <c r="R240" s="230">
        <v>0.49000000000000005</v>
      </c>
      <c r="S240" s="248">
        <v>6.0999999999999999E-2</v>
      </c>
      <c r="T240" s="232" t="s">
        <v>985</v>
      </c>
      <c r="U240" s="259" t="s">
        <v>986</v>
      </c>
      <c r="V240" s="258"/>
    </row>
    <row r="241" spans="1:22" x14ac:dyDescent="0.2">
      <c r="A241" s="236" t="s">
        <v>595</v>
      </c>
      <c r="B241" s="230" t="s">
        <v>596</v>
      </c>
      <c r="C241" s="230">
        <v>4200</v>
      </c>
      <c r="D241" s="248">
        <v>500</v>
      </c>
      <c r="E241" s="232" t="s">
        <v>985</v>
      </c>
      <c r="F241" s="230">
        <v>10000</v>
      </c>
      <c r="G241" s="248">
        <v>2100</v>
      </c>
      <c r="H241" s="232" t="s">
        <v>985</v>
      </c>
      <c r="I241" s="230">
        <v>10000</v>
      </c>
      <c r="J241" s="248">
        <v>10000</v>
      </c>
      <c r="K241" s="232" t="s">
        <v>937</v>
      </c>
      <c r="L241" s="230">
        <v>10000</v>
      </c>
      <c r="M241" s="248">
        <v>10000</v>
      </c>
      <c r="N241" s="232" t="s">
        <v>937</v>
      </c>
      <c r="O241" s="230">
        <v>10000</v>
      </c>
      <c r="P241" s="248">
        <v>10000</v>
      </c>
      <c r="Q241" s="232" t="s">
        <v>937</v>
      </c>
      <c r="R241" s="230">
        <v>10000</v>
      </c>
      <c r="S241" s="248">
        <v>10000</v>
      </c>
      <c r="T241" s="232" t="s">
        <v>937</v>
      </c>
      <c r="U241" s="259" t="s">
        <v>986</v>
      </c>
      <c r="V241" s="258"/>
    </row>
    <row r="242" spans="1:22" x14ac:dyDescent="0.2">
      <c r="A242" s="236" t="s">
        <v>597</v>
      </c>
      <c r="B242" s="230" t="s">
        <v>598</v>
      </c>
      <c r="C242" s="230">
        <v>20</v>
      </c>
      <c r="D242" s="248">
        <v>3.2</v>
      </c>
      <c r="E242" s="232" t="s">
        <v>985</v>
      </c>
      <c r="F242" s="230">
        <v>20</v>
      </c>
      <c r="G242" s="248">
        <v>3.2</v>
      </c>
      <c r="H242" s="232" t="s">
        <v>985</v>
      </c>
      <c r="I242" s="230">
        <v>2000</v>
      </c>
      <c r="J242" s="248">
        <v>320</v>
      </c>
      <c r="K242" s="232" t="s">
        <v>985</v>
      </c>
      <c r="L242" s="230">
        <v>2000</v>
      </c>
      <c r="M242" s="248">
        <v>320</v>
      </c>
      <c r="N242" s="232" t="s">
        <v>985</v>
      </c>
      <c r="O242" s="230">
        <v>20</v>
      </c>
      <c r="P242" s="248">
        <v>3.2</v>
      </c>
      <c r="Q242" s="232" t="s">
        <v>985</v>
      </c>
      <c r="R242" s="230">
        <v>20</v>
      </c>
      <c r="S242" s="248">
        <v>3.2</v>
      </c>
      <c r="T242" s="232" t="s">
        <v>985</v>
      </c>
      <c r="U242" s="259" t="s">
        <v>986</v>
      </c>
      <c r="V242" s="258"/>
    </row>
    <row r="243" spans="1:22" x14ac:dyDescent="0.2">
      <c r="A243" s="236" t="s">
        <v>599</v>
      </c>
      <c r="B243" s="230" t="s">
        <v>600</v>
      </c>
      <c r="C243" s="230">
        <v>4</v>
      </c>
      <c r="D243" s="248">
        <v>630</v>
      </c>
      <c r="E243" s="232" t="s">
        <v>985</v>
      </c>
      <c r="F243" s="230">
        <v>4</v>
      </c>
      <c r="G243" s="248">
        <v>630</v>
      </c>
      <c r="H243" s="232" t="s">
        <v>985</v>
      </c>
      <c r="I243" s="230">
        <v>4.5</v>
      </c>
      <c r="J243" s="248">
        <v>710</v>
      </c>
      <c r="K243" s="232" t="s">
        <v>985</v>
      </c>
      <c r="L243" s="230">
        <v>4.5</v>
      </c>
      <c r="M243" s="248">
        <v>710</v>
      </c>
      <c r="N243" s="232" t="s">
        <v>985</v>
      </c>
      <c r="O243" s="230">
        <v>4.5</v>
      </c>
      <c r="P243" s="248">
        <v>710</v>
      </c>
      <c r="Q243" s="232" t="s">
        <v>985</v>
      </c>
      <c r="R243" s="230">
        <v>4.5</v>
      </c>
      <c r="S243" s="248">
        <v>710</v>
      </c>
      <c r="T243" s="232" t="s">
        <v>985</v>
      </c>
      <c r="U243" s="259">
        <v>10</v>
      </c>
      <c r="V243" s="258"/>
    </row>
    <row r="244" spans="1:22" x14ac:dyDescent="0.2">
      <c r="A244" s="249" t="s">
        <v>601</v>
      </c>
      <c r="B244" s="250" t="s">
        <v>602</v>
      </c>
      <c r="C244" s="230">
        <v>4.2</v>
      </c>
      <c r="D244" s="248">
        <v>0.48</v>
      </c>
      <c r="E244" s="232" t="s">
        <v>985</v>
      </c>
      <c r="F244" s="230">
        <v>18</v>
      </c>
      <c r="G244" s="248">
        <v>2</v>
      </c>
      <c r="H244" s="232" t="s">
        <v>985</v>
      </c>
      <c r="I244" s="230">
        <v>420</v>
      </c>
      <c r="J244" s="248">
        <v>48</v>
      </c>
      <c r="K244" s="232" t="s">
        <v>985</v>
      </c>
      <c r="L244" s="230">
        <v>1800</v>
      </c>
      <c r="M244" s="248">
        <v>200</v>
      </c>
      <c r="N244" s="232" t="s">
        <v>985</v>
      </c>
      <c r="O244" s="230">
        <v>42</v>
      </c>
      <c r="P244" s="248">
        <v>4.8</v>
      </c>
      <c r="Q244" s="232" t="s">
        <v>985</v>
      </c>
      <c r="R244" s="230">
        <v>180</v>
      </c>
      <c r="S244" s="248">
        <v>20</v>
      </c>
      <c r="T244" s="232" t="s">
        <v>985</v>
      </c>
      <c r="U244" s="259" t="s">
        <v>986</v>
      </c>
      <c r="V244" s="258"/>
    </row>
    <row r="245" spans="1:22" x14ac:dyDescent="0.2">
      <c r="A245" s="249" t="s">
        <v>603</v>
      </c>
      <c r="B245" s="250" t="s">
        <v>604</v>
      </c>
      <c r="C245" s="230">
        <v>3500</v>
      </c>
      <c r="D245" s="248">
        <v>650</v>
      </c>
      <c r="E245" s="232" t="s">
        <v>985</v>
      </c>
      <c r="F245" s="230">
        <v>9700</v>
      </c>
      <c r="G245" s="248">
        <v>1800</v>
      </c>
      <c r="H245" s="232" t="s">
        <v>985</v>
      </c>
      <c r="I245" s="230">
        <v>10000</v>
      </c>
      <c r="J245" s="248">
        <v>10000</v>
      </c>
      <c r="K245" s="232" t="s">
        <v>937</v>
      </c>
      <c r="L245" s="230">
        <v>10000</v>
      </c>
      <c r="M245" s="248">
        <v>10000</v>
      </c>
      <c r="N245" s="232" t="s">
        <v>937</v>
      </c>
      <c r="O245" s="230">
        <v>3500</v>
      </c>
      <c r="P245" s="248">
        <v>650</v>
      </c>
      <c r="Q245" s="232" t="s">
        <v>985</v>
      </c>
      <c r="R245" s="230">
        <v>9700</v>
      </c>
      <c r="S245" s="248">
        <v>1800</v>
      </c>
      <c r="T245" s="232" t="s">
        <v>985</v>
      </c>
      <c r="U245" s="259" t="s">
        <v>986</v>
      </c>
      <c r="V245" s="258"/>
    </row>
    <row r="246" spans="1:22" x14ac:dyDescent="0.2">
      <c r="A246" s="249" t="s">
        <v>605</v>
      </c>
      <c r="B246" s="250" t="s">
        <v>606</v>
      </c>
      <c r="C246" s="230">
        <v>4.2</v>
      </c>
      <c r="D246" s="248">
        <v>1</v>
      </c>
      <c r="E246" s="232" t="s">
        <v>985</v>
      </c>
      <c r="F246" s="230">
        <v>18</v>
      </c>
      <c r="G246" s="248">
        <v>4.5</v>
      </c>
      <c r="H246" s="232" t="s">
        <v>985</v>
      </c>
      <c r="I246" s="230">
        <v>420</v>
      </c>
      <c r="J246" s="248">
        <v>100</v>
      </c>
      <c r="K246" s="232" t="s">
        <v>985</v>
      </c>
      <c r="L246" s="230">
        <v>1800</v>
      </c>
      <c r="M246" s="248">
        <v>450</v>
      </c>
      <c r="N246" s="232" t="s">
        <v>985</v>
      </c>
      <c r="O246" s="230">
        <v>420</v>
      </c>
      <c r="P246" s="248">
        <v>100</v>
      </c>
      <c r="Q246" s="232" t="s">
        <v>985</v>
      </c>
      <c r="R246" s="230">
        <v>1800</v>
      </c>
      <c r="S246" s="248">
        <v>450</v>
      </c>
      <c r="T246" s="232" t="s">
        <v>985</v>
      </c>
      <c r="U246" s="259" t="s">
        <v>986</v>
      </c>
      <c r="V246" s="258"/>
    </row>
    <row r="247" spans="1:22" x14ac:dyDescent="0.2">
      <c r="A247" s="236" t="s">
        <v>607</v>
      </c>
      <c r="B247" s="230" t="s">
        <v>608</v>
      </c>
      <c r="C247" s="230">
        <v>3</v>
      </c>
      <c r="D247" s="248">
        <v>0.38</v>
      </c>
      <c r="E247" s="232" t="s">
        <v>985</v>
      </c>
      <c r="F247" s="230">
        <v>3</v>
      </c>
      <c r="G247" s="248">
        <v>0.38</v>
      </c>
      <c r="H247" s="232" t="s">
        <v>985</v>
      </c>
      <c r="I247" s="230">
        <v>300</v>
      </c>
      <c r="J247" s="248">
        <v>38</v>
      </c>
      <c r="K247" s="232" t="s">
        <v>985</v>
      </c>
      <c r="L247" s="230">
        <v>300</v>
      </c>
      <c r="M247" s="248">
        <v>38</v>
      </c>
      <c r="N247" s="232" t="s">
        <v>985</v>
      </c>
      <c r="O247" s="230">
        <v>300</v>
      </c>
      <c r="P247" s="248">
        <v>38</v>
      </c>
      <c r="Q247" s="232" t="s">
        <v>985</v>
      </c>
      <c r="R247" s="230">
        <v>300</v>
      </c>
      <c r="S247" s="248">
        <v>38</v>
      </c>
      <c r="T247" s="232" t="s">
        <v>985</v>
      </c>
      <c r="U247" s="259" t="s">
        <v>986</v>
      </c>
      <c r="V247" s="258"/>
    </row>
    <row r="248" spans="1:22" x14ac:dyDescent="0.2">
      <c r="A248" s="236" t="s">
        <v>609</v>
      </c>
      <c r="B248" s="230" t="s">
        <v>610</v>
      </c>
      <c r="C248" s="230">
        <v>400</v>
      </c>
      <c r="D248" s="248">
        <v>76</v>
      </c>
      <c r="E248" s="232" t="s">
        <v>985</v>
      </c>
      <c r="F248" s="230">
        <v>400</v>
      </c>
      <c r="G248" s="248">
        <v>76</v>
      </c>
      <c r="H248" s="232" t="s">
        <v>985</v>
      </c>
      <c r="I248" s="230">
        <v>10000</v>
      </c>
      <c r="J248" s="248">
        <v>7600</v>
      </c>
      <c r="K248" s="232" t="s">
        <v>985</v>
      </c>
      <c r="L248" s="230">
        <v>10000</v>
      </c>
      <c r="M248" s="248">
        <v>7600</v>
      </c>
      <c r="N248" s="232" t="s">
        <v>985</v>
      </c>
      <c r="O248" s="230">
        <v>10000</v>
      </c>
      <c r="P248" s="248">
        <v>7600</v>
      </c>
      <c r="Q248" s="232" t="s">
        <v>985</v>
      </c>
      <c r="R248" s="230">
        <v>10000</v>
      </c>
      <c r="S248" s="248">
        <v>7600</v>
      </c>
      <c r="T248" s="232" t="s">
        <v>985</v>
      </c>
      <c r="U248" s="259" t="s">
        <v>986</v>
      </c>
      <c r="V248" s="258"/>
    </row>
    <row r="249" spans="1:22" x14ac:dyDescent="0.2">
      <c r="A249" s="236" t="s">
        <v>611</v>
      </c>
      <c r="B249" s="230" t="s">
        <v>612</v>
      </c>
      <c r="C249" s="230">
        <v>4.2000000000000006E-3</v>
      </c>
      <c r="D249" s="248">
        <v>4.8000000000000001E-4</v>
      </c>
      <c r="E249" s="232" t="s">
        <v>985</v>
      </c>
      <c r="F249" s="230">
        <v>1.8000000000000002E-2</v>
      </c>
      <c r="G249" s="248">
        <v>2E-3</v>
      </c>
      <c r="H249" s="232" t="s">
        <v>985</v>
      </c>
      <c r="I249" s="230">
        <v>0.42000000000000004</v>
      </c>
      <c r="J249" s="248">
        <v>4.8000000000000001E-2</v>
      </c>
      <c r="K249" s="232" t="s">
        <v>985</v>
      </c>
      <c r="L249" s="230">
        <v>1.7999999999999998</v>
      </c>
      <c r="M249" s="248">
        <v>0.2</v>
      </c>
      <c r="N249" s="232" t="s">
        <v>985</v>
      </c>
      <c r="O249" s="230">
        <v>4.2000000000000003E-2</v>
      </c>
      <c r="P249" s="248">
        <v>4.7999999999999996E-3</v>
      </c>
      <c r="Q249" s="232" t="s">
        <v>985</v>
      </c>
      <c r="R249" s="230">
        <v>0.18</v>
      </c>
      <c r="S249" s="248">
        <v>0.02</v>
      </c>
      <c r="T249" s="232" t="s">
        <v>985</v>
      </c>
      <c r="U249" s="259" t="s">
        <v>986</v>
      </c>
      <c r="V249" s="258"/>
    </row>
    <row r="250" spans="1:22" x14ac:dyDescent="0.2">
      <c r="A250" s="236" t="s">
        <v>613</v>
      </c>
      <c r="B250" s="230" t="s">
        <v>614</v>
      </c>
      <c r="C250" s="230">
        <v>280</v>
      </c>
      <c r="D250" s="248">
        <v>43</v>
      </c>
      <c r="E250" s="232" t="s">
        <v>985</v>
      </c>
      <c r="F250" s="230">
        <v>780</v>
      </c>
      <c r="G250" s="248">
        <v>120</v>
      </c>
      <c r="H250" s="232" t="s">
        <v>985</v>
      </c>
      <c r="I250" s="230">
        <v>10000</v>
      </c>
      <c r="J250" s="248">
        <v>4300</v>
      </c>
      <c r="K250" s="232" t="s">
        <v>985</v>
      </c>
      <c r="L250" s="230">
        <v>10000</v>
      </c>
      <c r="M250" s="248">
        <v>10000</v>
      </c>
      <c r="N250" s="232" t="s">
        <v>937</v>
      </c>
      <c r="O250" s="230">
        <v>10000</v>
      </c>
      <c r="P250" s="248">
        <v>4300</v>
      </c>
      <c r="Q250" s="232" t="s">
        <v>985</v>
      </c>
      <c r="R250" s="230">
        <v>10000</v>
      </c>
      <c r="S250" s="248">
        <v>10000</v>
      </c>
      <c r="T250" s="232" t="s">
        <v>937</v>
      </c>
      <c r="U250" s="259" t="s">
        <v>986</v>
      </c>
      <c r="V250" s="258"/>
    </row>
    <row r="251" spans="1:22" x14ac:dyDescent="0.2">
      <c r="A251" s="237" t="s">
        <v>615</v>
      </c>
      <c r="B251" s="238" t="s">
        <v>616</v>
      </c>
      <c r="C251" s="230">
        <v>0.21000000000000002</v>
      </c>
      <c r="D251" s="248">
        <v>2.8999999999999998E-2</v>
      </c>
      <c r="E251" s="232" t="s">
        <v>985</v>
      </c>
      <c r="F251" s="230">
        <v>0.88</v>
      </c>
      <c r="G251" s="248">
        <v>0.12</v>
      </c>
      <c r="H251" s="232" t="s">
        <v>985</v>
      </c>
      <c r="I251" s="230">
        <v>21</v>
      </c>
      <c r="J251" s="248">
        <v>2.9</v>
      </c>
      <c r="K251" s="232" t="s">
        <v>985</v>
      </c>
      <c r="L251" s="230">
        <v>88.000000000000014</v>
      </c>
      <c r="M251" s="248">
        <v>12</v>
      </c>
      <c r="N251" s="232" t="s">
        <v>985</v>
      </c>
      <c r="O251" s="230">
        <v>0.21000000000000002</v>
      </c>
      <c r="P251" s="248">
        <v>2.8999999999999998E-2</v>
      </c>
      <c r="Q251" s="232" t="s">
        <v>985</v>
      </c>
      <c r="R251" s="230">
        <v>0.88</v>
      </c>
      <c r="S251" s="248">
        <v>0.12</v>
      </c>
      <c r="T251" s="232" t="s">
        <v>985</v>
      </c>
      <c r="U251" s="259" t="s">
        <v>986</v>
      </c>
      <c r="V251" s="258"/>
    </row>
    <row r="252" spans="1:22" x14ac:dyDescent="0.2">
      <c r="A252" s="236" t="s">
        <v>952</v>
      </c>
      <c r="B252" s="230" t="s">
        <v>622</v>
      </c>
      <c r="C252" s="230">
        <v>6.3</v>
      </c>
      <c r="D252" s="248">
        <v>1.6</v>
      </c>
      <c r="E252" s="232" t="s">
        <v>985</v>
      </c>
      <c r="F252" s="230">
        <v>26</v>
      </c>
      <c r="G252" s="248">
        <v>6.4</v>
      </c>
      <c r="H252" s="232" t="s">
        <v>985</v>
      </c>
      <c r="I252" s="230">
        <v>630</v>
      </c>
      <c r="J252" s="248">
        <v>160</v>
      </c>
      <c r="K252" s="232" t="s">
        <v>985</v>
      </c>
      <c r="L252" s="230">
        <v>2600</v>
      </c>
      <c r="M252" s="248">
        <v>640</v>
      </c>
      <c r="N252" s="232" t="s">
        <v>985</v>
      </c>
      <c r="O252" s="230">
        <v>6.3</v>
      </c>
      <c r="P252" s="248">
        <v>1.6</v>
      </c>
      <c r="Q252" s="232" t="s">
        <v>985</v>
      </c>
      <c r="R252" s="230">
        <v>26</v>
      </c>
      <c r="S252" s="248">
        <v>6.4</v>
      </c>
      <c r="T252" s="232" t="s">
        <v>985</v>
      </c>
      <c r="U252" s="259" t="s">
        <v>986</v>
      </c>
      <c r="V252" s="258"/>
    </row>
    <row r="253" spans="1:22" x14ac:dyDescent="0.2">
      <c r="A253" s="236" t="s">
        <v>617</v>
      </c>
      <c r="B253" s="230" t="s">
        <v>618</v>
      </c>
      <c r="C253" s="230">
        <v>150</v>
      </c>
      <c r="D253" s="248">
        <v>20</v>
      </c>
      <c r="E253" s="232" t="s">
        <v>985</v>
      </c>
      <c r="F253" s="230">
        <v>620</v>
      </c>
      <c r="G253" s="248">
        <v>84</v>
      </c>
      <c r="H253" s="232" t="s">
        <v>985</v>
      </c>
      <c r="I253" s="230">
        <v>10000</v>
      </c>
      <c r="J253" s="248">
        <v>2000</v>
      </c>
      <c r="K253" s="232" t="s">
        <v>985</v>
      </c>
      <c r="L253" s="230">
        <v>10000</v>
      </c>
      <c r="M253" s="248">
        <v>8400</v>
      </c>
      <c r="N253" s="232" t="s">
        <v>985</v>
      </c>
      <c r="O253" s="230">
        <v>10000</v>
      </c>
      <c r="P253" s="248">
        <v>2000</v>
      </c>
      <c r="Q253" s="232" t="s">
        <v>985</v>
      </c>
      <c r="R253" s="230">
        <v>10000</v>
      </c>
      <c r="S253" s="248">
        <v>8400</v>
      </c>
      <c r="T253" s="232" t="s">
        <v>985</v>
      </c>
      <c r="U253" s="259" t="s">
        <v>986</v>
      </c>
      <c r="V253" s="258"/>
    </row>
    <row r="254" spans="1:22" x14ac:dyDescent="0.2">
      <c r="A254" s="236" t="s">
        <v>619</v>
      </c>
      <c r="B254" s="230" t="s">
        <v>620</v>
      </c>
      <c r="C254" s="230">
        <v>0.66</v>
      </c>
      <c r="D254" s="248">
        <v>8.199999999999999E-2</v>
      </c>
      <c r="E254" s="232" t="s">
        <v>985</v>
      </c>
      <c r="F254" s="230">
        <v>2.7</v>
      </c>
      <c r="G254" s="248">
        <v>0.34</v>
      </c>
      <c r="H254" s="232" t="s">
        <v>985</v>
      </c>
      <c r="I254" s="230">
        <v>66</v>
      </c>
      <c r="J254" s="248">
        <v>8.1999999999999993</v>
      </c>
      <c r="K254" s="232" t="s">
        <v>985</v>
      </c>
      <c r="L254" s="230">
        <v>270</v>
      </c>
      <c r="M254" s="248">
        <v>34</v>
      </c>
      <c r="N254" s="232" t="s">
        <v>985</v>
      </c>
      <c r="O254" s="230">
        <v>0.66</v>
      </c>
      <c r="P254" s="248">
        <v>8.199999999999999E-2</v>
      </c>
      <c r="Q254" s="232" t="s">
        <v>985</v>
      </c>
      <c r="R254" s="230">
        <v>2.7</v>
      </c>
      <c r="S254" s="248">
        <v>0.34</v>
      </c>
      <c r="T254" s="232" t="s">
        <v>985</v>
      </c>
      <c r="U254" s="259" t="s">
        <v>986</v>
      </c>
      <c r="V254" s="258"/>
    </row>
    <row r="255" spans="1:22" x14ac:dyDescent="0.2">
      <c r="A255" s="236" t="s">
        <v>623</v>
      </c>
      <c r="B255" s="230" t="s">
        <v>624</v>
      </c>
      <c r="C255" s="230">
        <v>0.1</v>
      </c>
      <c r="D255" s="248">
        <v>0.21000000000000002</v>
      </c>
      <c r="E255" s="232" t="s">
        <v>985</v>
      </c>
      <c r="F255" s="230">
        <v>0.1</v>
      </c>
      <c r="G255" s="248">
        <v>0.21000000000000002</v>
      </c>
      <c r="H255" s="232" t="s">
        <v>985</v>
      </c>
      <c r="I255" s="230">
        <v>10</v>
      </c>
      <c r="J255" s="248">
        <v>21</v>
      </c>
      <c r="K255" s="232" t="s">
        <v>985</v>
      </c>
      <c r="L255" s="230">
        <v>10</v>
      </c>
      <c r="M255" s="248">
        <v>21</v>
      </c>
      <c r="N255" s="232" t="s">
        <v>985</v>
      </c>
      <c r="O255" s="230">
        <v>100</v>
      </c>
      <c r="P255" s="248">
        <v>210</v>
      </c>
      <c r="Q255" s="232" t="s">
        <v>985</v>
      </c>
      <c r="R255" s="230">
        <v>100</v>
      </c>
      <c r="S255" s="248">
        <v>210</v>
      </c>
      <c r="T255" s="232" t="s">
        <v>985</v>
      </c>
      <c r="U255" s="259">
        <v>30</v>
      </c>
      <c r="V255" s="258"/>
    </row>
    <row r="256" spans="1:22" x14ac:dyDescent="0.2">
      <c r="A256" s="249" t="s">
        <v>625</v>
      </c>
      <c r="B256" s="250" t="s">
        <v>626</v>
      </c>
      <c r="C256" s="230">
        <v>8.4</v>
      </c>
      <c r="D256" s="248">
        <v>47</v>
      </c>
      <c r="E256" s="232" t="s">
        <v>985</v>
      </c>
      <c r="F256" s="230">
        <v>35</v>
      </c>
      <c r="G256" s="248">
        <v>200</v>
      </c>
      <c r="H256" s="232" t="s">
        <v>985</v>
      </c>
      <c r="I256" s="230">
        <v>840</v>
      </c>
      <c r="J256" s="248">
        <v>4700</v>
      </c>
      <c r="K256" s="232" t="s">
        <v>985</v>
      </c>
      <c r="L256" s="230">
        <v>3500</v>
      </c>
      <c r="M256" s="248">
        <v>10000</v>
      </c>
      <c r="N256" s="232" t="s">
        <v>937</v>
      </c>
      <c r="O256" s="230">
        <v>8.4</v>
      </c>
      <c r="P256" s="248">
        <v>47</v>
      </c>
      <c r="Q256" s="232" t="s">
        <v>985</v>
      </c>
      <c r="R256" s="230">
        <v>35</v>
      </c>
      <c r="S256" s="248">
        <v>200</v>
      </c>
      <c r="T256" s="232" t="s">
        <v>985</v>
      </c>
      <c r="U256" s="259">
        <v>15</v>
      </c>
      <c r="V256" s="258"/>
    </row>
    <row r="257" spans="1:22" x14ac:dyDescent="0.2">
      <c r="A257" s="252" t="s">
        <v>627</v>
      </c>
      <c r="B257" s="230" t="s">
        <v>628</v>
      </c>
      <c r="C257" s="230">
        <v>19</v>
      </c>
      <c r="D257" s="248">
        <v>2.7</v>
      </c>
      <c r="E257" s="232" t="s">
        <v>985</v>
      </c>
      <c r="F257" s="230">
        <v>96</v>
      </c>
      <c r="G257" s="248">
        <v>14</v>
      </c>
      <c r="H257" s="232" t="s">
        <v>985</v>
      </c>
      <c r="I257" s="230">
        <v>1900</v>
      </c>
      <c r="J257" s="248">
        <v>270</v>
      </c>
      <c r="K257" s="232" t="s">
        <v>985</v>
      </c>
      <c r="L257" s="230">
        <v>9600</v>
      </c>
      <c r="M257" s="248">
        <v>1400</v>
      </c>
      <c r="N257" s="232" t="s">
        <v>985</v>
      </c>
      <c r="O257" s="230">
        <v>190</v>
      </c>
      <c r="P257" s="248">
        <v>27</v>
      </c>
      <c r="Q257" s="232" t="s">
        <v>985</v>
      </c>
      <c r="R257" s="230">
        <v>960</v>
      </c>
      <c r="S257" s="248">
        <v>140</v>
      </c>
      <c r="T257" s="232" t="s">
        <v>985</v>
      </c>
      <c r="U257" s="259" t="s">
        <v>986</v>
      </c>
      <c r="V257" s="258"/>
    </row>
    <row r="258" spans="1:22" x14ac:dyDescent="0.2">
      <c r="A258" s="253" t="s">
        <v>629</v>
      </c>
      <c r="B258" s="230" t="s">
        <v>630</v>
      </c>
      <c r="C258" s="230">
        <v>3</v>
      </c>
      <c r="D258" s="248">
        <v>1.2</v>
      </c>
      <c r="E258" s="232" t="s">
        <v>985</v>
      </c>
      <c r="F258" s="230">
        <v>3</v>
      </c>
      <c r="G258" s="248">
        <v>1.2</v>
      </c>
      <c r="H258" s="232" t="s">
        <v>985</v>
      </c>
      <c r="I258" s="230">
        <v>300</v>
      </c>
      <c r="J258" s="248">
        <v>120</v>
      </c>
      <c r="K258" s="232" t="s">
        <v>985</v>
      </c>
      <c r="L258" s="230">
        <v>300</v>
      </c>
      <c r="M258" s="248">
        <v>120</v>
      </c>
      <c r="N258" s="232" t="s">
        <v>985</v>
      </c>
      <c r="O258" s="230">
        <v>3000</v>
      </c>
      <c r="P258" s="248">
        <v>1200</v>
      </c>
      <c r="Q258" s="232" t="s">
        <v>985</v>
      </c>
      <c r="R258" s="230">
        <v>3000</v>
      </c>
      <c r="S258" s="248">
        <v>1200</v>
      </c>
      <c r="T258" s="232" t="s">
        <v>985</v>
      </c>
      <c r="U258" s="259" t="s">
        <v>986</v>
      </c>
      <c r="V258" s="258"/>
    </row>
    <row r="259" spans="1:22" x14ac:dyDescent="0.2">
      <c r="A259" s="234" t="s">
        <v>631</v>
      </c>
      <c r="B259" s="250" t="s">
        <v>632</v>
      </c>
      <c r="C259" s="230">
        <v>0.21000000000000002</v>
      </c>
      <c r="D259" s="248">
        <v>1.6</v>
      </c>
      <c r="E259" s="232" t="s">
        <v>985</v>
      </c>
      <c r="F259" s="230">
        <v>2.7</v>
      </c>
      <c r="G259" s="248">
        <v>21</v>
      </c>
      <c r="H259" s="232" t="s">
        <v>985</v>
      </c>
      <c r="I259" s="230">
        <v>21</v>
      </c>
      <c r="J259" s="248">
        <v>160</v>
      </c>
      <c r="K259" s="232" t="s">
        <v>985</v>
      </c>
      <c r="L259" s="230">
        <v>270</v>
      </c>
      <c r="M259" s="248">
        <v>2100</v>
      </c>
      <c r="N259" s="232" t="s">
        <v>985</v>
      </c>
      <c r="O259" s="230">
        <v>0.21000000000000002</v>
      </c>
      <c r="P259" s="248">
        <v>1.6</v>
      </c>
      <c r="Q259" s="232" t="s">
        <v>985</v>
      </c>
      <c r="R259" s="230">
        <v>2.7</v>
      </c>
      <c r="S259" s="248">
        <v>21</v>
      </c>
      <c r="T259" s="232" t="s">
        <v>985</v>
      </c>
      <c r="U259" s="259">
        <v>15</v>
      </c>
      <c r="V259" s="258"/>
    </row>
    <row r="260" spans="1:22" x14ac:dyDescent="0.2">
      <c r="A260" s="252" t="s">
        <v>633</v>
      </c>
      <c r="B260" s="230" t="s">
        <v>634</v>
      </c>
      <c r="C260" s="230">
        <v>0.63</v>
      </c>
      <c r="D260" s="248">
        <v>25</v>
      </c>
      <c r="E260" s="232" t="s">
        <v>985</v>
      </c>
      <c r="F260" s="230">
        <v>2.6</v>
      </c>
      <c r="G260" s="248">
        <v>100</v>
      </c>
      <c r="H260" s="232" t="s">
        <v>985</v>
      </c>
      <c r="I260" s="230">
        <v>63</v>
      </c>
      <c r="J260" s="248">
        <v>2500</v>
      </c>
      <c r="K260" s="232" t="s">
        <v>985</v>
      </c>
      <c r="L260" s="230">
        <v>260</v>
      </c>
      <c r="M260" s="248">
        <v>10000</v>
      </c>
      <c r="N260" s="232" t="s">
        <v>985</v>
      </c>
      <c r="O260" s="230">
        <v>0.63</v>
      </c>
      <c r="P260" s="248">
        <v>25</v>
      </c>
      <c r="Q260" s="232" t="s">
        <v>985</v>
      </c>
      <c r="R260" s="230">
        <v>2.6</v>
      </c>
      <c r="S260" s="248">
        <v>100</v>
      </c>
      <c r="T260" s="232" t="s">
        <v>985</v>
      </c>
      <c r="U260" s="259">
        <v>15</v>
      </c>
      <c r="V260" s="258"/>
    </row>
    <row r="261" spans="1:22" x14ac:dyDescent="0.2">
      <c r="A261" s="234" t="s">
        <v>635</v>
      </c>
      <c r="B261" s="250" t="s">
        <v>636</v>
      </c>
      <c r="C261" s="230">
        <v>240</v>
      </c>
      <c r="D261" s="248">
        <v>420</v>
      </c>
      <c r="E261" s="232" t="s">
        <v>985</v>
      </c>
      <c r="F261" s="230">
        <v>680</v>
      </c>
      <c r="G261" s="248">
        <v>1200</v>
      </c>
      <c r="H261" s="232" t="s">
        <v>985</v>
      </c>
      <c r="I261" s="230">
        <v>10000</v>
      </c>
      <c r="J261" s="248">
        <v>10000</v>
      </c>
      <c r="K261" s="232" t="s">
        <v>937</v>
      </c>
      <c r="L261" s="230">
        <v>10000</v>
      </c>
      <c r="M261" s="248">
        <v>10000</v>
      </c>
      <c r="N261" s="232" t="s">
        <v>937</v>
      </c>
      <c r="O261" s="230">
        <v>240</v>
      </c>
      <c r="P261" s="248">
        <v>420</v>
      </c>
      <c r="Q261" s="232" t="s">
        <v>985</v>
      </c>
      <c r="R261" s="230">
        <v>680</v>
      </c>
      <c r="S261" s="248">
        <v>1200</v>
      </c>
      <c r="T261" s="232" t="s">
        <v>985</v>
      </c>
      <c r="U261" s="259">
        <v>30</v>
      </c>
      <c r="V261" s="258"/>
    </row>
    <row r="262" spans="1:22" x14ac:dyDescent="0.2">
      <c r="A262" s="237" t="s">
        <v>637</v>
      </c>
      <c r="B262" s="238" t="s">
        <v>638</v>
      </c>
      <c r="C262" s="230">
        <v>70</v>
      </c>
      <c r="D262" s="248">
        <v>40</v>
      </c>
      <c r="E262" s="232" t="s">
        <v>985</v>
      </c>
      <c r="F262" s="230">
        <v>70</v>
      </c>
      <c r="G262" s="248">
        <v>40</v>
      </c>
      <c r="H262" s="232" t="s">
        <v>985</v>
      </c>
      <c r="I262" s="230">
        <v>7000</v>
      </c>
      <c r="J262" s="248">
        <v>4000</v>
      </c>
      <c r="K262" s="232" t="s">
        <v>985</v>
      </c>
      <c r="L262" s="230">
        <v>7000</v>
      </c>
      <c r="M262" s="248">
        <v>4000</v>
      </c>
      <c r="N262" s="232" t="s">
        <v>985</v>
      </c>
      <c r="O262" s="230">
        <v>70</v>
      </c>
      <c r="P262" s="248">
        <v>40</v>
      </c>
      <c r="Q262" s="232" t="s">
        <v>985</v>
      </c>
      <c r="R262" s="230">
        <v>70</v>
      </c>
      <c r="S262" s="248">
        <v>40</v>
      </c>
      <c r="T262" s="232" t="s">
        <v>985</v>
      </c>
      <c r="U262" s="259" t="s">
        <v>986</v>
      </c>
      <c r="V262" s="258"/>
    </row>
    <row r="263" spans="1:22" x14ac:dyDescent="0.2">
      <c r="A263" s="237" t="s">
        <v>639</v>
      </c>
      <c r="B263" s="238" t="s">
        <v>640</v>
      </c>
      <c r="C263" s="230">
        <v>7.0000000000000009</v>
      </c>
      <c r="D263" s="248">
        <v>2.4</v>
      </c>
      <c r="E263" s="232" t="s">
        <v>985</v>
      </c>
      <c r="F263" s="230">
        <v>7.0000000000000009</v>
      </c>
      <c r="G263" s="248">
        <v>2.4</v>
      </c>
      <c r="H263" s="232" t="s">
        <v>985</v>
      </c>
      <c r="I263" s="230">
        <v>700</v>
      </c>
      <c r="J263" s="248">
        <v>240</v>
      </c>
      <c r="K263" s="232" t="s">
        <v>985</v>
      </c>
      <c r="L263" s="230">
        <v>700</v>
      </c>
      <c r="M263" s="248">
        <v>240</v>
      </c>
      <c r="N263" s="232" t="s">
        <v>985</v>
      </c>
      <c r="O263" s="230">
        <v>7.0000000000000009</v>
      </c>
      <c r="P263" s="248">
        <v>2.4</v>
      </c>
      <c r="Q263" s="232" t="s">
        <v>985</v>
      </c>
      <c r="R263" s="230">
        <v>7.0000000000000009</v>
      </c>
      <c r="S263" s="248">
        <v>2.4</v>
      </c>
      <c r="T263" s="232" t="s">
        <v>985</v>
      </c>
      <c r="U263" s="259" t="s">
        <v>986</v>
      </c>
      <c r="V263" s="258"/>
    </row>
    <row r="264" spans="1:22" x14ac:dyDescent="0.2">
      <c r="A264" s="237" t="s">
        <v>641</v>
      </c>
      <c r="B264" s="238" t="s">
        <v>642</v>
      </c>
      <c r="C264" s="230">
        <v>8.6999999999999994E-2</v>
      </c>
      <c r="D264" s="248">
        <v>1.9E-2</v>
      </c>
      <c r="E264" s="232" t="s">
        <v>985</v>
      </c>
      <c r="F264" s="230">
        <v>0.24</v>
      </c>
      <c r="G264" s="248">
        <v>5.2999999999999999E-2</v>
      </c>
      <c r="H264" s="232" t="s">
        <v>985</v>
      </c>
      <c r="I264" s="230">
        <v>8.6999999999999993</v>
      </c>
      <c r="J264" s="248">
        <v>1.9</v>
      </c>
      <c r="K264" s="232" t="s">
        <v>985</v>
      </c>
      <c r="L264" s="230">
        <v>24</v>
      </c>
      <c r="M264" s="248">
        <v>5.3</v>
      </c>
      <c r="N264" s="232" t="s">
        <v>985</v>
      </c>
      <c r="O264" s="230">
        <v>8.6999999999999994E-2</v>
      </c>
      <c r="P264" s="248">
        <v>1.9E-2</v>
      </c>
      <c r="Q264" s="232" t="s">
        <v>985</v>
      </c>
      <c r="R264" s="230">
        <v>0.24</v>
      </c>
      <c r="S264" s="248">
        <v>5.2999999999999999E-2</v>
      </c>
      <c r="T264" s="232" t="s">
        <v>985</v>
      </c>
      <c r="U264" s="259" t="s">
        <v>986</v>
      </c>
      <c r="V264" s="258"/>
    </row>
    <row r="265" spans="1:22" x14ac:dyDescent="0.2">
      <c r="A265" s="237" t="s">
        <v>645</v>
      </c>
      <c r="B265" s="238" t="s">
        <v>646</v>
      </c>
      <c r="C265" s="230">
        <v>6</v>
      </c>
      <c r="D265" s="248">
        <v>0.67</v>
      </c>
      <c r="E265" s="232" t="s">
        <v>985</v>
      </c>
      <c r="F265" s="230">
        <v>6</v>
      </c>
      <c r="G265" s="248">
        <v>0.67</v>
      </c>
      <c r="H265" s="232" t="s">
        <v>985</v>
      </c>
      <c r="I265" s="230">
        <v>600</v>
      </c>
      <c r="J265" s="248">
        <v>67</v>
      </c>
      <c r="K265" s="232" t="s">
        <v>985</v>
      </c>
      <c r="L265" s="230">
        <v>600</v>
      </c>
      <c r="M265" s="248">
        <v>67</v>
      </c>
      <c r="N265" s="232" t="s">
        <v>985</v>
      </c>
      <c r="O265" s="230">
        <v>6</v>
      </c>
      <c r="P265" s="248">
        <v>0.67</v>
      </c>
      <c r="Q265" s="232" t="s">
        <v>985</v>
      </c>
      <c r="R265" s="230">
        <v>6</v>
      </c>
      <c r="S265" s="248">
        <v>0.67</v>
      </c>
      <c r="T265" s="232" t="s">
        <v>985</v>
      </c>
      <c r="U265" s="259" t="s">
        <v>986</v>
      </c>
      <c r="V265" s="258"/>
    </row>
    <row r="266" spans="1:22" x14ac:dyDescent="0.2">
      <c r="A266" s="229" t="s">
        <v>647</v>
      </c>
      <c r="B266" s="230" t="s">
        <v>648</v>
      </c>
      <c r="C266" s="230">
        <v>10</v>
      </c>
      <c r="D266" s="248">
        <v>25</v>
      </c>
      <c r="E266" s="232" t="s">
        <v>985</v>
      </c>
      <c r="F266" s="230">
        <v>10</v>
      </c>
      <c r="G266" s="248">
        <v>25</v>
      </c>
      <c r="H266" s="232" t="s">
        <v>985</v>
      </c>
      <c r="I266" s="230">
        <v>1000</v>
      </c>
      <c r="J266" s="248">
        <v>2500</v>
      </c>
      <c r="K266" s="232" t="s">
        <v>985</v>
      </c>
      <c r="L266" s="230">
        <v>1000</v>
      </c>
      <c r="M266" s="248">
        <v>2500</v>
      </c>
      <c r="N266" s="232" t="s">
        <v>985</v>
      </c>
      <c r="O266" s="230">
        <v>1000</v>
      </c>
      <c r="P266" s="248">
        <v>2500</v>
      </c>
      <c r="Q266" s="232" t="s">
        <v>985</v>
      </c>
      <c r="R266" s="230">
        <v>1000</v>
      </c>
      <c r="S266" s="248">
        <v>2500</v>
      </c>
      <c r="T266" s="232" t="s">
        <v>985</v>
      </c>
      <c r="U266" s="259">
        <v>30</v>
      </c>
      <c r="V266" s="258"/>
    </row>
    <row r="267" spans="1:22" x14ac:dyDescent="0.2">
      <c r="A267" s="252" t="s">
        <v>649</v>
      </c>
      <c r="B267" s="230" t="s">
        <v>650</v>
      </c>
      <c r="C267" s="230">
        <v>3.6000000000000004E-2</v>
      </c>
      <c r="D267" s="248">
        <v>0.28999999999999998</v>
      </c>
      <c r="E267" s="232" t="s">
        <v>985</v>
      </c>
      <c r="F267" s="230">
        <v>0.15</v>
      </c>
      <c r="G267" s="248">
        <v>1.2</v>
      </c>
      <c r="H267" s="232" t="s">
        <v>985</v>
      </c>
      <c r="I267" s="230">
        <v>3.5999999999999996</v>
      </c>
      <c r="J267" s="248">
        <v>29</v>
      </c>
      <c r="K267" s="232" t="s">
        <v>985</v>
      </c>
      <c r="L267" s="230">
        <v>15</v>
      </c>
      <c r="M267" s="248">
        <v>120</v>
      </c>
      <c r="N267" s="232" t="s">
        <v>985</v>
      </c>
      <c r="O267" s="230">
        <v>3.5999999999999996</v>
      </c>
      <c r="P267" s="248">
        <v>29</v>
      </c>
      <c r="Q267" s="232" t="s">
        <v>985</v>
      </c>
      <c r="R267" s="230">
        <v>15</v>
      </c>
      <c r="S267" s="248">
        <v>120</v>
      </c>
      <c r="T267" s="232" t="s">
        <v>985</v>
      </c>
      <c r="U267" s="259">
        <v>15</v>
      </c>
      <c r="V267" s="258"/>
    </row>
    <row r="268" spans="1:22" x14ac:dyDescent="0.2">
      <c r="A268" s="252" t="s">
        <v>651</v>
      </c>
      <c r="B268" s="230" t="s">
        <v>652</v>
      </c>
      <c r="C268" s="230">
        <v>3.6000000000000004E-2</v>
      </c>
      <c r="D268" s="248">
        <v>1.2E-2</v>
      </c>
      <c r="E268" s="232" t="s">
        <v>985</v>
      </c>
      <c r="F268" s="230">
        <v>0.15</v>
      </c>
      <c r="G268" s="248">
        <v>4.9000000000000002E-2</v>
      </c>
      <c r="H268" s="232" t="s">
        <v>985</v>
      </c>
      <c r="I268" s="230">
        <v>3.5999999999999996</v>
      </c>
      <c r="J268" s="248">
        <v>1.2</v>
      </c>
      <c r="K268" s="232" t="s">
        <v>985</v>
      </c>
      <c r="L268" s="230">
        <v>15</v>
      </c>
      <c r="M268" s="248">
        <v>4.9000000000000004</v>
      </c>
      <c r="N268" s="232" t="s">
        <v>985</v>
      </c>
      <c r="O268" s="230">
        <v>36</v>
      </c>
      <c r="P268" s="248">
        <v>12</v>
      </c>
      <c r="Q268" s="232" t="s">
        <v>985</v>
      </c>
      <c r="R268" s="230">
        <v>150</v>
      </c>
      <c r="S268" s="248">
        <v>49</v>
      </c>
      <c r="T268" s="232" t="s">
        <v>985</v>
      </c>
      <c r="U268" s="259" t="s">
        <v>986</v>
      </c>
      <c r="V268" s="258"/>
    </row>
    <row r="269" spans="1:22" x14ac:dyDescent="0.2">
      <c r="A269" s="234" t="s">
        <v>653</v>
      </c>
      <c r="B269" s="250" t="s">
        <v>654</v>
      </c>
      <c r="C269" s="230">
        <v>420</v>
      </c>
      <c r="D269" s="248">
        <v>969.99999999999989</v>
      </c>
      <c r="E269" s="232" t="s">
        <v>985</v>
      </c>
      <c r="F269" s="230">
        <v>1200</v>
      </c>
      <c r="G269" s="248">
        <v>2800</v>
      </c>
      <c r="H269" s="232" t="s">
        <v>985</v>
      </c>
      <c r="I269" s="230">
        <v>7000</v>
      </c>
      <c r="J269" s="248">
        <v>16000</v>
      </c>
      <c r="K269" s="232" t="s">
        <v>985</v>
      </c>
      <c r="L269" s="230">
        <v>7000</v>
      </c>
      <c r="M269" s="248">
        <v>16000</v>
      </c>
      <c r="N269" s="232" t="s">
        <v>985</v>
      </c>
      <c r="O269" s="230">
        <v>420</v>
      </c>
      <c r="P269" s="248">
        <v>969.99999999999989</v>
      </c>
      <c r="Q269" s="232" t="s">
        <v>985</v>
      </c>
      <c r="R269" s="230">
        <v>1200</v>
      </c>
      <c r="S269" s="248">
        <v>2800</v>
      </c>
      <c r="T269" s="232" t="s">
        <v>985</v>
      </c>
      <c r="U269" s="259">
        <v>30</v>
      </c>
      <c r="V269" s="258"/>
    </row>
    <row r="270" spans="1:22" x14ac:dyDescent="0.2">
      <c r="A270" s="252" t="s">
        <v>661</v>
      </c>
      <c r="B270" s="230" t="s">
        <v>662</v>
      </c>
      <c r="C270" s="230">
        <v>1.1000000000000001E-2</v>
      </c>
      <c r="D270" s="248">
        <v>2E-3</v>
      </c>
      <c r="E270" s="232" t="s">
        <v>985</v>
      </c>
      <c r="F270" s="230">
        <v>4.4000000000000004E-2</v>
      </c>
      <c r="G270" s="248">
        <v>7.9000000000000008E-3</v>
      </c>
      <c r="H270" s="232" t="s">
        <v>985</v>
      </c>
      <c r="I270" s="230">
        <v>1.0999999999999999</v>
      </c>
      <c r="J270" s="248">
        <v>0.2</v>
      </c>
      <c r="K270" s="232" t="s">
        <v>985</v>
      </c>
      <c r="L270" s="230">
        <v>4.3999999999999995</v>
      </c>
      <c r="M270" s="248">
        <v>0.79</v>
      </c>
      <c r="N270" s="232" t="s">
        <v>985</v>
      </c>
      <c r="O270" s="230">
        <v>1.1000000000000001E-2</v>
      </c>
      <c r="P270" s="248">
        <v>2E-3</v>
      </c>
      <c r="Q270" s="232" t="s">
        <v>985</v>
      </c>
      <c r="R270" s="230">
        <v>4.4000000000000004E-2</v>
      </c>
      <c r="S270" s="248">
        <v>7.9000000000000008E-3</v>
      </c>
      <c r="T270" s="232" t="s">
        <v>985</v>
      </c>
      <c r="U270" s="259" t="s">
        <v>986</v>
      </c>
      <c r="V270" s="258"/>
    </row>
    <row r="271" spans="1:22" x14ac:dyDescent="0.2">
      <c r="A271" s="252" t="s">
        <v>663</v>
      </c>
      <c r="B271" s="230" t="s">
        <v>664</v>
      </c>
      <c r="C271" s="230">
        <v>3.3000000000000003</v>
      </c>
      <c r="D271" s="248">
        <v>0.49000000000000005</v>
      </c>
      <c r="E271" s="232" t="s">
        <v>985</v>
      </c>
      <c r="F271" s="230">
        <v>14.000000000000002</v>
      </c>
      <c r="G271" s="248">
        <v>2.1</v>
      </c>
      <c r="H271" s="232" t="s">
        <v>985</v>
      </c>
      <c r="I271" s="230">
        <v>330</v>
      </c>
      <c r="J271" s="248">
        <v>49</v>
      </c>
      <c r="K271" s="232" t="s">
        <v>985</v>
      </c>
      <c r="L271" s="230">
        <v>1400</v>
      </c>
      <c r="M271" s="248">
        <v>210</v>
      </c>
      <c r="N271" s="232" t="s">
        <v>985</v>
      </c>
      <c r="O271" s="230">
        <v>3.3000000000000003</v>
      </c>
      <c r="P271" s="248">
        <v>0.49000000000000005</v>
      </c>
      <c r="Q271" s="232" t="s">
        <v>985</v>
      </c>
      <c r="R271" s="230">
        <v>14.000000000000002</v>
      </c>
      <c r="S271" s="248">
        <v>2.1</v>
      </c>
      <c r="T271" s="232" t="s">
        <v>985</v>
      </c>
      <c r="U271" s="259" t="s">
        <v>986</v>
      </c>
      <c r="V271" s="258"/>
    </row>
    <row r="272" spans="1:22" x14ac:dyDescent="0.2">
      <c r="A272" s="229" t="s">
        <v>665</v>
      </c>
      <c r="B272" s="230" t="s">
        <v>666</v>
      </c>
      <c r="C272" s="230">
        <v>0.12</v>
      </c>
      <c r="D272" s="248">
        <v>5.2000000000000005E-2</v>
      </c>
      <c r="E272" s="232" t="s">
        <v>985</v>
      </c>
      <c r="F272" s="230">
        <v>0.63</v>
      </c>
      <c r="G272" s="248">
        <v>0.27</v>
      </c>
      <c r="H272" s="232" t="s">
        <v>985</v>
      </c>
      <c r="I272" s="230">
        <v>12</v>
      </c>
      <c r="J272" s="248">
        <v>5.2</v>
      </c>
      <c r="K272" s="232" t="s">
        <v>985</v>
      </c>
      <c r="L272" s="230">
        <v>63</v>
      </c>
      <c r="M272" s="248">
        <v>27</v>
      </c>
      <c r="N272" s="232" t="s">
        <v>985</v>
      </c>
      <c r="O272" s="230">
        <v>12</v>
      </c>
      <c r="P272" s="248">
        <v>5.2</v>
      </c>
      <c r="Q272" s="232" t="s">
        <v>985</v>
      </c>
      <c r="R272" s="230">
        <v>63</v>
      </c>
      <c r="S272" s="248">
        <v>27</v>
      </c>
      <c r="T272" s="232" t="s">
        <v>985</v>
      </c>
      <c r="U272" s="259" t="s">
        <v>986</v>
      </c>
      <c r="V272" s="258"/>
    </row>
    <row r="273" spans="1:22" x14ac:dyDescent="0.2">
      <c r="A273" s="237" t="s">
        <v>667</v>
      </c>
      <c r="B273" s="238" t="s">
        <v>668</v>
      </c>
      <c r="C273" s="230">
        <v>70</v>
      </c>
      <c r="D273" s="248">
        <v>7.8</v>
      </c>
      <c r="E273" s="232" t="s">
        <v>985</v>
      </c>
      <c r="F273" s="230">
        <v>70</v>
      </c>
      <c r="G273" s="248">
        <v>7.8</v>
      </c>
      <c r="H273" s="232" t="s">
        <v>985</v>
      </c>
      <c r="I273" s="230">
        <v>7000</v>
      </c>
      <c r="J273" s="248">
        <v>780</v>
      </c>
      <c r="K273" s="232" t="s">
        <v>985</v>
      </c>
      <c r="L273" s="230">
        <v>7000</v>
      </c>
      <c r="M273" s="248">
        <v>780</v>
      </c>
      <c r="N273" s="232" t="s">
        <v>985</v>
      </c>
      <c r="O273" s="230">
        <v>70</v>
      </c>
      <c r="P273" s="248">
        <v>7.8</v>
      </c>
      <c r="Q273" s="232" t="s">
        <v>985</v>
      </c>
      <c r="R273" s="230">
        <v>70</v>
      </c>
      <c r="S273" s="248">
        <v>7.8</v>
      </c>
      <c r="T273" s="232" t="s">
        <v>985</v>
      </c>
      <c r="U273" s="259" t="s">
        <v>986</v>
      </c>
      <c r="V273" s="258"/>
    </row>
    <row r="274" spans="1:22" x14ac:dyDescent="0.2">
      <c r="A274" s="252" t="s">
        <v>669</v>
      </c>
      <c r="B274" s="230" t="s">
        <v>670</v>
      </c>
      <c r="C274" s="230">
        <v>28.000000000000004</v>
      </c>
      <c r="D274" s="248">
        <v>5.7</v>
      </c>
      <c r="E274" s="232" t="s">
        <v>985</v>
      </c>
      <c r="F274" s="230">
        <v>78</v>
      </c>
      <c r="G274" s="248">
        <v>16</v>
      </c>
      <c r="H274" s="232" t="s">
        <v>985</v>
      </c>
      <c r="I274" s="230">
        <v>2800</v>
      </c>
      <c r="J274" s="248">
        <v>570</v>
      </c>
      <c r="K274" s="232" t="s">
        <v>985</v>
      </c>
      <c r="L274" s="230">
        <v>7800</v>
      </c>
      <c r="M274" s="248">
        <v>1600</v>
      </c>
      <c r="N274" s="232" t="s">
        <v>985</v>
      </c>
      <c r="O274" s="230">
        <v>2800</v>
      </c>
      <c r="P274" s="248">
        <v>570</v>
      </c>
      <c r="Q274" s="232" t="s">
        <v>985</v>
      </c>
      <c r="R274" s="230">
        <v>7800</v>
      </c>
      <c r="S274" s="248">
        <v>1600</v>
      </c>
      <c r="T274" s="232" t="s">
        <v>985</v>
      </c>
      <c r="U274" s="259" t="s">
        <v>986</v>
      </c>
      <c r="V274" s="258"/>
    </row>
    <row r="275" spans="1:22" x14ac:dyDescent="0.2">
      <c r="A275" s="252" t="s">
        <v>671</v>
      </c>
      <c r="B275" s="230" t="s">
        <v>672</v>
      </c>
      <c r="C275" s="230">
        <v>6</v>
      </c>
      <c r="D275" s="248">
        <v>4.0999999999999996</v>
      </c>
      <c r="E275" s="232" t="s">
        <v>985</v>
      </c>
      <c r="F275" s="230">
        <v>6</v>
      </c>
      <c r="G275" s="248">
        <v>4.0999999999999996</v>
      </c>
      <c r="H275" s="232" t="s">
        <v>985</v>
      </c>
      <c r="I275" s="230">
        <v>600</v>
      </c>
      <c r="J275" s="248">
        <v>409.99999999999994</v>
      </c>
      <c r="K275" s="232" t="s">
        <v>985</v>
      </c>
      <c r="L275" s="230">
        <v>600</v>
      </c>
      <c r="M275" s="248">
        <v>409.99999999999994</v>
      </c>
      <c r="N275" s="232" t="s">
        <v>985</v>
      </c>
      <c r="O275" s="230">
        <v>600</v>
      </c>
      <c r="P275" s="248">
        <v>409.99999999999994</v>
      </c>
      <c r="Q275" s="232" t="s">
        <v>985</v>
      </c>
      <c r="R275" s="230">
        <v>600</v>
      </c>
      <c r="S275" s="248">
        <v>409.99999999999994</v>
      </c>
      <c r="T275" s="232" t="s">
        <v>985</v>
      </c>
      <c r="U275" s="259" t="s">
        <v>986</v>
      </c>
      <c r="V275" s="258"/>
    </row>
    <row r="276" spans="1:22" x14ac:dyDescent="0.2">
      <c r="A276" s="252" t="s">
        <v>673</v>
      </c>
      <c r="B276" s="230" t="s">
        <v>674</v>
      </c>
      <c r="C276" s="230">
        <v>1.8E-3</v>
      </c>
      <c r="D276" s="248">
        <v>2.9E-4</v>
      </c>
      <c r="E276" s="232" t="s">
        <v>985</v>
      </c>
      <c r="F276" s="230">
        <v>9.2999999999999992E-3</v>
      </c>
      <c r="G276" s="248">
        <v>1.5E-3</v>
      </c>
      <c r="H276" s="232" t="s">
        <v>985</v>
      </c>
      <c r="I276" s="230">
        <v>0.18</v>
      </c>
      <c r="J276" s="248">
        <v>2.9000000000000001E-2</v>
      </c>
      <c r="K276" s="232" t="s">
        <v>985</v>
      </c>
      <c r="L276" s="230">
        <v>0.93</v>
      </c>
      <c r="M276" s="248">
        <v>0.15</v>
      </c>
      <c r="N276" s="232" t="s">
        <v>985</v>
      </c>
      <c r="O276" s="230">
        <v>1.7999999999999999E-2</v>
      </c>
      <c r="P276" s="248">
        <v>2.8999999999999998E-3</v>
      </c>
      <c r="Q276" s="232" t="s">
        <v>985</v>
      </c>
      <c r="R276" s="230">
        <v>9.2999999999999999E-2</v>
      </c>
      <c r="S276" s="248">
        <v>1.4999999999999999E-2</v>
      </c>
      <c r="T276" s="232" t="s">
        <v>985</v>
      </c>
      <c r="U276" s="259" t="s">
        <v>986</v>
      </c>
      <c r="V276" s="258"/>
    </row>
    <row r="277" spans="1:22" x14ac:dyDescent="0.2">
      <c r="A277" s="252" t="s">
        <v>675</v>
      </c>
      <c r="B277" s="230" t="s">
        <v>676</v>
      </c>
      <c r="C277" s="230">
        <v>4.5000000000000003E-5</v>
      </c>
      <c r="D277" s="248">
        <v>7.9000000000000006E-6</v>
      </c>
      <c r="E277" s="232" t="s">
        <v>985</v>
      </c>
      <c r="F277" s="230">
        <v>5.8E-4</v>
      </c>
      <c r="G277" s="248">
        <v>1E-4</v>
      </c>
      <c r="H277" s="232" t="s">
        <v>985</v>
      </c>
      <c r="I277" s="230">
        <v>4.4999999999999997E-3</v>
      </c>
      <c r="J277" s="248">
        <v>7.9000000000000012E-4</v>
      </c>
      <c r="K277" s="232" t="s">
        <v>985</v>
      </c>
      <c r="L277" s="230">
        <v>5.8000000000000003E-2</v>
      </c>
      <c r="M277" s="248">
        <v>0.01</v>
      </c>
      <c r="N277" s="232" t="s">
        <v>985</v>
      </c>
      <c r="O277" s="230">
        <v>4.4999999999999999E-4</v>
      </c>
      <c r="P277" s="248">
        <v>7.9000000000000009E-5</v>
      </c>
      <c r="Q277" s="232" t="s">
        <v>985</v>
      </c>
      <c r="R277" s="230">
        <v>5.7999999999999996E-3</v>
      </c>
      <c r="S277" s="248">
        <v>1E-3</v>
      </c>
      <c r="T277" s="232" t="s">
        <v>985</v>
      </c>
      <c r="U277" s="259" t="s">
        <v>986</v>
      </c>
      <c r="V277" s="258"/>
    </row>
    <row r="278" spans="1:22" x14ac:dyDescent="0.2">
      <c r="A278" s="252" t="s">
        <v>677</v>
      </c>
      <c r="B278" s="230" t="s">
        <v>678</v>
      </c>
      <c r="C278" s="230">
        <v>1.3999999999999999E-4</v>
      </c>
      <c r="D278" s="248">
        <v>1.9000000000000001E-5</v>
      </c>
      <c r="E278" s="232" t="s">
        <v>985</v>
      </c>
      <c r="F278" s="230">
        <v>1.8E-3</v>
      </c>
      <c r="G278" s="248">
        <v>2.4000000000000001E-4</v>
      </c>
      <c r="H278" s="232" t="s">
        <v>985</v>
      </c>
      <c r="I278" s="230">
        <v>1.3999999999999999E-2</v>
      </c>
      <c r="J278" s="248">
        <v>1.9E-3</v>
      </c>
      <c r="K278" s="232" t="s">
        <v>985</v>
      </c>
      <c r="L278" s="230">
        <v>0.18</v>
      </c>
      <c r="M278" s="248">
        <v>2.4E-2</v>
      </c>
      <c r="N278" s="232" t="s">
        <v>985</v>
      </c>
      <c r="O278" s="230">
        <v>1.3999999999999998E-3</v>
      </c>
      <c r="P278" s="248">
        <v>1.9000000000000001E-4</v>
      </c>
      <c r="Q278" s="232" t="s">
        <v>985</v>
      </c>
      <c r="R278" s="230">
        <v>1.8000000000000002E-2</v>
      </c>
      <c r="S278" s="248">
        <v>2.3999999999999998E-3</v>
      </c>
      <c r="T278" s="232" t="s">
        <v>985</v>
      </c>
      <c r="U278" s="259" t="s">
        <v>986</v>
      </c>
      <c r="V278" s="258"/>
    </row>
    <row r="279" spans="1:22" x14ac:dyDescent="0.2">
      <c r="A279" s="234" t="s">
        <v>679</v>
      </c>
      <c r="B279" s="250" t="s">
        <v>680</v>
      </c>
      <c r="C279" s="230">
        <v>3.1000000000000003E-3</v>
      </c>
      <c r="D279" s="248">
        <v>3.8E-3</v>
      </c>
      <c r="E279" s="232" t="s">
        <v>985</v>
      </c>
      <c r="F279" s="230">
        <v>1.6000000000000004E-2</v>
      </c>
      <c r="G279" s="248">
        <v>0.02</v>
      </c>
      <c r="H279" s="232" t="s">
        <v>985</v>
      </c>
      <c r="I279" s="230">
        <v>0.31</v>
      </c>
      <c r="J279" s="248">
        <v>0.38</v>
      </c>
      <c r="K279" s="232" t="s">
        <v>985</v>
      </c>
      <c r="L279" s="230">
        <v>1.6</v>
      </c>
      <c r="M279" s="248">
        <v>2</v>
      </c>
      <c r="N279" s="232" t="s">
        <v>985</v>
      </c>
      <c r="O279" s="230">
        <v>0.31</v>
      </c>
      <c r="P279" s="248">
        <v>0.38</v>
      </c>
      <c r="Q279" s="232" t="s">
        <v>985</v>
      </c>
      <c r="R279" s="230">
        <v>1.6</v>
      </c>
      <c r="S279" s="248">
        <v>2</v>
      </c>
      <c r="T279" s="232" t="s">
        <v>985</v>
      </c>
      <c r="U279" s="259" t="s">
        <v>986</v>
      </c>
      <c r="V279" s="258"/>
    </row>
    <row r="280" spans="1:22" x14ac:dyDescent="0.2">
      <c r="A280" s="252" t="s">
        <v>681</v>
      </c>
      <c r="B280" s="230" t="s">
        <v>682</v>
      </c>
      <c r="C280" s="230">
        <v>2.5000000000000001E-3</v>
      </c>
      <c r="D280" s="248">
        <v>3.5E-4</v>
      </c>
      <c r="E280" s="232" t="s">
        <v>985</v>
      </c>
      <c r="F280" s="230">
        <v>1.3000000000000001E-2</v>
      </c>
      <c r="G280" s="248">
        <v>1.8000000000000002E-3</v>
      </c>
      <c r="H280" s="232" t="s">
        <v>985</v>
      </c>
      <c r="I280" s="230">
        <v>0.25</v>
      </c>
      <c r="J280" s="248">
        <v>3.5000000000000003E-2</v>
      </c>
      <c r="K280" s="232" t="s">
        <v>985</v>
      </c>
      <c r="L280" s="230">
        <v>1.3</v>
      </c>
      <c r="M280" s="248">
        <v>0.18000000000000002</v>
      </c>
      <c r="N280" s="232" t="s">
        <v>985</v>
      </c>
      <c r="O280" s="230">
        <v>2.5000000000000001E-2</v>
      </c>
      <c r="P280" s="248">
        <v>3.5000000000000001E-3</v>
      </c>
      <c r="Q280" s="232" t="s">
        <v>985</v>
      </c>
      <c r="R280" s="230">
        <v>0.13</v>
      </c>
      <c r="S280" s="248">
        <v>1.8000000000000002E-2</v>
      </c>
      <c r="T280" s="232" t="s">
        <v>985</v>
      </c>
      <c r="U280" s="259" t="s">
        <v>986</v>
      </c>
      <c r="V280" s="258"/>
    </row>
    <row r="281" spans="1:22" x14ac:dyDescent="0.2">
      <c r="A281" s="252" t="s">
        <v>683</v>
      </c>
      <c r="B281" s="230" t="s">
        <v>684</v>
      </c>
      <c r="C281" s="230">
        <v>1.9</v>
      </c>
      <c r="D281" s="248">
        <v>3</v>
      </c>
      <c r="E281" s="232" t="s">
        <v>985</v>
      </c>
      <c r="F281" s="230">
        <v>9.6</v>
      </c>
      <c r="G281" s="248">
        <v>15</v>
      </c>
      <c r="H281" s="232" t="s">
        <v>985</v>
      </c>
      <c r="I281" s="230">
        <v>190</v>
      </c>
      <c r="J281" s="248">
        <v>300</v>
      </c>
      <c r="K281" s="232" t="s">
        <v>985</v>
      </c>
      <c r="L281" s="230">
        <v>960</v>
      </c>
      <c r="M281" s="248">
        <v>1500</v>
      </c>
      <c r="N281" s="232" t="s">
        <v>985</v>
      </c>
      <c r="O281" s="230">
        <v>190</v>
      </c>
      <c r="P281" s="248">
        <v>300</v>
      </c>
      <c r="Q281" s="232" t="s">
        <v>985</v>
      </c>
      <c r="R281" s="230">
        <v>960</v>
      </c>
      <c r="S281" s="248">
        <v>1500</v>
      </c>
      <c r="T281" s="232" t="s">
        <v>985</v>
      </c>
      <c r="U281" s="259">
        <v>30</v>
      </c>
      <c r="V281" s="258"/>
    </row>
    <row r="282" spans="1:22" x14ac:dyDescent="0.2">
      <c r="A282" s="234" t="s">
        <v>685</v>
      </c>
      <c r="B282" s="250" t="s">
        <v>686</v>
      </c>
      <c r="C282" s="230">
        <v>7.9000000000000001E-4</v>
      </c>
      <c r="D282" s="248">
        <v>9.1000000000000003E-5</v>
      </c>
      <c r="E282" s="232" t="s">
        <v>985</v>
      </c>
      <c r="F282" s="230">
        <v>0.01</v>
      </c>
      <c r="G282" s="248">
        <v>1.1999999999999999E-3</v>
      </c>
      <c r="H282" s="232" t="s">
        <v>985</v>
      </c>
      <c r="I282" s="230">
        <v>7.9000000000000001E-2</v>
      </c>
      <c r="J282" s="248">
        <v>9.1000000000000004E-3</v>
      </c>
      <c r="K282" s="232" t="s">
        <v>985</v>
      </c>
      <c r="L282" s="230">
        <v>1</v>
      </c>
      <c r="M282" s="248">
        <v>0.12</v>
      </c>
      <c r="N282" s="232" t="s">
        <v>985</v>
      </c>
      <c r="O282" s="230">
        <v>0.79</v>
      </c>
      <c r="P282" s="248">
        <v>9.0999999999999998E-2</v>
      </c>
      <c r="Q282" s="232" t="s">
        <v>985</v>
      </c>
      <c r="R282" s="230">
        <v>10</v>
      </c>
      <c r="S282" s="248">
        <v>1.2</v>
      </c>
      <c r="T282" s="232" t="s">
        <v>985</v>
      </c>
      <c r="U282" s="259" t="s">
        <v>986</v>
      </c>
      <c r="V282" s="258"/>
    </row>
    <row r="283" spans="1:22" x14ac:dyDescent="0.2">
      <c r="A283" s="252" t="s">
        <v>687</v>
      </c>
      <c r="B283" s="230" t="s">
        <v>688</v>
      </c>
      <c r="C283" s="230">
        <v>35</v>
      </c>
      <c r="D283" s="248">
        <v>10000</v>
      </c>
      <c r="E283" s="232" t="s">
        <v>937</v>
      </c>
      <c r="F283" s="230">
        <v>96.999999999999986</v>
      </c>
      <c r="G283" s="248">
        <v>10000</v>
      </c>
      <c r="H283" s="232" t="s">
        <v>937</v>
      </c>
      <c r="I283" s="230">
        <v>300</v>
      </c>
      <c r="J283" s="248">
        <v>10000</v>
      </c>
      <c r="K283" s="232" t="s">
        <v>937</v>
      </c>
      <c r="L283" s="230">
        <v>300</v>
      </c>
      <c r="M283" s="248">
        <v>10000</v>
      </c>
      <c r="N283" s="232" t="s">
        <v>937</v>
      </c>
      <c r="O283" s="230">
        <v>300</v>
      </c>
      <c r="P283" s="248">
        <v>10000</v>
      </c>
      <c r="Q283" s="232" t="s">
        <v>937</v>
      </c>
      <c r="R283" s="230">
        <v>300</v>
      </c>
      <c r="S283" s="248">
        <v>10000</v>
      </c>
      <c r="T283" s="232" t="s">
        <v>937</v>
      </c>
      <c r="U283" s="259">
        <v>5</v>
      </c>
      <c r="V283" s="258"/>
    </row>
    <row r="284" spans="1:22" x14ac:dyDescent="0.2">
      <c r="A284" s="229" t="s">
        <v>689</v>
      </c>
      <c r="B284" s="230" t="s">
        <v>690</v>
      </c>
      <c r="C284" s="230">
        <v>20</v>
      </c>
      <c r="D284" s="248">
        <v>2.6</v>
      </c>
      <c r="E284" s="232" t="s">
        <v>985</v>
      </c>
      <c r="F284" s="230">
        <v>20</v>
      </c>
      <c r="G284" s="248">
        <v>2.6</v>
      </c>
      <c r="H284" s="232" t="s">
        <v>985</v>
      </c>
      <c r="I284" s="230">
        <v>2000</v>
      </c>
      <c r="J284" s="248">
        <v>260</v>
      </c>
      <c r="K284" s="232" t="s">
        <v>985</v>
      </c>
      <c r="L284" s="230">
        <v>2000</v>
      </c>
      <c r="M284" s="248">
        <v>260</v>
      </c>
      <c r="N284" s="232" t="s">
        <v>985</v>
      </c>
      <c r="O284" s="230">
        <v>20</v>
      </c>
      <c r="P284" s="248">
        <v>2.6</v>
      </c>
      <c r="Q284" s="232" t="s">
        <v>985</v>
      </c>
      <c r="R284" s="230">
        <v>20</v>
      </c>
      <c r="S284" s="248">
        <v>2.6</v>
      </c>
      <c r="T284" s="232" t="s">
        <v>985</v>
      </c>
      <c r="U284" s="259" t="s">
        <v>986</v>
      </c>
      <c r="V284" s="258"/>
    </row>
    <row r="285" spans="1:22" x14ac:dyDescent="0.2">
      <c r="A285" s="237" t="s">
        <v>691</v>
      </c>
      <c r="B285" s="238" t="s">
        <v>692</v>
      </c>
      <c r="C285" s="230">
        <v>3</v>
      </c>
      <c r="D285" s="248">
        <v>120</v>
      </c>
      <c r="E285" s="232" t="s">
        <v>985</v>
      </c>
      <c r="F285" s="230">
        <v>3</v>
      </c>
      <c r="G285" s="248">
        <v>120</v>
      </c>
      <c r="H285" s="232" t="s">
        <v>985</v>
      </c>
      <c r="I285" s="230">
        <v>300</v>
      </c>
      <c r="J285" s="248">
        <v>12000</v>
      </c>
      <c r="K285" s="232" t="s">
        <v>985</v>
      </c>
      <c r="L285" s="230">
        <v>300</v>
      </c>
      <c r="M285" s="248">
        <v>12000</v>
      </c>
      <c r="N285" s="232" t="s">
        <v>985</v>
      </c>
      <c r="O285" s="230">
        <v>3</v>
      </c>
      <c r="P285" s="248">
        <v>120</v>
      </c>
      <c r="Q285" s="232" t="s">
        <v>985</v>
      </c>
      <c r="R285" s="230">
        <v>3</v>
      </c>
      <c r="S285" s="248">
        <v>120</v>
      </c>
      <c r="T285" s="232" t="s">
        <v>985</v>
      </c>
      <c r="U285" s="259">
        <v>15</v>
      </c>
      <c r="V285" s="258"/>
    </row>
    <row r="286" spans="1:22" x14ac:dyDescent="0.2">
      <c r="A286" s="254" t="s">
        <v>693</v>
      </c>
      <c r="B286" s="238" t="s">
        <v>694</v>
      </c>
      <c r="C286" s="230">
        <v>0.1</v>
      </c>
      <c r="D286" s="248">
        <v>0.59000000000000008</v>
      </c>
      <c r="E286" s="232" t="s">
        <v>985</v>
      </c>
      <c r="F286" s="230">
        <v>0.28999999999999998</v>
      </c>
      <c r="G286" s="248">
        <v>1.7</v>
      </c>
      <c r="H286" s="232" t="s">
        <v>985</v>
      </c>
      <c r="I286" s="230">
        <v>10</v>
      </c>
      <c r="J286" s="248">
        <v>59</v>
      </c>
      <c r="K286" s="232" t="s">
        <v>985</v>
      </c>
      <c r="L286" s="230">
        <v>28.999999999999996</v>
      </c>
      <c r="M286" s="248">
        <v>170</v>
      </c>
      <c r="N286" s="232" t="s">
        <v>985</v>
      </c>
      <c r="O286" s="230">
        <v>0.1</v>
      </c>
      <c r="P286" s="248">
        <v>0.59000000000000008</v>
      </c>
      <c r="Q286" s="232" t="s">
        <v>985</v>
      </c>
      <c r="R286" s="230">
        <v>0.28999999999999998</v>
      </c>
      <c r="S286" s="248">
        <v>1.7</v>
      </c>
      <c r="T286" s="232" t="s">
        <v>985</v>
      </c>
      <c r="U286" s="259">
        <v>15</v>
      </c>
      <c r="V286" s="258"/>
    </row>
    <row r="287" spans="1:22" x14ac:dyDescent="0.2">
      <c r="A287" s="229" t="s">
        <v>695</v>
      </c>
      <c r="B287" s="230" t="s">
        <v>696</v>
      </c>
      <c r="C287" s="230">
        <v>0.24</v>
      </c>
      <c r="D287" s="248">
        <v>66</v>
      </c>
      <c r="E287" s="232" t="s">
        <v>985</v>
      </c>
      <c r="F287" s="230">
        <v>0.67999999999999994</v>
      </c>
      <c r="G287" s="248">
        <v>190</v>
      </c>
      <c r="H287" s="232" t="s">
        <v>985</v>
      </c>
      <c r="I287" s="230">
        <v>24</v>
      </c>
      <c r="J287" s="248">
        <v>6600</v>
      </c>
      <c r="K287" s="232" t="s">
        <v>985</v>
      </c>
      <c r="L287" s="230">
        <v>25</v>
      </c>
      <c r="M287" s="248">
        <v>6900</v>
      </c>
      <c r="N287" s="232" t="s">
        <v>985</v>
      </c>
      <c r="O287" s="230">
        <v>0.24</v>
      </c>
      <c r="P287" s="248">
        <v>66</v>
      </c>
      <c r="Q287" s="232" t="s">
        <v>985</v>
      </c>
      <c r="R287" s="230">
        <v>0.67999999999999994</v>
      </c>
      <c r="S287" s="248">
        <v>190</v>
      </c>
      <c r="T287" s="232" t="s">
        <v>985</v>
      </c>
      <c r="U287" s="259">
        <v>10</v>
      </c>
      <c r="V287" s="258"/>
    </row>
    <row r="288" spans="1:22" x14ac:dyDescent="0.2">
      <c r="A288" s="229" t="s">
        <v>697</v>
      </c>
      <c r="B288" s="230" t="s">
        <v>698</v>
      </c>
      <c r="C288" s="230">
        <v>3.3000000000000002E-2</v>
      </c>
      <c r="D288" s="248">
        <v>0.16000000000000003</v>
      </c>
      <c r="E288" s="232" t="s">
        <v>985</v>
      </c>
      <c r="F288" s="230">
        <v>0.13999999999999999</v>
      </c>
      <c r="G288" s="248">
        <v>0.68</v>
      </c>
      <c r="H288" s="232" t="s">
        <v>985</v>
      </c>
      <c r="I288" s="230">
        <v>3.3000000000000003</v>
      </c>
      <c r="J288" s="248">
        <v>16</v>
      </c>
      <c r="K288" s="232" t="s">
        <v>985</v>
      </c>
      <c r="L288" s="230">
        <v>14.000000000000002</v>
      </c>
      <c r="M288" s="248">
        <v>68</v>
      </c>
      <c r="N288" s="232" t="s">
        <v>985</v>
      </c>
      <c r="O288" s="230">
        <v>3.3000000000000002E-2</v>
      </c>
      <c r="P288" s="248">
        <v>0.16000000000000003</v>
      </c>
      <c r="Q288" s="232" t="s">
        <v>985</v>
      </c>
      <c r="R288" s="230">
        <v>0.13999999999999999</v>
      </c>
      <c r="S288" s="248">
        <v>0.68</v>
      </c>
      <c r="T288" s="232" t="s">
        <v>985</v>
      </c>
      <c r="U288" s="259">
        <v>20</v>
      </c>
      <c r="V288" s="258"/>
    </row>
    <row r="289" spans="1:22" x14ac:dyDescent="0.2">
      <c r="A289" s="229" t="s">
        <v>699</v>
      </c>
      <c r="B289" s="230" t="s">
        <v>700</v>
      </c>
      <c r="C289" s="230">
        <v>3.3000000000000002E-2</v>
      </c>
      <c r="D289" s="248">
        <v>0.13</v>
      </c>
      <c r="E289" s="232" t="s">
        <v>985</v>
      </c>
      <c r="F289" s="230">
        <v>0.13999999999999999</v>
      </c>
      <c r="G289" s="248">
        <v>0.54</v>
      </c>
      <c r="H289" s="232" t="s">
        <v>985</v>
      </c>
      <c r="I289" s="230">
        <v>3.3000000000000003</v>
      </c>
      <c r="J289" s="248">
        <v>13</v>
      </c>
      <c r="K289" s="232" t="s">
        <v>985</v>
      </c>
      <c r="L289" s="230">
        <v>14.000000000000002</v>
      </c>
      <c r="M289" s="248">
        <v>54</v>
      </c>
      <c r="N289" s="232" t="s">
        <v>985</v>
      </c>
      <c r="O289" s="230">
        <v>3.3000000000000002E-2</v>
      </c>
      <c r="P289" s="248">
        <v>0.13</v>
      </c>
      <c r="Q289" s="232" t="s">
        <v>985</v>
      </c>
      <c r="R289" s="230">
        <v>0.13999999999999999</v>
      </c>
      <c r="S289" s="248">
        <v>0.54</v>
      </c>
      <c r="T289" s="232" t="s">
        <v>985</v>
      </c>
      <c r="U289" s="259">
        <v>20</v>
      </c>
      <c r="V289" s="258"/>
    </row>
    <row r="290" spans="1:22" x14ac:dyDescent="0.2">
      <c r="A290" s="229" t="s">
        <v>701</v>
      </c>
      <c r="B290" s="230" t="s">
        <v>702</v>
      </c>
      <c r="C290" s="230">
        <v>3.3000000000000002E-2</v>
      </c>
      <c r="D290" s="248">
        <v>4</v>
      </c>
      <c r="E290" s="232" t="s">
        <v>985</v>
      </c>
      <c r="F290" s="230">
        <v>0.13999999999999999</v>
      </c>
      <c r="G290" s="248">
        <v>17</v>
      </c>
      <c r="H290" s="232" t="s">
        <v>985</v>
      </c>
      <c r="I290" s="230">
        <v>3.3000000000000003</v>
      </c>
      <c r="J290" s="248">
        <v>400</v>
      </c>
      <c r="K290" s="232" t="s">
        <v>985</v>
      </c>
      <c r="L290" s="230">
        <v>10</v>
      </c>
      <c r="M290" s="248">
        <v>1200</v>
      </c>
      <c r="N290" s="232" t="s">
        <v>985</v>
      </c>
      <c r="O290" s="230">
        <v>3.3000000000000002E-2</v>
      </c>
      <c r="P290" s="248">
        <v>4</v>
      </c>
      <c r="Q290" s="232" t="s">
        <v>985</v>
      </c>
      <c r="R290" s="230">
        <v>0.13999999999999999</v>
      </c>
      <c r="S290" s="248">
        <v>17</v>
      </c>
      <c r="T290" s="232" t="s">
        <v>985</v>
      </c>
      <c r="U290" s="259">
        <v>10</v>
      </c>
      <c r="V290" s="258"/>
    </row>
    <row r="291" spans="1:22" x14ac:dyDescent="0.2">
      <c r="A291" s="229" t="s">
        <v>703</v>
      </c>
      <c r="B291" s="230" t="s">
        <v>704</v>
      </c>
      <c r="C291" s="230">
        <v>3.3000000000000002E-2</v>
      </c>
      <c r="D291" s="248">
        <v>16</v>
      </c>
      <c r="E291" s="232" t="s">
        <v>985</v>
      </c>
      <c r="F291" s="230">
        <v>0.13999999999999999</v>
      </c>
      <c r="G291" s="248">
        <v>67</v>
      </c>
      <c r="H291" s="232" t="s">
        <v>985</v>
      </c>
      <c r="I291" s="230">
        <v>3.3000000000000003</v>
      </c>
      <c r="J291" s="248">
        <v>1600</v>
      </c>
      <c r="K291" s="232" t="s">
        <v>985</v>
      </c>
      <c r="L291" s="230">
        <v>5.4</v>
      </c>
      <c r="M291" s="248">
        <v>2600</v>
      </c>
      <c r="N291" s="232" t="s">
        <v>985</v>
      </c>
      <c r="O291" s="230">
        <v>3.3000000000000002E-2</v>
      </c>
      <c r="P291" s="248">
        <v>16</v>
      </c>
      <c r="Q291" s="232" t="s">
        <v>985</v>
      </c>
      <c r="R291" s="230">
        <v>0.13999999999999999</v>
      </c>
      <c r="S291" s="248">
        <v>67</v>
      </c>
      <c r="T291" s="232" t="s">
        <v>985</v>
      </c>
      <c r="U291" s="259">
        <v>10</v>
      </c>
      <c r="V291" s="258"/>
    </row>
    <row r="292" spans="1:22" x14ac:dyDescent="0.2">
      <c r="A292" s="229" t="s">
        <v>2</v>
      </c>
      <c r="B292" s="230" t="s">
        <v>705</v>
      </c>
      <c r="C292" s="230">
        <v>6.9000000000000006E-2</v>
      </c>
      <c r="D292" s="248">
        <v>140</v>
      </c>
      <c r="E292" s="232" t="s">
        <v>985</v>
      </c>
      <c r="F292" s="230">
        <v>0.19</v>
      </c>
      <c r="G292" s="248">
        <v>380</v>
      </c>
      <c r="H292" s="232" t="s">
        <v>985</v>
      </c>
      <c r="I292" s="230">
        <v>5.7</v>
      </c>
      <c r="J292" s="248">
        <v>10000</v>
      </c>
      <c r="K292" s="232" t="s">
        <v>937</v>
      </c>
      <c r="L292" s="230">
        <v>5.7</v>
      </c>
      <c r="M292" s="248">
        <v>10000</v>
      </c>
      <c r="N292" s="232" t="s">
        <v>937</v>
      </c>
      <c r="O292" s="230">
        <v>6.9000000000000006E-2</v>
      </c>
      <c r="P292" s="248">
        <v>140</v>
      </c>
      <c r="Q292" s="232" t="s">
        <v>985</v>
      </c>
      <c r="R292" s="230">
        <v>0.19</v>
      </c>
      <c r="S292" s="248">
        <v>380</v>
      </c>
      <c r="T292" s="232" t="s">
        <v>985</v>
      </c>
      <c r="U292" s="259">
        <v>5</v>
      </c>
      <c r="V292" s="258"/>
    </row>
    <row r="293" spans="1:22" x14ac:dyDescent="0.2">
      <c r="A293" s="229" t="s">
        <v>706</v>
      </c>
      <c r="B293" s="230" t="s">
        <v>707</v>
      </c>
      <c r="C293" s="230">
        <v>3.3000000000000002E-2</v>
      </c>
      <c r="D293" s="248">
        <v>150</v>
      </c>
      <c r="E293" s="232" t="s">
        <v>985</v>
      </c>
      <c r="F293" s="230">
        <v>0.13999999999999999</v>
      </c>
      <c r="G293" s="248">
        <v>630</v>
      </c>
      <c r="H293" s="232" t="s">
        <v>985</v>
      </c>
      <c r="I293" s="230">
        <v>3.3000000000000003</v>
      </c>
      <c r="J293" s="248">
        <v>15000</v>
      </c>
      <c r="K293" s="232" t="s">
        <v>985</v>
      </c>
      <c r="L293" s="230">
        <v>8</v>
      </c>
      <c r="M293" s="248">
        <v>36000</v>
      </c>
      <c r="N293" s="232" t="s">
        <v>985</v>
      </c>
      <c r="O293" s="230">
        <v>3.3000000000000002E-2</v>
      </c>
      <c r="P293" s="248">
        <v>150</v>
      </c>
      <c r="Q293" s="232" t="s">
        <v>985</v>
      </c>
      <c r="R293" s="230">
        <v>0.13999999999999999</v>
      </c>
      <c r="S293" s="248">
        <v>630</v>
      </c>
      <c r="T293" s="232" t="s">
        <v>985</v>
      </c>
      <c r="U293" s="259">
        <v>5</v>
      </c>
      <c r="V293" s="258"/>
    </row>
    <row r="294" spans="1:22" x14ac:dyDescent="0.2">
      <c r="A294" s="234" t="s">
        <v>708</v>
      </c>
      <c r="B294" s="250" t="s">
        <v>709</v>
      </c>
      <c r="C294" s="230">
        <v>170</v>
      </c>
      <c r="D294" s="248">
        <v>290</v>
      </c>
      <c r="E294" s="232" t="s">
        <v>985</v>
      </c>
      <c r="F294" s="230">
        <v>490</v>
      </c>
      <c r="G294" s="248">
        <v>830</v>
      </c>
      <c r="H294" s="232" t="s">
        <v>985</v>
      </c>
      <c r="I294" s="230">
        <v>9200</v>
      </c>
      <c r="J294" s="248">
        <v>10000</v>
      </c>
      <c r="K294" s="232" t="s">
        <v>937</v>
      </c>
      <c r="L294" s="230">
        <v>680</v>
      </c>
      <c r="M294" s="248">
        <v>10000</v>
      </c>
      <c r="N294" s="232" t="s">
        <v>937</v>
      </c>
      <c r="O294" s="230">
        <v>170</v>
      </c>
      <c r="P294" s="248">
        <v>290</v>
      </c>
      <c r="Q294" s="232" t="s">
        <v>985</v>
      </c>
      <c r="R294" s="230">
        <v>490</v>
      </c>
      <c r="S294" s="248">
        <v>830</v>
      </c>
      <c r="T294" s="232" t="s">
        <v>985</v>
      </c>
      <c r="U294" s="259">
        <v>30</v>
      </c>
      <c r="V294" s="258"/>
    </row>
    <row r="295" spans="1:22" x14ac:dyDescent="0.2">
      <c r="A295" s="229" t="s">
        <v>710</v>
      </c>
      <c r="B295" s="230" t="s">
        <v>711</v>
      </c>
      <c r="C295" s="230">
        <v>2.8000000000000003</v>
      </c>
      <c r="D295" s="248">
        <v>220.00000000000003</v>
      </c>
      <c r="E295" s="232" t="s">
        <v>985</v>
      </c>
      <c r="F295" s="230">
        <v>7.8</v>
      </c>
      <c r="G295" s="248">
        <v>620</v>
      </c>
      <c r="H295" s="232" t="s">
        <v>985</v>
      </c>
      <c r="I295" s="230">
        <v>74</v>
      </c>
      <c r="J295" s="248">
        <v>5900</v>
      </c>
      <c r="K295" s="232" t="s">
        <v>985</v>
      </c>
      <c r="L295" s="230">
        <v>74</v>
      </c>
      <c r="M295" s="248">
        <v>5900</v>
      </c>
      <c r="N295" s="232" t="s">
        <v>985</v>
      </c>
      <c r="O295" s="230">
        <v>74</v>
      </c>
      <c r="P295" s="248">
        <v>5900</v>
      </c>
      <c r="Q295" s="232" t="s">
        <v>985</v>
      </c>
      <c r="R295" s="230">
        <v>74</v>
      </c>
      <c r="S295" s="248">
        <v>5900</v>
      </c>
      <c r="T295" s="232" t="s">
        <v>985</v>
      </c>
      <c r="U295" s="259">
        <v>10</v>
      </c>
      <c r="V295" s="258"/>
    </row>
    <row r="296" spans="1:22" x14ac:dyDescent="0.2">
      <c r="A296" s="237" t="s">
        <v>712</v>
      </c>
      <c r="B296" s="238" t="s">
        <v>713</v>
      </c>
      <c r="C296" s="230">
        <v>0.72</v>
      </c>
      <c r="D296" s="248">
        <v>3.5</v>
      </c>
      <c r="E296" s="232" t="s">
        <v>985</v>
      </c>
      <c r="F296" s="230">
        <v>3</v>
      </c>
      <c r="G296" s="248">
        <v>15</v>
      </c>
      <c r="H296" s="232" t="s">
        <v>985</v>
      </c>
      <c r="I296" s="230">
        <v>72</v>
      </c>
      <c r="J296" s="248">
        <v>350</v>
      </c>
      <c r="K296" s="232" t="s">
        <v>985</v>
      </c>
      <c r="L296" s="230">
        <v>300</v>
      </c>
      <c r="M296" s="248">
        <v>1500</v>
      </c>
      <c r="N296" s="232" t="s">
        <v>985</v>
      </c>
      <c r="O296" s="230">
        <v>0.72</v>
      </c>
      <c r="P296" s="248">
        <v>3.5</v>
      </c>
      <c r="Q296" s="232" t="s">
        <v>985</v>
      </c>
      <c r="R296" s="230">
        <v>3</v>
      </c>
      <c r="S296" s="248">
        <v>15</v>
      </c>
      <c r="T296" s="232" t="s">
        <v>985</v>
      </c>
      <c r="U296" s="259">
        <v>20</v>
      </c>
      <c r="V296" s="258"/>
    </row>
    <row r="297" spans="1:22" x14ac:dyDescent="0.2">
      <c r="A297" s="229" t="s">
        <v>714</v>
      </c>
      <c r="B297" s="230" t="s">
        <v>715</v>
      </c>
      <c r="C297" s="230">
        <v>0.25</v>
      </c>
      <c r="D297" s="248">
        <v>5</v>
      </c>
      <c r="E297" s="232" t="s">
        <v>985</v>
      </c>
      <c r="F297" s="230">
        <v>1</v>
      </c>
      <c r="G297" s="248">
        <v>20</v>
      </c>
      <c r="H297" s="232" t="s">
        <v>985</v>
      </c>
      <c r="I297" s="230">
        <v>25</v>
      </c>
      <c r="J297" s="248">
        <v>500</v>
      </c>
      <c r="K297" s="232" t="s">
        <v>985</v>
      </c>
      <c r="L297" s="230">
        <v>44.000000000000007</v>
      </c>
      <c r="M297" s="248">
        <v>869.99999999999989</v>
      </c>
      <c r="N297" s="232" t="s">
        <v>985</v>
      </c>
      <c r="O297" s="230">
        <v>44.000000000000007</v>
      </c>
      <c r="P297" s="248">
        <v>869.99999999999989</v>
      </c>
      <c r="Q297" s="232" t="s">
        <v>985</v>
      </c>
      <c r="R297" s="230">
        <v>44.000000000000007</v>
      </c>
      <c r="S297" s="248">
        <v>869.99999999999989</v>
      </c>
      <c r="T297" s="232" t="s">
        <v>985</v>
      </c>
      <c r="U297" s="259">
        <v>15</v>
      </c>
      <c r="V297" s="258"/>
    </row>
    <row r="298" spans="1:22" x14ac:dyDescent="0.2">
      <c r="A298" s="229" t="s">
        <v>716</v>
      </c>
      <c r="B298" s="230" t="s">
        <v>717</v>
      </c>
      <c r="C298" s="230">
        <v>0.1</v>
      </c>
      <c r="D298" s="248">
        <v>5</v>
      </c>
      <c r="E298" s="232" t="s">
        <v>985</v>
      </c>
      <c r="F298" s="230">
        <v>0.1</v>
      </c>
      <c r="G298" s="248">
        <v>5</v>
      </c>
      <c r="H298" s="232" t="s">
        <v>985</v>
      </c>
      <c r="I298" s="230">
        <v>10</v>
      </c>
      <c r="J298" s="248">
        <v>500</v>
      </c>
      <c r="K298" s="232" t="s">
        <v>985</v>
      </c>
      <c r="L298" s="230">
        <v>10</v>
      </c>
      <c r="M298" s="248">
        <v>500</v>
      </c>
      <c r="N298" s="232" t="s">
        <v>985</v>
      </c>
      <c r="O298" s="230">
        <v>100</v>
      </c>
      <c r="P298" s="248">
        <v>5000</v>
      </c>
      <c r="Q298" s="232" t="s">
        <v>985</v>
      </c>
      <c r="R298" s="230">
        <v>100</v>
      </c>
      <c r="S298" s="248">
        <v>5000</v>
      </c>
      <c r="T298" s="232" t="s">
        <v>985</v>
      </c>
      <c r="U298" s="259">
        <v>10</v>
      </c>
      <c r="V298" s="258"/>
    </row>
    <row r="299" spans="1:22" x14ac:dyDescent="0.2">
      <c r="A299" s="237" t="s">
        <v>954</v>
      </c>
      <c r="B299" s="230" t="s">
        <v>955</v>
      </c>
      <c r="C299" s="230">
        <v>3.5000000000000004</v>
      </c>
      <c r="D299" s="248"/>
      <c r="E299" s="232"/>
      <c r="F299" s="230"/>
      <c r="G299" s="248"/>
      <c r="H299" s="232"/>
      <c r="I299" s="230"/>
      <c r="J299" s="248"/>
      <c r="K299" s="232"/>
      <c r="L299" s="230"/>
      <c r="M299" s="248"/>
      <c r="N299" s="232"/>
      <c r="O299" s="230"/>
      <c r="P299" s="248"/>
      <c r="Q299" s="232"/>
      <c r="R299" s="230"/>
      <c r="S299" s="248"/>
      <c r="T299" s="232"/>
      <c r="U299" s="259"/>
      <c r="V299" s="258"/>
    </row>
    <row r="300" spans="1:22" ht="12.75" customHeight="1" x14ac:dyDescent="0.2">
      <c r="A300" s="237" t="s">
        <v>956</v>
      </c>
      <c r="B300" s="230" t="s">
        <v>721</v>
      </c>
      <c r="C300" s="230">
        <v>1</v>
      </c>
      <c r="D300" s="248" t="s">
        <v>987</v>
      </c>
      <c r="E300" s="232" t="s">
        <v>985</v>
      </c>
      <c r="F300" s="230">
        <v>2.9</v>
      </c>
      <c r="G300" s="248" t="s">
        <v>987</v>
      </c>
      <c r="H300" s="232" t="s">
        <v>985</v>
      </c>
      <c r="I300" s="230">
        <v>100</v>
      </c>
      <c r="J300" s="248" t="s">
        <v>987</v>
      </c>
      <c r="K300" s="232" t="s">
        <v>985</v>
      </c>
      <c r="L300" s="230">
        <v>290</v>
      </c>
      <c r="M300" s="248" t="s">
        <v>987</v>
      </c>
      <c r="N300" s="232" t="s">
        <v>985</v>
      </c>
      <c r="O300" s="230">
        <v>1</v>
      </c>
      <c r="P300" s="248" t="s">
        <v>987</v>
      </c>
      <c r="Q300" s="232" t="s">
        <v>985</v>
      </c>
      <c r="R300" s="230">
        <v>2.9</v>
      </c>
      <c r="S300" s="248" t="s">
        <v>987</v>
      </c>
      <c r="T300" s="232" t="s">
        <v>985</v>
      </c>
      <c r="U300" s="259" t="s">
        <v>986</v>
      </c>
      <c r="V300" s="258"/>
    </row>
    <row r="301" spans="1:22" ht="12.75" customHeight="1" x14ac:dyDescent="0.2">
      <c r="A301" s="237" t="s">
        <v>957</v>
      </c>
      <c r="B301" s="230" t="s">
        <v>958</v>
      </c>
      <c r="C301" s="230"/>
      <c r="D301" s="248"/>
      <c r="E301" s="232"/>
      <c r="F301" s="230"/>
      <c r="G301" s="248"/>
      <c r="H301" s="232"/>
      <c r="I301" s="230"/>
      <c r="J301" s="248"/>
      <c r="K301" s="232"/>
      <c r="L301" s="230"/>
      <c r="M301" s="248"/>
      <c r="N301" s="232"/>
      <c r="O301" s="230"/>
      <c r="P301" s="248"/>
      <c r="Q301" s="232"/>
      <c r="R301" s="230"/>
      <c r="S301" s="248"/>
      <c r="T301" s="232"/>
      <c r="U301" s="259"/>
      <c r="V301" s="258"/>
    </row>
    <row r="302" spans="1:22" x14ac:dyDescent="0.2">
      <c r="A302" s="229" t="s">
        <v>726</v>
      </c>
      <c r="B302" s="230" t="s">
        <v>727</v>
      </c>
      <c r="C302" s="230">
        <v>7.0000000000000001E-3</v>
      </c>
      <c r="D302" s="248" t="s">
        <v>987</v>
      </c>
      <c r="E302" s="232" t="s">
        <v>985</v>
      </c>
      <c r="F302" s="230">
        <v>7.0000000000000001E-3</v>
      </c>
      <c r="G302" s="248" t="s">
        <v>987</v>
      </c>
      <c r="H302" s="232" t="s">
        <v>985</v>
      </c>
      <c r="I302" s="230">
        <v>0.7</v>
      </c>
      <c r="J302" s="248" t="s">
        <v>987</v>
      </c>
      <c r="K302" s="232" t="s">
        <v>985</v>
      </c>
      <c r="L302" s="230">
        <v>0.7</v>
      </c>
      <c r="M302" s="248" t="s">
        <v>987</v>
      </c>
      <c r="N302" s="232" t="s">
        <v>985</v>
      </c>
      <c r="O302" s="230">
        <v>7.0000000000000001E-3</v>
      </c>
      <c r="P302" s="248" t="s">
        <v>987</v>
      </c>
      <c r="Q302" s="232" t="s">
        <v>985</v>
      </c>
      <c r="R302" s="230">
        <v>7.0000000000000001E-3</v>
      </c>
      <c r="S302" s="248" t="s">
        <v>987</v>
      </c>
      <c r="T302" s="232" t="s">
        <v>985</v>
      </c>
      <c r="U302" s="259" t="s">
        <v>986</v>
      </c>
      <c r="V302" s="258"/>
    </row>
    <row r="303" spans="1:22" x14ac:dyDescent="0.2">
      <c r="A303" s="229" t="s">
        <v>728</v>
      </c>
      <c r="B303" s="230" t="s">
        <v>729</v>
      </c>
      <c r="C303" s="230">
        <v>7.0000000000000001E-3</v>
      </c>
      <c r="D303" s="248" t="s">
        <v>987</v>
      </c>
      <c r="E303" s="232" t="s">
        <v>985</v>
      </c>
      <c r="F303" s="230">
        <v>7.0000000000000001E-3</v>
      </c>
      <c r="G303" s="248" t="s">
        <v>987</v>
      </c>
      <c r="H303" s="232" t="s">
        <v>985</v>
      </c>
      <c r="I303" s="230">
        <v>0.7</v>
      </c>
      <c r="J303" s="248" t="s">
        <v>987</v>
      </c>
      <c r="K303" s="232" t="s">
        <v>985</v>
      </c>
      <c r="L303" s="230">
        <v>0.7</v>
      </c>
      <c r="M303" s="248" t="s">
        <v>987</v>
      </c>
      <c r="N303" s="232" t="s">
        <v>985</v>
      </c>
      <c r="O303" s="230">
        <v>7.0000000000000001E-3</v>
      </c>
      <c r="P303" s="248" t="s">
        <v>987</v>
      </c>
      <c r="Q303" s="232" t="s">
        <v>985</v>
      </c>
      <c r="R303" s="230">
        <v>7.0000000000000001E-3</v>
      </c>
      <c r="S303" s="248" t="s">
        <v>987</v>
      </c>
      <c r="T303" s="232" t="s">
        <v>985</v>
      </c>
      <c r="U303" s="259" t="s">
        <v>986</v>
      </c>
      <c r="V303" s="258"/>
    </row>
    <row r="304" spans="1:22" x14ac:dyDescent="0.2">
      <c r="A304" s="229" t="s">
        <v>730</v>
      </c>
      <c r="B304" s="230" t="s">
        <v>731</v>
      </c>
      <c r="C304" s="230">
        <v>30</v>
      </c>
      <c r="D304" s="248">
        <v>12</v>
      </c>
      <c r="E304" s="232" t="s">
        <v>985</v>
      </c>
      <c r="F304" s="230">
        <v>120</v>
      </c>
      <c r="G304" s="248">
        <v>46</v>
      </c>
      <c r="H304" s="232" t="s">
        <v>985</v>
      </c>
      <c r="I304" s="230">
        <v>3000</v>
      </c>
      <c r="J304" s="248">
        <v>1200</v>
      </c>
      <c r="K304" s="232" t="s">
        <v>985</v>
      </c>
      <c r="L304" s="230">
        <v>12000</v>
      </c>
      <c r="M304" s="248">
        <v>4600</v>
      </c>
      <c r="N304" s="232" t="s">
        <v>985</v>
      </c>
      <c r="O304" s="230">
        <v>30000</v>
      </c>
      <c r="P304" s="248">
        <v>12000</v>
      </c>
      <c r="Q304" s="232" t="s">
        <v>985</v>
      </c>
      <c r="R304" s="230">
        <v>76000</v>
      </c>
      <c r="S304" s="248">
        <v>29000</v>
      </c>
      <c r="T304" s="232" t="s">
        <v>985</v>
      </c>
      <c r="U304" s="259" t="s">
        <v>986</v>
      </c>
      <c r="V304" s="258"/>
    </row>
    <row r="305" spans="1:22" x14ac:dyDescent="0.2">
      <c r="A305" s="229" t="s">
        <v>732</v>
      </c>
      <c r="B305" s="230" t="s">
        <v>733</v>
      </c>
      <c r="C305" s="230">
        <v>110.00000000000001</v>
      </c>
      <c r="D305" s="248">
        <v>10000</v>
      </c>
      <c r="E305" s="232" t="s">
        <v>985</v>
      </c>
      <c r="F305" s="230">
        <v>110.00000000000001</v>
      </c>
      <c r="G305" s="248">
        <v>10000</v>
      </c>
      <c r="H305" s="232" t="s">
        <v>985</v>
      </c>
      <c r="I305" s="230">
        <v>110.00000000000001</v>
      </c>
      <c r="J305" s="248">
        <v>10000</v>
      </c>
      <c r="K305" s="232" t="s">
        <v>985</v>
      </c>
      <c r="L305" s="230">
        <v>110.00000000000001</v>
      </c>
      <c r="M305" s="248">
        <v>10000</v>
      </c>
      <c r="N305" s="232" t="s">
        <v>985</v>
      </c>
      <c r="O305" s="230">
        <v>110.00000000000001</v>
      </c>
      <c r="P305" s="248">
        <v>10000</v>
      </c>
      <c r="Q305" s="232" t="s">
        <v>985</v>
      </c>
      <c r="R305" s="230">
        <v>110.00000000000001</v>
      </c>
      <c r="S305" s="248">
        <v>10000</v>
      </c>
      <c r="T305" s="232" t="s">
        <v>985</v>
      </c>
      <c r="U305" s="259">
        <v>10</v>
      </c>
      <c r="V305" s="258"/>
    </row>
    <row r="306" spans="1:22" x14ac:dyDescent="0.2">
      <c r="A306" s="229" t="s">
        <v>734</v>
      </c>
      <c r="B306" s="230" t="s">
        <v>735</v>
      </c>
      <c r="C306" s="230">
        <v>200</v>
      </c>
      <c r="D306" s="248">
        <v>33</v>
      </c>
      <c r="E306" s="232" t="s">
        <v>985</v>
      </c>
      <c r="F306" s="230">
        <v>200</v>
      </c>
      <c r="G306" s="248">
        <v>33</v>
      </c>
      <c r="H306" s="232" t="s">
        <v>985</v>
      </c>
      <c r="I306" s="230">
        <v>20000</v>
      </c>
      <c r="J306" s="248">
        <v>3300</v>
      </c>
      <c r="K306" s="232" t="s">
        <v>985</v>
      </c>
      <c r="L306" s="230">
        <v>20000</v>
      </c>
      <c r="M306" s="248">
        <v>3300</v>
      </c>
      <c r="N306" s="232" t="s">
        <v>985</v>
      </c>
      <c r="O306" s="230">
        <v>20000</v>
      </c>
      <c r="P306" s="248">
        <v>3300</v>
      </c>
      <c r="Q306" s="232" t="s">
        <v>985</v>
      </c>
      <c r="R306" s="230">
        <v>20000</v>
      </c>
      <c r="S306" s="248">
        <v>3300</v>
      </c>
      <c r="T306" s="232" t="s">
        <v>985</v>
      </c>
      <c r="U306" s="259" t="s">
        <v>986</v>
      </c>
      <c r="V306" s="258"/>
    </row>
    <row r="307" spans="1:22" x14ac:dyDescent="0.2">
      <c r="A307" s="229" t="s">
        <v>736</v>
      </c>
      <c r="B307" s="230" t="s">
        <v>737</v>
      </c>
      <c r="C307" s="230">
        <v>3.5000000000000004</v>
      </c>
      <c r="D307" s="248">
        <v>5.3</v>
      </c>
      <c r="E307" s="232" t="s">
        <v>985</v>
      </c>
      <c r="F307" s="230">
        <v>9.7000000000000011</v>
      </c>
      <c r="G307" s="248">
        <v>15</v>
      </c>
      <c r="H307" s="232" t="s">
        <v>985</v>
      </c>
      <c r="I307" s="230">
        <v>350</v>
      </c>
      <c r="J307" s="248">
        <v>530</v>
      </c>
      <c r="K307" s="232" t="s">
        <v>985</v>
      </c>
      <c r="L307" s="230">
        <v>969.99999999999989</v>
      </c>
      <c r="M307" s="248">
        <v>1500</v>
      </c>
      <c r="N307" s="232" t="s">
        <v>985</v>
      </c>
      <c r="O307" s="230">
        <v>3.5000000000000004</v>
      </c>
      <c r="P307" s="248">
        <v>5.3</v>
      </c>
      <c r="Q307" s="232" t="s">
        <v>985</v>
      </c>
      <c r="R307" s="230">
        <v>9.7000000000000011</v>
      </c>
      <c r="S307" s="248">
        <v>15</v>
      </c>
      <c r="T307" s="232" t="s">
        <v>985</v>
      </c>
      <c r="U307" s="259">
        <v>30</v>
      </c>
      <c r="V307" s="258"/>
    </row>
    <row r="308" spans="1:22" x14ac:dyDescent="0.2">
      <c r="A308" s="252" t="s">
        <v>738</v>
      </c>
      <c r="B308" s="230" t="s">
        <v>739</v>
      </c>
      <c r="C308" s="230">
        <v>21</v>
      </c>
      <c r="D308" s="248">
        <v>3</v>
      </c>
      <c r="E308" s="232" t="s">
        <v>985</v>
      </c>
      <c r="F308" s="230">
        <v>57.999999999999993</v>
      </c>
      <c r="G308" s="248">
        <v>8.1999999999999993</v>
      </c>
      <c r="H308" s="232" t="s">
        <v>985</v>
      </c>
      <c r="I308" s="230">
        <v>2100</v>
      </c>
      <c r="J308" s="248">
        <v>300</v>
      </c>
      <c r="K308" s="232" t="s">
        <v>985</v>
      </c>
      <c r="L308" s="230">
        <v>5800</v>
      </c>
      <c r="M308" s="248">
        <v>819.99999999999989</v>
      </c>
      <c r="N308" s="232" t="s">
        <v>985</v>
      </c>
      <c r="O308" s="230">
        <v>21000</v>
      </c>
      <c r="P308" s="248">
        <v>3000</v>
      </c>
      <c r="Q308" s="232" t="s">
        <v>985</v>
      </c>
      <c r="R308" s="230">
        <v>58000</v>
      </c>
      <c r="S308" s="248">
        <v>8200</v>
      </c>
      <c r="T308" s="232" t="s">
        <v>985</v>
      </c>
      <c r="U308" s="259" t="s">
        <v>986</v>
      </c>
      <c r="V308" s="258"/>
    </row>
    <row r="309" spans="1:22" x14ac:dyDescent="0.2">
      <c r="A309" s="234" t="s">
        <v>740</v>
      </c>
      <c r="B309" s="250" t="s">
        <v>741</v>
      </c>
      <c r="C309" s="230">
        <v>34</v>
      </c>
      <c r="D309" s="248">
        <v>490.00000000000006</v>
      </c>
      <c r="E309" s="232" t="s">
        <v>985</v>
      </c>
      <c r="F309" s="230">
        <v>140</v>
      </c>
      <c r="G309" s="248">
        <v>2000</v>
      </c>
      <c r="H309" s="232" t="s">
        <v>985</v>
      </c>
      <c r="I309" s="230">
        <v>3400</v>
      </c>
      <c r="J309" s="248">
        <v>49000</v>
      </c>
      <c r="K309" s="232" t="s">
        <v>985</v>
      </c>
      <c r="L309" s="230">
        <v>14000</v>
      </c>
      <c r="M309" s="248">
        <v>190000</v>
      </c>
      <c r="N309" s="232" t="s">
        <v>937</v>
      </c>
      <c r="O309" s="230">
        <v>34000</v>
      </c>
      <c r="P309" s="248">
        <v>190000</v>
      </c>
      <c r="Q309" s="232" t="s">
        <v>937</v>
      </c>
      <c r="R309" s="230">
        <v>70000</v>
      </c>
      <c r="S309" s="248">
        <v>190000</v>
      </c>
      <c r="T309" s="232" t="s">
        <v>937</v>
      </c>
      <c r="U309" s="259">
        <v>15</v>
      </c>
      <c r="V309" s="258"/>
    </row>
    <row r="310" spans="1:22" x14ac:dyDescent="0.2">
      <c r="A310" s="229" t="s">
        <v>742</v>
      </c>
      <c r="B310" s="230" t="s">
        <v>743</v>
      </c>
      <c r="C310" s="230">
        <v>0.59000000000000008</v>
      </c>
      <c r="D310" s="248">
        <v>1.3</v>
      </c>
      <c r="E310" s="232" t="s">
        <v>985</v>
      </c>
      <c r="F310" s="230">
        <v>1.7000000000000002</v>
      </c>
      <c r="G310" s="248">
        <v>4.0999999999999996</v>
      </c>
      <c r="H310" s="232" t="s">
        <v>985</v>
      </c>
      <c r="I310" s="230">
        <v>69</v>
      </c>
      <c r="J310" s="248">
        <v>150</v>
      </c>
      <c r="K310" s="232" t="s">
        <v>985</v>
      </c>
      <c r="L310" s="230">
        <v>190</v>
      </c>
      <c r="M310" s="248">
        <v>410</v>
      </c>
      <c r="N310" s="232" t="s">
        <v>985</v>
      </c>
      <c r="O310" s="230">
        <v>0.69</v>
      </c>
      <c r="P310" s="248">
        <v>1.5</v>
      </c>
      <c r="Q310" s="232" t="s">
        <v>985</v>
      </c>
      <c r="R310" s="230">
        <v>1.9</v>
      </c>
      <c r="S310" s="248">
        <v>4.0999999999999996</v>
      </c>
      <c r="T310" s="232" t="s">
        <v>985</v>
      </c>
      <c r="U310" s="259">
        <v>30</v>
      </c>
      <c r="V310" s="258"/>
    </row>
    <row r="311" spans="1:22" x14ac:dyDescent="0.2">
      <c r="A311" s="229" t="s">
        <v>744</v>
      </c>
      <c r="B311" s="230" t="s">
        <v>745</v>
      </c>
      <c r="C311" s="230">
        <v>4.2</v>
      </c>
      <c r="D311" s="248">
        <v>1.3</v>
      </c>
      <c r="E311" s="232" t="s">
        <v>985</v>
      </c>
      <c r="F311" s="230">
        <v>18</v>
      </c>
      <c r="G311" s="248">
        <v>5.6</v>
      </c>
      <c r="H311" s="232" t="s">
        <v>985</v>
      </c>
      <c r="I311" s="230">
        <v>420</v>
      </c>
      <c r="J311" s="248">
        <v>130</v>
      </c>
      <c r="K311" s="232" t="s">
        <v>985</v>
      </c>
      <c r="L311" s="230">
        <v>1800</v>
      </c>
      <c r="M311" s="248">
        <v>560</v>
      </c>
      <c r="N311" s="232" t="s">
        <v>985</v>
      </c>
      <c r="O311" s="230">
        <v>420</v>
      </c>
      <c r="P311" s="248">
        <v>130</v>
      </c>
      <c r="Q311" s="232" t="s">
        <v>985</v>
      </c>
      <c r="R311" s="230">
        <v>1800</v>
      </c>
      <c r="S311" s="248">
        <v>560</v>
      </c>
      <c r="T311" s="232" t="s">
        <v>985</v>
      </c>
      <c r="U311" s="259" t="s">
        <v>986</v>
      </c>
      <c r="V311" s="258"/>
    </row>
    <row r="312" spans="1:22" x14ac:dyDescent="0.2">
      <c r="A312" s="234" t="s">
        <v>746</v>
      </c>
      <c r="B312" s="250" t="s">
        <v>747</v>
      </c>
      <c r="C312" s="230">
        <v>50</v>
      </c>
      <c r="D312" s="248">
        <v>7.4</v>
      </c>
      <c r="E312" s="232" t="s">
        <v>985</v>
      </c>
      <c r="F312" s="230">
        <v>50</v>
      </c>
      <c r="G312" s="248">
        <v>7.4</v>
      </c>
      <c r="H312" s="232" t="s">
        <v>985</v>
      </c>
      <c r="I312" s="230">
        <v>5000</v>
      </c>
      <c r="J312" s="248">
        <v>740</v>
      </c>
      <c r="K312" s="232" t="s">
        <v>985</v>
      </c>
      <c r="L312" s="230">
        <v>5000</v>
      </c>
      <c r="M312" s="248">
        <v>740</v>
      </c>
      <c r="N312" s="232" t="s">
        <v>985</v>
      </c>
      <c r="O312" s="230">
        <v>50</v>
      </c>
      <c r="P312" s="248">
        <v>7.4</v>
      </c>
      <c r="Q312" s="232" t="s">
        <v>985</v>
      </c>
      <c r="R312" s="230">
        <v>50</v>
      </c>
      <c r="S312" s="248">
        <v>7.4</v>
      </c>
      <c r="T312" s="232" t="s">
        <v>985</v>
      </c>
      <c r="U312" s="259" t="s">
        <v>986</v>
      </c>
      <c r="V312" s="258"/>
    </row>
    <row r="313" spans="1:22" x14ac:dyDescent="0.2">
      <c r="A313" s="234" t="s">
        <v>959</v>
      </c>
      <c r="B313" s="250" t="s">
        <v>749</v>
      </c>
      <c r="C313" s="230">
        <v>0.05</v>
      </c>
      <c r="D313" s="248">
        <v>9.8000000000000007</v>
      </c>
      <c r="E313" s="232" t="s">
        <v>985</v>
      </c>
      <c r="F313" s="230">
        <v>0.05</v>
      </c>
      <c r="G313" s="248">
        <v>9.8000000000000007</v>
      </c>
      <c r="H313" s="232" t="s">
        <v>985</v>
      </c>
      <c r="I313" s="230">
        <v>5</v>
      </c>
      <c r="J313" s="248">
        <v>980.00000000000011</v>
      </c>
      <c r="K313" s="232" t="s">
        <v>985</v>
      </c>
      <c r="L313" s="230">
        <v>5</v>
      </c>
      <c r="M313" s="248">
        <v>980.00000000000011</v>
      </c>
      <c r="N313" s="232" t="s">
        <v>985</v>
      </c>
      <c r="O313" s="230">
        <v>0.05</v>
      </c>
      <c r="P313" s="248">
        <v>9.8000000000000007</v>
      </c>
      <c r="Q313" s="232" t="s">
        <v>985</v>
      </c>
      <c r="R313" s="230">
        <v>0.05</v>
      </c>
      <c r="S313" s="248">
        <v>9.8000000000000007</v>
      </c>
      <c r="T313" s="232" t="s">
        <v>985</v>
      </c>
      <c r="U313" s="259">
        <v>10</v>
      </c>
      <c r="V313" s="258"/>
    </row>
    <row r="314" spans="1:22" x14ac:dyDescent="0.2">
      <c r="A314" s="239" t="s">
        <v>750</v>
      </c>
      <c r="B314" s="235" t="s">
        <v>751</v>
      </c>
      <c r="C314" s="230"/>
      <c r="D314" s="248"/>
      <c r="E314" s="232"/>
      <c r="F314" s="230"/>
      <c r="G314" s="248"/>
      <c r="H314" s="232"/>
      <c r="I314" s="230"/>
      <c r="J314" s="248"/>
      <c r="K314" s="232"/>
      <c r="L314" s="230"/>
      <c r="M314" s="248"/>
      <c r="N314" s="232"/>
      <c r="O314" s="230"/>
      <c r="P314" s="248"/>
      <c r="Q314" s="232"/>
      <c r="R314" s="230"/>
      <c r="S314" s="248"/>
      <c r="T314" s="232"/>
      <c r="U314" s="259"/>
      <c r="V314" s="258"/>
    </row>
    <row r="315" spans="1:22" x14ac:dyDescent="0.2">
      <c r="A315" s="239" t="s">
        <v>752</v>
      </c>
      <c r="B315" s="235" t="s">
        <v>753</v>
      </c>
      <c r="C315" s="230">
        <v>40</v>
      </c>
      <c r="D315" s="248">
        <v>39</v>
      </c>
      <c r="E315" s="232" t="s">
        <v>985</v>
      </c>
      <c r="F315" s="230">
        <v>40</v>
      </c>
      <c r="G315" s="248">
        <v>39</v>
      </c>
      <c r="H315" s="232" t="s">
        <v>985</v>
      </c>
      <c r="I315" s="230">
        <v>4000</v>
      </c>
      <c r="J315" s="248">
        <v>3900</v>
      </c>
      <c r="K315" s="232" t="s">
        <v>985</v>
      </c>
      <c r="L315" s="230">
        <v>4000</v>
      </c>
      <c r="M315" s="248">
        <v>3900</v>
      </c>
      <c r="N315" s="232" t="s">
        <v>985</v>
      </c>
      <c r="O315" s="230">
        <v>40</v>
      </c>
      <c r="P315" s="248">
        <v>39</v>
      </c>
      <c r="Q315" s="232" t="s">
        <v>985</v>
      </c>
      <c r="R315" s="230">
        <v>40</v>
      </c>
      <c r="S315" s="248">
        <v>39</v>
      </c>
      <c r="T315" s="232" t="s">
        <v>985</v>
      </c>
      <c r="U315" s="259" t="s">
        <v>986</v>
      </c>
      <c r="V315" s="258"/>
    </row>
    <row r="316" spans="1:22" x14ac:dyDescent="0.2">
      <c r="A316" s="229" t="s">
        <v>754</v>
      </c>
      <c r="B316" s="230" t="s">
        <v>755</v>
      </c>
      <c r="C316" s="230">
        <v>260</v>
      </c>
      <c r="D316" s="248">
        <v>160</v>
      </c>
      <c r="E316" s="232" t="s">
        <v>985</v>
      </c>
      <c r="F316" s="230">
        <v>730</v>
      </c>
      <c r="G316" s="248">
        <v>450</v>
      </c>
      <c r="H316" s="232" t="s">
        <v>985</v>
      </c>
      <c r="I316" s="230">
        <v>1500</v>
      </c>
      <c r="J316" s="248">
        <v>919.99999999999989</v>
      </c>
      <c r="K316" s="232" t="s">
        <v>985</v>
      </c>
      <c r="L316" s="230">
        <v>1500</v>
      </c>
      <c r="M316" s="248">
        <v>919.99999999999989</v>
      </c>
      <c r="N316" s="232" t="s">
        <v>985</v>
      </c>
      <c r="O316" s="230">
        <v>260</v>
      </c>
      <c r="P316" s="248">
        <v>160</v>
      </c>
      <c r="Q316" s="232" t="s">
        <v>985</v>
      </c>
      <c r="R316" s="230">
        <v>730</v>
      </c>
      <c r="S316" s="248">
        <v>450</v>
      </c>
      <c r="T316" s="232" t="s">
        <v>985</v>
      </c>
      <c r="U316" s="259" t="s">
        <v>986</v>
      </c>
      <c r="V316" s="258"/>
    </row>
    <row r="317" spans="1:22" x14ac:dyDescent="0.2">
      <c r="A317" s="229" t="s">
        <v>756</v>
      </c>
      <c r="B317" s="230" t="s">
        <v>757</v>
      </c>
      <c r="C317" s="230">
        <v>0.01</v>
      </c>
      <c r="D317" s="248">
        <v>4.5999999999999999E-3</v>
      </c>
      <c r="E317" s="232" t="s">
        <v>985</v>
      </c>
      <c r="F317" s="230">
        <v>0.01</v>
      </c>
      <c r="G317" s="248">
        <v>4.5999999999999999E-3</v>
      </c>
      <c r="H317" s="232" t="s">
        <v>985</v>
      </c>
      <c r="I317" s="230">
        <v>1</v>
      </c>
      <c r="J317" s="248">
        <v>0.45999999999999996</v>
      </c>
      <c r="K317" s="232" t="s">
        <v>985</v>
      </c>
      <c r="L317" s="230">
        <v>1</v>
      </c>
      <c r="M317" s="248">
        <v>0.45999999999999996</v>
      </c>
      <c r="N317" s="232" t="s">
        <v>985</v>
      </c>
      <c r="O317" s="230">
        <v>1</v>
      </c>
      <c r="P317" s="248">
        <v>0.45999999999999996</v>
      </c>
      <c r="Q317" s="232" t="s">
        <v>985</v>
      </c>
      <c r="R317" s="230">
        <v>1</v>
      </c>
      <c r="S317" s="248">
        <v>0.45999999999999996</v>
      </c>
      <c r="T317" s="232" t="s">
        <v>985</v>
      </c>
      <c r="U317" s="259" t="s">
        <v>986</v>
      </c>
      <c r="V317" s="258"/>
    </row>
    <row r="318" spans="1:22" x14ac:dyDescent="0.2">
      <c r="A318" s="234" t="s">
        <v>758</v>
      </c>
      <c r="B318" s="250" t="s">
        <v>759</v>
      </c>
      <c r="C318" s="230">
        <v>17</v>
      </c>
      <c r="D318" s="248">
        <v>8.6999999999999993</v>
      </c>
      <c r="E318" s="232" t="s">
        <v>985</v>
      </c>
      <c r="F318" s="230">
        <v>49.000000000000007</v>
      </c>
      <c r="G318" s="248">
        <v>25</v>
      </c>
      <c r="H318" s="232" t="s">
        <v>985</v>
      </c>
      <c r="I318" s="230">
        <v>1700</v>
      </c>
      <c r="J318" s="248">
        <v>869.99999999999989</v>
      </c>
      <c r="K318" s="232" t="s">
        <v>985</v>
      </c>
      <c r="L318" s="230">
        <v>4900</v>
      </c>
      <c r="M318" s="248">
        <v>2500</v>
      </c>
      <c r="N318" s="232" t="s">
        <v>985</v>
      </c>
      <c r="O318" s="230">
        <v>17</v>
      </c>
      <c r="P318" s="248">
        <v>8.6999999999999993</v>
      </c>
      <c r="Q318" s="232" t="s">
        <v>985</v>
      </c>
      <c r="R318" s="230">
        <v>49.000000000000007</v>
      </c>
      <c r="S318" s="248">
        <v>25</v>
      </c>
      <c r="T318" s="232" t="s">
        <v>985</v>
      </c>
      <c r="U318" s="259" t="s">
        <v>986</v>
      </c>
      <c r="V318" s="258"/>
    </row>
    <row r="319" spans="1:22" x14ac:dyDescent="0.2">
      <c r="A319" s="237" t="s">
        <v>760</v>
      </c>
      <c r="B319" s="238" t="s">
        <v>761</v>
      </c>
      <c r="C319" s="230">
        <v>42</v>
      </c>
      <c r="D319" s="248">
        <v>7.3</v>
      </c>
      <c r="E319" s="232" t="s">
        <v>985</v>
      </c>
      <c r="F319" s="230">
        <v>180</v>
      </c>
      <c r="G319" s="248">
        <v>31</v>
      </c>
      <c r="H319" s="232" t="s">
        <v>985</v>
      </c>
      <c r="I319" s="230">
        <v>4200</v>
      </c>
      <c r="J319" s="248">
        <v>730</v>
      </c>
      <c r="K319" s="232" t="s">
        <v>985</v>
      </c>
      <c r="L319" s="230">
        <v>10000</v>
      </c>
      <c r="M319" s="248">
        <v>3100</v>
      </c>
      <c r="N319" s="232" t="s">
        <v>985</v>
      </c>
      <c r="O319" s="230">
        <v>42</v>
      </c>
      <c r="P319" s="248">
        <v>7.3</v>
      </c>
      <c r="Q319" s="232" t="s">
        <v>985</v>
      </c>
      <c r="R319" s="230">
        <v>180</v>
      </c>
      <c r="S319" s="248">
        <v>31</v>
      </c>
      <c r="T319" s="232" t="s">
        <v>985</v>
      </c>
      <c r="U319" s="259" t="s">
        <v>986</v>
      </c>
      <c r="V319" s="258"/>
    </row>
    <row r="320" spans="1:22" x14ac:dyDescent="0.2">
      <c r="A320" s="239" t="s">
        <v>762</v>
      </c>
      <c r="B320" s="235" t="s">
        <v>763</v>
      </c>
      <c r="C320" s="230">
        <v>1</v>
      </c>
      <c r="D320" s="248">
        <v>0.5</v>
      </c>
      <c r="E320" s="232" t="s">
        <v>985</v>
      </c>
      <c r="F320" s="230">
        <v>1</v>
      </c>
      <c r="G320" s="248">
        <v>0.5</v>
      </c>
      <c r="H320" s="232" t="s">
        <v>985</v>
      </c>
      <c r="I320" s="230">
        <v>100</v>
      </c>
      <c r="J320" s="248">
        <v>50</v>
      </c>
      <c r="K320" s="232" t="s">
        <v>985</v>
      </c>
      <c r="L320" s="230">
        <v>100</v>
      </c>
      <c r="M320" s="248">
        <v>50</v>
      </c>
      <c r="N320" s="232" t="s">
        <v>985</v>
      </c>
      <c r="O320" s="230">
        <v>1</v>
      </c>
      <c r="P320" s="248">
        <v>0.5</v>
      </c>
      <c r="Q320" s="232" t="s">
        <v>985</v>
      </c>
      <c r="R320" s="230">
        <v>1</v>
      </c>
      <c r="S320" s="248">
        <v>0.5</v>
      </c>
      <c r="T320" s="232" t="s">
        <v>985</v>
      </c>
      <c r="U320" s="259" t="s">
        <v>986</v>
      </c>
      <c r="V320" s="258"/>
    </row>
    <row r="321" spans="1:22" x14ac:dyDescent="0.2">
      <c r="A321" s="234" t="s">
        <v>764</v>
      </c>
      <c r="B321" s="250" t="s">
        <v>765</v>
      </c>
      <c r="C321" s="230">
        <v>10</v>
      </c>
      <c r="D321" s="248">
        <v>2.4</v>
      </c>
      <c r="E321" s="232" t="s">
        <v>985</v>
      </c>
      <c r="F321" s="230">
        <v>10</v>
      </c>
      <c r="G321" s="248">
        <v>2.4</v>
      </c>
      <c r="H321" s="232" t="s">
        <v>985</v>
      </c>
      <c r="I321" s="230">
        <v>1000</v>
      </c>
      <c r="J321" s="248">
        <v>240</v>
      </c>
      <c r="K321" s="232" t="s">
        <v>985</v>
      </c>
      <c r="L321" s="230">
        <v>1000</v>
      </c>
      <c r="M321" s="248">
        <v>240</v>
      </c>
      <c r="N321" s="232" t="s">
        <v>985</v>
      </c>
      <c r="O321" s="230">
        <v>10</v>
      </c>
      <c r="P321" s="248">
        <v>2.4</v>
      </c>
      <c r="Q321" s="232" t="s">
        <v>985</v>
      </c>
      <c r="R321" s="230">
        <v>10</v>
      </c>
      <c r="S321" s="248">
        <v>2.4</v>
      </c>
      <c r="T321" s="232" t="s">
        <v>985</v>
      </c>
      <c r="U321" s="259" t="s">
        <v>986</v>
      </c>
      <c r="V321" s="258"/>
    </row>
    <row r="322" spans="1:22" x14ac:dyDescent="0.2">
      <c r="A322" s="234" t="s">
        <v>766</v>
      </c>
      <c r="B322" s="250" t="s">
        <v>767</v>
      </c>
      <c r="C322" s="230">
        <v>210</v>
      </c>
      <c r="D322" s="248">
        <v>400</v>
      </c>
      <c r="E322" s="232" t="s">
        <v>985</v>
      </c>
      <c r="F322" s="230">
        <v>880.00000000000011</v>
      </c>
      <c r="G322" s="248">
        <v>1700</v>
      </c>
      <c r="H322" s="232" t="s">
        <v>985</v>
      </c>
      <c r="I322" s="230">
        <v>5200</v>
      </c>
      <c r="J322" s="248">
        <v>9900</v>
      </c>
      <c r="K322" s="232" t="s">
        <v>985</v>
      </c>
      <c r="L322" s="230">
        <v>5200</v>
      </c>
      <c r="M322" s="248">
        <v>9900</v>
      </c>
      <c r="N322" s="232" t="s">
        <v>985</v>
      </c>
      <c r="O322" s="230">
        <v>210</v>
      </c>
      <c r="P322" s="248">
        <v>400</v>
      </c>
      <c r="Q322" s="232" t="s">
        <v>985</v>
      </c>
      <c r="R322" s="230">
        <v>880.00000000000011</v>
      </c>
      <c r="S322" s="248">
        <v>1700</v>
      </c>
      <c r="T322" s="232" t="s">
        <v>985</v>
      </c>
      <c r="U322" s="259">
        <v>30</v>
      </c>
      <c r="V322" s="258"/>
    </row>
    <row r="323" spans="1:22" x14ac:dyDescent="0.2">
      <c r="A323" s="229" t="s">
        <v>768</v>
      </c>
      <c r="B323" s="230" t="s">
        <v>769</v>
      </c>
      <c r="C323" s="230">
        <v>0.27</v>
      </c>
      <c r="D323" s="248">
        <v>4.7E-2</v>
      </c>
      <c r="E323" s="232" t="s">
        <v>985</v>
      </c>
      <c r="F323" s="230">
        <v>1.0999999999999999</v>
      </c>
      <c r="G323" s="248">
        <v>0.19</v>
      </c>
      <c r="H323" s="232" t="s">
        <v>985</v>
      </c>
      <c r="I323" s="230">
        <v>27</v>
      </c>
      <c r="J323" s="248">
        <v>4.7</v>
      </c>
      <c r="K323" s="232" t="s">
        <v>985</v>
      </c>
      <c r="L323" s="230">
        <v>110.00000000000001</v>
      </c>
      <c r="M323" s="248">
        <v>19</v>
      </c>
      <c r="N323" s="232" t="s">
        <v>985</v>
      </c>
      <c r="O323" s="230">
        <v>0.27</v>
      </c>
      <c r="P323" s="248">
        <v>4.7E-2</v>
      </c>
      <c r="Q323" s="232" t="s">
        <v>985</v>
      </c>
      <c r="R323" s="230">
        <v>1.0999999999999999</v>
      </c>
      <c r="S323" s="248">
        <v>0.19</v>
      </c>
      <c r="T323" s="232" t="s">
        <v>985</v>
      </c>
      <c r="U323" s="259" t="s">
        <v>986</v>
      </c>
      <c r="V323" s="258"/>
    </row>
    <row r="324" spans="1:22" x14ac:dyDescent="0.2">
      <c r="A324" s="229" t="s">
        <v>770</v>
      </c>
      <c r="B324" s="230" t="s">
        <v>771</v>
      </c>
      <c r="C324" s="230">
        <v>13</v>
      </c>
      <c r="D324" s="248">
        <v>2200</v>
      </c>
      <c r="E324" s="232" t="s">
        <v>985</v>
      </c>
      <c r="F324" s="230">
        <v>13</v>
      </c>
      <c r="G324" s="248">
        <v>2200</v>
      </c>
      <c r="H324" s="232" t="s">
        <v>985</v>
      </c>
      <c r="I324" s="230">
        <v>13</v>
      </c>
      <c r="J324" s="248">
        <v>2200</v>
      </c>
      <c r="K324" s="232" t="s">
        <v>985</v>
      </c>
      <c r="L324" s="230">
        <v>13</v>
      </c>
      <c r="M324" s="248">
        <v>2200</v>
      </c>
      <c r="N324" s="232" t="s">
        <v>985</v>
      </c>
      <c r="O324" s="230">
        <v>13</v>
      </c>
      <c r="P324" s="248">
        <v>2200</v>
      </c>
      <c r="Q324" s="232" t="s">
        <v>985</v>
      </c>
      <c r="R324" s="230">
        <v>13</v>
      </c>
      <c r="S324" s="248">
        <v>2200</v>
      </c>
      <c r="T324" s="232" t="s">
        <v>985</v>
      </c>
      <c r="U324" s="259">
        <v>10</v>
      </c>
      <c r="V324" s="258"/>
    </row>
    <row r="325" spans="1:22" x14ac:dyDescent="0.2">
      <c r="A325" s="229" t="s">
        <v>772</v>
      </c>
      <c r="B325" s="230" t="s">
        <v>773</v>
      </c>
      <c r="C325" s="230">
        <v>35</v>
      </c>
      <c r="D325" s="248">
        <v>4.4000000000000004</v>
      </c>
      <c r="E325" s="232" t="s">
        <v>985</v>
      </c>
      <c r="F325" s="230">
        <v>35</v>
      </c>
      <c r="G325" s="248">
        <v>4.4000000000000004</v>
      </c>
      <c r="H325" s="232" t="s">
        <v>985</v>
      </c>
      <c r="I325" s="230">
        <v>35</v>
      </c>
      <c r="J325" s="248">
        <v>4.4000000000000004</v>
      </c>
      <c r="K325" s="232" t="s">
        <v>985</v>
      </c>
      <c r="L325" s="230">
        <v>35</v>
      </c>
      <c r="M325" s="248">
        <v>4.4000000000000004</v>
      </c>
      <c r="N325" s="232" t="s">
        <v>985</v>
      </c>
      <c r="O325" s="230">
        <v>35</v>
      </c>
      <c r="P325" s="248">
        <v>4.4000000000000004</v>
      </c>
      <c r="Q325" s="232" t="s">
        <v>985</v>
      </c>
      <c r="R325" s="230">
        <v>35</v>
      </c>
      <c r="S325" s="248">
        <v>4.4000000000000004</v>
      </c>
      <c r="T325" s="232" t="s">
        <v>985</v>
      </c>
      <c r="U325" s="259" t="s">
        <v>986</v>
      </c>
      <c r="V325" s="258"/>
    </row>
    <row r="326" spans="1:22" x14ac:dyDescent="0.2">
      <c r="A326" s="229" t="s">
        <v>774</v>
      </c>
      <c r="B326" s="230" t="s">
        <v>775</v>
      </c>
      <c r="C326" s="230">
        <v>3.4</v>
      </c>
      <c r="D326" s="248">
        <v>0.39</v>
      </c>
      <c r="E326" s="232" t="s">
        <v>985</v>
      </c>
      <c r="F326" s="230">
        <v>9.7000000000000011</v>
      </c>
      <c r="G326" s="248">
        <v>1.1000000000000001</v>
      </c>
      <c r="H326" s="232" t="s">
        <v>985</v>
      </c>
      <c r="I326" s="230">
        <v>350</v>
      </c>
      <c r="J326" s="248">
        <v>39</v>
      </c>
      <c r="K326" s="232" t="s">
        <v>985</v>
      </c>
      <c r="L326" s="230">
        <v>969.99999999999989</v>
      </c>
      <c r="M326" s="248">
        <v>110.00000000000001</v>
      </c>
      <c r="N326" s="232" t="s">
        <v>985</v>
      </c>
      <c r="O326" s="230">
        <v>35</v>
      </c>
      <c r="P326" s="248">
        <v>3.9</v>
      </c>
      <c r="Q326" s="232" t="s">
        <v>985</v>
      </c>
      <c r="R326" s="230">
        <v>96.999999999999986</v>
      </c>
      <c r="S326" s="248">
        <v>11</v>
      </c>
      <c r="T326" s="232" t="s">
        <v>985</v>
      </c>
      <c r="U326" s="259" t="s">
        <v>986</v>
      </c>
      <c r="V326" s="258"/>
    </row>
    <row r="327" spans="1:22" x14ac:dyDescent="0.2">
      <c r="A327" s="234" t="s">
        <v>776</v>
      </c>
      <c r="B327" s="250" t="s">
        <v>777</v>
      </c>
      <c r="C327" s="230">
        <v>2.2000000000000002E-2</v>
      </c>
      <c r="D327" s="248">
        <v>7.400000000000001E-2</v>
      </c>
      <c r="E327" s="232" t="s">
        <v>985</v>
      </c>
      <c r="F327" s="230">
        <v>9.0999999999999998E-2</v>
      </c>
      <c r="G327" s="248">
        <v>0.31000000000000005</v>
      </c>
      <c r="H327" s="232" t="s">
        <v>985</v>
      </c>
      <c r="I327" s="230">
        <v>2.1999999999999997</v>
      </c>
      <c r="J327" s="248">
        <v>7.4</v>
      </c>
      <c r="K327" s="232" t="s">
        <v>985</v>
      </c>
      <c r="L327" s="230">
        <v>9.1</v>
      </c>
      <c r="M327" s="248">
        <v>31</v>
      </c>
      <c r="N327" s="232" t="s">
        <v>985</v>
      </c>
      <c r="O327" s="230">
        <v>22.000000000000004</v>
      </c>
      <c r="P327" s="248">
        <v>74</v>
      </c>
      <c r="Q327" s="232" t="s">
        <v>985</v>
      </c>
      <c r="R327" s="230">
        <v>91</v>
      </c>
      <c r="S327" s="248">
        <v>310</v>
      </c>
      <c r="T327" s="232" t="s">
        <v>985</v>
      </c>
      <c r="U327" s="259">
        <v>20</v>
      </c>
      <c r="V327" s="258"/>
    </row>
    <row r="328" spans="1:22" x14ac:dyDescent="0.2">
      <c r="A328" s="234" t="s">
        <v>778</v>
      </c>
      <c r="B328" s="250" t="s">
        <v>779</v>
      </c>
      <c r="C328" s="230">
        <v>30</v>
      </c>
      <c r="D328" s="248">
        <v>47</v>
      </c>
      <c r="E328" s="232" t="s">
        <v>985</v>
      </c>
      <c r="F328" s="230">
        <v>30</v>
      </c>
      <c r="G328" s="248">
        <v>47</v>
      </c>
      <c r="H328" s="232" t="s">
        <v>985</v>
      </c>
      <c r="I328" s="230">
        <v>30</v>
      </c>
      <c r="J328" s="248">
        <v>47</v>
      </c>
      <c r="K328" s="232" t="s">
        <v>985</v>
      </c>
      <c r="L328" s="230">
        <v>30</v>
      </c>
      <c r="M328" s="248">
        <v>47</v>
      </c>
      <c r="N328" s="232" t="s">
        <v>985</v>
      </c>
      <c r="O328" s="230">
        <v>30</v>
      </c>
      <c r="P328" s="248">
        <v>47</v>
      </c>
      <c r="Q328" s="232" t="s">
        <v>985</v>
      </c>
      <c r="R328" s="230">
        <v>30</v>
      </c>
      <c r="S328" s="248">
        <v>47</v>
      </c>
      <c r="T328" s="232" t="s">
        <v>985</v>
      </c>
      <c r="U328" s="259">
        <v>30</v>
      </c>
      <c r="V328" s="258"/>
    </row>
    <row r="329" spans="1:22" x14ac:dyDescent="0.2">
      <c r="A329" s="239" t="s">
        <v>780</v>
      </c>
      <c r="B329" s="241" t="s">
        <v>781</v>
      </c>
      <c r="C329" s="230">
        <v>0.2</v>
      </c>
      <c r="D329" s="248">
        <v>5.7000000000000002E-2</v>
      </c>
      <c r="E329" s="232" t="s">
        <v>985</v>
      </c>
      <c r="F329" s="230">
        <v>0.2</v>
      </c>
      <c r="G329" s="248">
        <v>5.7000000000000002E-2</v>
      </c>
      <c r="H329" s="232" t="s">
        <v>985</v>
      </c>
      <c r="I329" s="230">
        <v>20</v>
      </c>
      <c r="J329" s="248">
        <v>5.7</v>
      </c>
      <c r="K329" s="232" t="s">
        <v>985</v>
      </c>
      <c r="L329" s="230">
        <v>20</v>
      </c>
      <c r="M329" s="248">
        <v>5.7</v>
      </c>
      <c r="N329" s="232" t="s">
        <v>985</v>
      </c>
      <c r="O329" s="230">
        <v>0.2</v>
      </c>
      <c r="P329" s="248">
        <v>5.7000000000000002E-2</v>
      </c>
      <c r="Q329" s="232" t="s">
        <v>985</v>
      </c>
      <c r="R329" s="230">
        <v>0.2</v>
      </c>
      <c r="S329" s="248">
        <v>5.7000000000000002E-2</v>
      </c>
      <c r="T329" s="232" t="s">
        <v>985</v>
      </c>
      <c r="U329" s="259" t="s">
        <v>986</v>
      </c>
      <c r="V329" s="258"/>
    </row>
    <row r="330" spans="1:22" x14ac:dyDescent="0.2">
      <c r="A330" s="234" t="s">
        <v>782</v>
      </c>
      <c r="B330" s="250" t="s">
        <v>783</v>
      </c>
      <c r="C330" s="230">
        <v>6900</v>
      </c>
      <c r="D330" s="248">
        <v>800</v>
      </c>
      <c r="E330" s="232" t="s">
        <v>985</v>
      </c>
      <c r="F330" s="230">
        <v>19000</v>
      </c>
      <c r="G330" s="248">
        <v>2200</v>
      </c>
      <c r="H330" s="232" t="s">
        <v>985</v>
      </c>
      <c r="I330" s="230">
        <v>190000</v>
      </c>
      <c r="J330" s="248">
        <v>80000</v>
      </c>
      <c r="K330" s="232" t="s">
        <v>985</v>
      </c>
      <c r="L330" s="230">
        <v>190000</v>
      </c>
      <c r="M330" s="248">
        <v>190000</v>
      </c>
      <c r="N330" s="232" t="s">
        <v>937</v>
      </c>
      <c r="O330" s="230">
        <v>6900</v>
      </c>
      <c r="P330" s="248">
        <v>800</v>
      </c>
      <c r="Q330" s="232" t="s">
        <v>985</v>
      </c>
      <c r="R330" s="230">
        <v>19000</v>
      </c>
      <c r="S330" s="248">
        <v>2200</v>
      </c>
      <c r="T330" s="232" t="s">
        <v>985</v>
      </c>
      <c r="U330" s="259" t="s">
        <v>986</v>
      </c>
      <c r="V330" s="258"/>
    </row>
    <row r="331" spans="1:22" x14ac:dyDescent="0.2">
      <c r="A331" s="234" t="s">
        <v>784</v>
      </c>
      <c r="B331" s="250" t="s">
        <v>785</v>
      </c>
      <c r="C331" s="230">
        <v>170</v>
      </c>
      <c r="D331" s="248">
        <v>270</v>
      </c>
      <c r="E331" s="232" t="s">
        <v>985</v>
      </c>
      <c r="F331" s="230">
        <v>490.00000000000006</v>
      </c>
      <c r="G331" s="248">
        <v>760</v>
      </c>
      <c r="H331" s="232" t="s">
        <v>985</v>
      </c>
      <c r="I331" s="230">
        <v>4000</v>
      </c>
      <c r="J331" s="248">
        <v>6200</v>
      </c>
      <c r="K331" s="232" t="s">
        <v>985</v>
      </c>
      <c r="L331" s="230">
        <v>4000</v>
      </c>
      <c r="M331" s="248">
        <v>6200</v>
      </c>
      <c r="N331" s="232" t="s">
        <v>985</v>
      </c>
      <c r="O331" s="230">
        <v>170</v>
      </c>
      <c r="P331" s="248">
        <v>270</v>
      </c>
      <c r="Q331" s="232" t="s">
        <v>985</v>
      </c>
      <c r="R331" s="230">
        <v>490.00000000000006</v>
      </c>
      <c r="S331" s="248">
        <v>760</v>
      </c>
      <c r="T331" s="232" t="s">
        <v>985</v>
      </c>
      <c r="U331" s="259">
        <v>30</v>
      </c>
      <c r="V331" s="258"/>
    </row>
    <row r="332" spans="1:22" x14ac:dyDescent="0.2">
      <c r="A332" s="229" t="s">
        <v>790</v>
      </c>
      <c r="B332" s="230" t="s">
        <v>791</v>
      </c>
      <c r="C332" s="230">
        <v>0.4</v>
      </c>
      <c r="D332" s="248">
        <v>0.15000000000000002</v>
      </c>
      <c r="E332" s="232" t="s">
        <v>985</v>
      </c>
      <c r="F332" s="230">
        <v>0.4</v>
      </c>
      <c r="G332" s="248">
        <v>0.15000000000000002</v>
      </c>
      <c r="H332" s="232" t="s">
        <v>985</v>
      </c>
      <c r="I332" s="230">
        <v>40</v>
      </c>
      <c r="J332" s="248">
        <v>15</v>
      </c>
      <c r="K332" s="232" t="s">
        <v>985</v>
      </c>
      <c r="L332" s="230">
        <v>40</v>
      </c>
      <c r="M332" s="248">
        <v>15</v>
      </c>
      <c r="N332" s="232" t="s">
        <v>985</v>
      </c>
      <c r="O332" s="230">
        <v>0.4</v>
      </c>
      <c r="P332" s="248">
        <v>0.15000000000000002</v>
      </c>
      <c r="Q332" s="232" t="s">
        <v>985</v>
      </c>
      <c r="R332" s="230">
        <v>0.4</v>
      </c>
      <c r="S332" s="248">
        <v>0.15000000000000002</v>
      </c>
      <c r="T332" s="232" t="s">
        <v>985</v>
      </c>
      <c r="U332" s="259" t="s">
        <v>986</v>
      </c>
      <c r="V332" s="258"/>
    </row>
    <row r="333" spans="1:22" x14ac:dyDescent="0.2">
      <c r="A333" s="229" t="s">
        <v>794</v>
      </c>
      <c r="B333" s="230" t="s">
        <v>795</v>
      </c>
      <c r="C333" s="230">
        <v>1</v>
      </c>
      <c r="D333" s="248">
        <v>0.81</v>
      </c>
      <c r="E333" s="232" t="s">
        <v>985</v>
      </c>
      <c r="F333" s="230">
        <v>2.9000000000000004</v>
      </c>
      <c r="G333" s="248">
        <v>2.4</v>
      </c>
      <c r="H333" s="232" t="s">
        <v>985</v>
      </c>
      <c r="I333" s="230">
        <v>100</v>
      </c>
      <c r="J333" s="248">
        <v>81</v>
      </c>
      <c r="K333" s="232" t="s">
        <v>985</v>
      </c>
      <c r="L333" s="230">
        <v>290</v>
      </c>
      <c r="M333" s="248">
        <v>240</v>
      </c>
      <c r="N333" s="232" t="s">
        <v>985</v>
      </c>
      <c r="O333" s="230">
        <v>1000</v>
      </c>
      <c r="P333" s="248">
        <v>810</v>
      </c>
      <c r="Q333" s="232" t="s">
        <v>985</v>
      </c>
      <c r="R333" s="230">
        <v>2900</v>
      </c>
      <c r="S333" s="248">
        <v>2400</v>
      </c>
      <c r="T333" s="232" t="s">
        <v>985</v>
      </c>
      <c r="U333" s="259" t="s">
        <v>986</v>
      </c>
      <c r="V333" s="258"/>
    </row>
    <row r="334" spans="1:22" x14ac:dyDescent="0.2">
      <c r="A334" s="229" t="s">
        <v>796</v>
      </c>
      <c r="B334" s="230" t="s">
        <v>797</v>
      </c>
      <c r="C334" s="230">
        <v>10</v>
      </c>
      <c r="D334" s="248">
        <v>24</v>
      </c>
      <c r="E334" s="232" t="s">
        <v>985</v>
      </c>
      <c r="F334" s="230">
        <v>10</v>
      </c>
      <c r="G334" s="248">
        <v>24</v>
      </c>
      <c r="H334" s="232" t="s">
        <v>985</v>
      </c>
      <c r="I334" s="230">
        <v>1000</v>
      </c>
      <c r="J334" s="248">
        <v>2400</v>
      </c>
      <c r="K334" s="232" t="s">
        <v>985</v>
      </c>
      <c r="L334" s="230">
        <v>1000</v>
      </c>
      <c r="M334" s="248">
        <v>2400</v>
      </c>
      <c r="N334" s="232" t="s">
        <v>985</v>
      </c>
      <c r="O334" s="230">
        <v>1000</v>
      </c>
      <c r="P334" s="248">
        <v>2400</v>
      </c>
      <c r="Q334" s="232" t="s">
        <v>985</v>
      </c>
      <c r="R334" s="230">
        <v>1000</v>
      </c>
      <c r="S334" s="248">
        <v>2400</v>
      </c>
      <c r="T334" s="232" t="s">
        <v>985</v>
      </c>
      <c r="U334" s="259">
        <v>30</v>
      </c>
      <c r="V334" s="258"/>
    </row>
    <row r="335" spans="1:22" x14ac:dyDescent="0.2">
      <c r="A335" s="234" t="s">
        <v>800</v>
      </c>
      <c r="B335" s="250" t="s">
        <v>801</v>
      </c>
      <c r="C335" s="230">
        <v>50</v>
      </c>
      <c r="D335" s="248">
        <v>83</v>
      </c>
      <c r="E335" s="232" t="s">
        <v>985</v>
      </c>
      <c r="F335" s="230">
        <v>50</v>
      </c>
      <c r="G335" s="248">
        <v>83</v>
      </c>
      <c r="H335" s="232" t="s">
        <v>985</v>
      </c>
      <c r="I335" s="230">
        <v>5000</v>
      </c>
      <c r="J335" s="248">
        <v>8300</v>
      </c>
      <c r="K335" s="232" t="s">
        <v>985</v>
      </c>
      <c r="L335" s="230">
        <v>5000</v>
      </c>
      <c r="M335" s="248">
        <v>8300</v>
      </c>
      <c r="N335" s="232" t="s">
        <v>985</v>
      </c>
      <c r="O335" s="230">
        <v>50</v>
      </c>
      <c r="P335" s="248">
        <v>83</v>
      </c>
      <c r="Q335" s="232" t="s">
        <v>985</v>
      </c>
      <c r="R335" s="230">
        <v>50</v>
      </c>
      <c r="S335" s="248">
        <v>83</v>
      </c>
      <c r="T335" s="232" t="s">
        <v>985</v>
      </c>
      <c r="U335" s="259">
        <v>30</v>
      </c>
      <c r="V335" s="258"/>
    </row>
    <row r="336" spans="1:22" x14ac:dyDescent="0.2">
      <c r="A336" s="234" t="s">
        <v>802</v>
      </c>
      <c r="B336" s="250" t="s">
        <v>803</v>
      </c>
      <c r="C336" s="230">
        <v>9</v>
      </c>
      <c r="D336" s="248">
        <v>2.2000000000000002</v>
      </c>
      <c r="E336" s="232" t="s">
        <v>985</v>
      </c>
      <c r="F336" s="230">
        <v>9</v>
      </c>
      <c r="G336" s="248">
        <v>2.2000000000000002</v>
      </c>
      <c r="H336" s="232" t="s">
        <v>985</v>
      </c>
      <c r="I336" s="230">
        <v>900</v>
      </c>
      <c r="J336" s="248">
        <v>220.00000000000003</v>
      </c>
      <c r="K336" s="232" t="s">
        <v>985</v>
      </c>
      <c r="L336" s="230">
        <v>900</v>
      </c>
      <c r="M336" s="248">
        <v>220.00000000000003</v>
      </c>
      <c r="N336" s="232" t="s">
        <v>985</v>
      </c>
      <c r="O336" s="230">
        <v>9</v>
      </c>
      <c r="P336" s="248">
        <v>2.2000000000000002</v>
      </c>
      <c r="Q336" s="232" t="s">
        <v>985</v>
      </c>
      <c r="R336" s="230">
        <v>9</v>
      </c>
      <c r="S336" s="248">
        <v>2.2000000000000002</v>
      </c>
      <c r="T336" s="232" t="s">
        <v>985</v>
      </c>
      <c r="U336" s="259" t="s">
        <v>986</v>
      </c>
      <c r="V336" s="258"/>
    </row>
    <row r="337" spans="1:22" x14ac:dyDescent="0.2">
      <c r="A337" s="229" t="s">
        <v>804</v>
      </c>
      <c r="B337" s="230" t="s">
        <v>805</v>
      </c>
      <c r="C337" s="230">
        <v>0.04</v>
      </c>
      <c r="D337" s="248">
        <v>5.5E-2</v>
      </c>
      <c r="E337" s="232" t="s">
        <v>985</v>
      </c>
      <c r="F337" s="230">
        <v>0.04</v>
      </c>
      <c r="G337" s="248">
        <v>5.5E-2</v>
      </c>
      <c r="H337" s="232" t="s">
        <v>985</v>
      </c>
      <c r="I337" s="230">
        <v>4</v>
      </c>
      <c r="J337" s="248">
        <v>5.5</v>
      </c>
      <c r="K337" s="232" t="s">
        <v>985</v>
      </c>
      <c r="L337" s="230">
        <v>4</v>
      </c>
      <c r="M337" s="248">
        <v>5.5</v>
      </c>
      <c r="N337" s="232" t="s">
        <v>985</v>
      </c>
      <c r="O337" s="230">
        <v>0.04</v>
      </c>
      <c r="P337" s="248">
        <v>5.5E-2</v>
      </c>
      <c r="Q337" s="232" t="s">
        <v>985</v>
      </c>
      <c r="R337" s="230">
        <v>0.04</v>
      </c>
      <c r="S337" s="248">
        <v>5.5E-2</v>
      </c>
      <c r="T337" s="232" t="s">
        <v>985</v>
      </c>
      <c r="U337" s="259">
        <v>30</v>
      </c>
      <c r="V337" s="258"/>
    </row>
    <row r="338" spans="1:22" x14ac:dyDescent="0.2">
      <c r="A338" s="234" t="s">
        <v>806</v>
      </c>
      <c r="B338" s="250" t="s">
        <v>807</v>
      </c>
      <c r="C338" s="230">
        <v>1</v>
      </c>
      <c r="D338" s="248">
        <v>4.5999999999999996</v>
      </c>
      <c r="E338" s="232" t="s">
        <v>985</v>
      </c>
      <c r="F338" s="230">
        <v>2.9</v>
      </c>
      <c r="G338" s="248">
        <v>13</v>
      </c>
      <c r="H338" s="232" t="s">
        <v>985</v>
      </c>
      <c r="I338" s="230">
        <v>58</v>
      </c>
      <c r="J338" s="248">
        <v>270</v>
      </c>
      <c r="K338" s="232" t="s">
        <v>985</v>
      </c>
      <c r="L338" s="230">
        <v>58</v>
      </c>
      <c r="M338" s="248">
        <v>270</v>
      </c>
      <c r="N338" s="232" t="s">
        <v>985</v>
      </c>
      <c r="O338" s="230">
        <v>57.999999999999993</v>
      </c>
      <c r="P338" s="248">
        <v>270</v>
      </c>
      <c r="Q338" s="232" t="s">
        <v>985</v>
      </c>
      <c r="R338" s="230">
        <v>57.999999999999993</v>
      </c>
      <c r="S338" s="248">
        <v>270</v>
      </c>
      <c r="T338" s="232" t="s">
        <v>985</v>
      </c>
      <c r="U338" s="259">
        <v>20</v>
      </c>
      <c r="V338" s="258"/>
    </row>
    <row r="339" spans="1:22" x14ac:dyDescent="0.2">
      <c r="A339" s="252" t="s">
        <v>808</v>
      </c>
      <c r="B339" s="230" t="s">
        <v>809</v>
      </c>
      <c r="C339" s="230">
        <v>3.0000000000000005E-6</v>
      </c>
      <c r="D339" s="248">
        <v>3.2000000000000001E-2</v>
      </c>
      <c r="E339" s="232" t="s">
        <v>985</v>
      </c>
      <c r="F339" s="230">
        <v>3.0000000000000005E-6</v>
      </c>
      <c r="G339" s="248">
        <v>3.2000000000000001E-2</v>
      </c>
      <c r="H339" s="232" t="s">
        <v>985</v>
      </c>
      <c r="I339" s="230">
        <v>3.0000000000000003E-4</v>
      </c>
      <c r="J339" s="248">
        <v>3.2</v>
      </c>
      <c r="K339" s="232" t="s">
        <v>985</v>
      </c>
      <c r="L339" s="230">
        <v>3.0000000000000003E-4</v>
      </c>
      <c r="M339" s="248">
        <v>3.2</v>
      </c>
      <c r="N339" s="232" t="s">
        <v>985</v>
      </c>
      <c r="O339" s="230">
        <v>1.9000000000000002E-3</v>
      </c>
      <c r="P339" s="248">
        <v>20</v>
      </c>
      <c r="Q339" s="232" t="s">
        <v>985</v>
      </c>
      <c r="R339" s="230">
        <v>1.9000000000000002E-3</v>
      </c>
      <c r="S339" s="248">
        <v>20</v>
      </c>
      <c r="T339" s="232" t="s">
        <v>985</v>
      </c>
      <c r="U339" s="259">
        <v>5</v>
      </c>
      <c r="V339" s="258"/>
    </row>
    <row r="340" spans="1:22" x14ac:dyDescent="0.2">
      <c r="A340" s="234" t="s">
        <v>810</v>
      </c>
      <c r="B340" s="250" t="s">
        <v>811</v>
      </c>
      <c r="C340" s="230">
        <v>7.0000000000000009</v>
      </c>
      <c r="D340" s="248">
        <v>18</v>
      </c>
      <c r="E340" s="232" t="s">
        <v>985</v>
      </c>
      <c r="F340" s="230">
        <v>7.0000000000000009</v>
      </c>
      <c r="G340" s="248">
        <v>18</v>
      </c>
      <c r="H340" s="232" t="s">
        <v>985</v>
      </c>
      <c r="I340" s="230">
        <v>700</v>
      </c>
      <c r="J340" s="248">
        <v>1800</v>
      </c>
      <c r="K340" s="232" t="s">
        <v>985</v>
      </c>
      <c r="L340" s="230">
        <v>700</v>
      </c>
      <c r="M340" s="248">
        <v>1800</v>
      </c>
      <c r="N340" s="232" t="s">
        <v>985</v>
      </c>
      <c r="O340" s="230">
        <v>700</v>
      </c>
      <c r="P340" s="248">
        <v>1800</v>
      </c>
      <c r="Q340" s="232" t="s">
        <v>985</v>
      </c>
      <c r="R340" s="230">
        <v>700</v>
      </c>
      <c r="S340" s="248">
        <v>1800</v>
      </c>
      <c r="T340" s="232" t="s">
        <v>985</v>
      </c>
      <c r="U340" s="259">
        <v>30</v>
      </c>
      <c r="V340" s="258"/>
    </row>
    <row r="341" spans="1:22" x14ac:dyDescent="0.2">
      <c r="A341" s="252" t="s">
        <v>812</v>
      </c>
      <c r="B341" s="230" t="s">
        <v>813</v>
      </c>
      <c r="C341" s="230">
        <v>8.4000000000000005E-2</v>
      </c>
      <c r="D341" s="248">
        <v>2.6000000000000002E-2</v>
      </c>
      <c r="E341" s="232" t="s">
        <v>985</v>
      </c>
      <c r="F341" s="230">
        <v>0.43</v>
      </c>
      <c r="G341" s="248">
        <v>0.13</v>
      </c>
      <c r="H341" s="232" t="s">
        <v>985</v>
      </c>
      <c r="I341" s="230">
        <v>8.4</v>
      </c>
      <c r="J341" s="248">
        <v>2.6</v>
      </c>
      <c r="K341" s="232" t="s">
        <v>985</v>
      </c>
      <c r="L341" s="230">
        <v>43</v>
      </c>
      <c r="M341" s="248">
        <v>13</v>
      </c>
      <c r="N341" s="232" t="s">
        <v>985</v>
      </c>
      <c r="O341" s="230">
        <v>8.4</v>
      </c>
      <c r="P341" s="248">
        <v>2.6</v>
      </c>
      <c r="Q341" s="232" t="s">
        <v>985</v>
      </c>
      <c r="R341" s="230">
        <v>43</v>
      </c>
      <c r="S341" s="248">
        <v>13</v>
      </c>
      <c r="T341" s="232" t="s">
        <v>985</v>
      </c>
      <c r="U341" s="259" t="s">
        <v>986</v>
      </c>
      <c r="V341" s="258"/>
    </row>
    <row r="342" spans="1:22" x14ac:dyDescent="0.2">
      <c r="A342" s="229" t="s">
        <v>814</v>
      </c>
      <c r="B342" s="230" t="s">
        <v>815</v>
      </c>
      <c r="C342" s="230">
        <v>0.5</v>
      </c>
      <c r="D342" s="248">
        <v>0.43</v>
      </c>
      <c r="E342" s="232" t="s">
        <v>985</v>
      </c>
      <c r="F342" s="230">
        <v>0.5</v>
      </c>
      <c r="G342" s="248">
        <v>0.43</v>
      </c>
      <c r="H342" s="232" t="s">
        <v>985</v>
      </c>
      <c r="I342" s="230">
        <v>50</v>
      </c>
      <c r="J342" s="248">
        <v>43</v>
      </c>
      <c r="K342" s="232" t="s">
        <v>985</v>
      </c>
      <c r="L342" s="230">
        <v>50</v>
      </c>
      <c r="M342" s="248">
        <v>43</v>
      </c>
      <c r="N342" s="232" t="s">
        <v>985</v>
      </c>
      <c r="O342" s="230">
        <v>5</v>
      </c>
      <c r="P342" s="248">
        <v>4.3</v>
      </c>
      <c r="Q342" s="232" t="s">
        <v>985</v>
      </c>
      <c r="R342" s="230">
        <v>5</v>
      </c>
      <c r="S342" s="248">
        <v>4.3</v>
      </c>
      <c r="T342" s="232" t="s">
        <v>985</v>
      </c>
      <c r="U342" s="259" t="s">
        <v>986</v>
      </c>
      <c r="V342" s="258"/>
    </row>
    <row r="343" spans="1:22" x14ac:dyDescent="0.2">
      <c r="A343" s="252" t="s">
        <v>816</v>
      </c>
      <c r="B343" s="230" t="s">
        <v>817</v>
      </c>
      <c r="C343" s="230">
        <v>100</v>
      </c>
      <c r="D343" s="248">
        <v>1600</v>
      </c>
      <c r="E343" s="232" t="s">
        <v>985</v>
      </c>
      <c r="F343" s="230">
        <v>290</v>
      </c>
      <c r="G343" s="248">
        <v>4500</v>
      </c>
      <c r="H343" s="232" t="s">
        <v>985</v>
      </c>
      <c r="I343" s="230">
        <v>10000</v>
      </c>
      <c r="J343" s="248">
        <v>160000</v>
      </c>
      <c r="K343" s="232" t="s">
        <v>985</v>
      </c>
      <c r="L343" s="230">
        <v>18000</v>
      </c>
      <c r="M343" s="248">
        <v>190000</v>
      </c>
      <c r="N343" s="232" t="s">
        <v>937</v>
      </c>
      <c r="O343" s="230">
        <v>18000</v>
      </c>
      <c r="P343" s="248">
        <v>190000</v>
      </c>
      <c r="Q343" s="232" t="s">
        <v>937</v>
      </c>
      <c r="R343" s="230">
        <v>18000</v>
      </c>
      <c r="S343" s="248">
        <v>190000</v>
      </c>
      <c r="T343" s="232" t="s">
        <v>937</v>
      </c>
      <c r="U343" s="259">
        <v>15</v>
      </c>
      <c r="V343" s="258"/>
    </row>
    <row r="344" spans="1:22" x14ac:dyDescent="0.2">
      <c r="A344" s="229" t="s">
        <v>818</v>
      </c>
      <c r="B344" s="230" t="s">
        <v>819</v>
      </c>
      <c r="C344" s="230">
        <v>3.5E-4</v>
      </c>
      <c r="D344" s="248">
        <v>4.3E-3</v>
      </c>
      <c r="E344" s="232" t="s">
        <v>985</v>
      </c>
      <c r="F344" s="230">
        <v>9.7000000000000005E-4</v>
      </c>
      <c r="G344" s="248">
        <v>1.2E-2</v>
      </c>
      <c r="H344" s="232" t="s">
        <v>985</v>
      </c>
      <c r="I344" s="230">
        <v>3.5000000000000003E-2</v>
      </c>
      <c r="J344" s="248">
        <v>0.43</v>
      </c>
      <c r="K344" s="232" t="s">
        <v>985</v>
      </c>
      <c r="L344" s="230">
        <v>9.6999999999999989E-2</v>
      </c>
      <c r="M344" s="248">
        <v>1.2</v>
      </c>
      <c r="N344" s="232" t="s">
        <v>985</v>
      </c>
      <c r="O344" s="230">
        <v>0.35000000000000003</v>
      </c>
      <c r="P344" s="248">
        <v>4.3</v>
      </c>
      <c r="Q344" s="232" t="s">
        <v>985</v>
      </c>
      <c r="R344" s="230">
        <v>0.96999999999999986</v>
      </c>
      <c r="S344" s="248">
        <v>12</v>
      </c>
      <c r="T344" s="232" t="s">
        <v>985</v>
      </c>
      <c r="U344" s="259">
        <v>15</v>
      </c>
      <c r="V344" s="258"/>
    </row>
    <row r="345" spans="1:22" x14ac:dyDescent="0.2">
      <c r="A345" s="234" t="s">
        <v>820</v>
      </c>
      <c r="B345" s="250" t="s">
        <v>821</v>
      </c>
      <c r="C345" s="230">
        <v>1.7000000000000002</v>
      </c>
      <c r="D345" s="248">
        <v>2.5</v>
      </c>
      <c r="E345" s="232" t="s">
        <v>985</v>
      </c>
      <c r="F345" s="230">
        <v>4.9000000000000004</v>
      </c>
      <c r="G345" s="248">
        <v>7.3</v>
      </c>
      <c r="H345" s="232" t="s">
        <v>985</v>
      </c>
      <c r="I345" s="230">
        <v>170</v>
      </c>
      <c r="J345" s="248">
        <v>250</v>
      </c>
      <c r="K345" s="232" t="s">
        <v>985</v>
      </c>
      <c r="L345" s="230">
        <v>490.00000000000006</v>
      </c>
      <c r="M345" s="248">
        <v>730</v>
      </c>
      <c r="N345" s="232" t="s">
        <v>985</v>
      </c>
      <c r="O345" s="230">
        <v>1.7000000000000002</v>
      </c>
      <c r="P345" s="248">
        <v>2.5</v>
      </c>
      <c r="Q345" s="232" t="s">
        <v>985</v>
      </c>
      <c r="R345" s="230">
        <v>4.9000000000000004</v>
      </c>
      <c r="S345" s="248">
        <v>7.3</v>
      </c>
      <c r="T345" s="232" t="s">
        <v>985</v>
      </c>
      <c r="U345" s="259">
        <v>30</v>
      </c>
      <c r="V345" s="258"/>
    </row>
    <row r="346" spans="1:22" x14ac:dyDescent="0.2">
      <c r="A346" s="234" t="s">
        <v>822</v>
      </c>
      <c r="B346" s="250" t="s">
        <v>823</v>
      </c>
      <c r="C346" s="230">
        <v>2.5</v>
      </c>
      <c r="D346" s="248">
        <v>0.55000000000000004</v>
      </c>
      <c r="E346" s="232" t="s">
        <v>985</v>
      </c>
      <c r="F346" s="230">
        <v>13</v>
      </c>
      <c r="G346" s="248">
        <v>2.8</v>
      </c>
      <c r="H346" s="232" t="s">
        <v>985</v>
      </c>
      <c r="I346" s="230">
        <v>250</v>
      </c>
      <c r="J346" s="248">
        <v>55</v>
      </c>
      <c r="K346" s="232" t="s">
        <v>985</v>
      </c>
      <c r="L346" s="230">
        <v>1300</v>
      </c>
      <c r="M346" s="248">
        <v>280</v>
      </c>
      <c r="N346" s="232" t="s">
        <v>985</v>
      </c>
      <c r="O346" s="230">
        <v>2.5</v>
      </c>
      <c r="P346" s="248">
        <v>0.55000000000000004</v>
      </c>
      <c r="Q346" s="232" t="s">
        <v>985</v>
      </c>
      <c r="R346" s="230">
        <v>13</v>
      </c>
      <c r="S346" s="248">
        <v>2.8</v>
      </c>
      <c r="T346" s="232" t="s">
        <v>985</v>
      </c>
      <c r="U346" s="259" t="s">
        <v>986</v>
      </c>
      <c r="V346" s="258"/>
    </row>
    <row r="347" spans="1:22" x14ac:dyDescent="0.2">
      <c r="A347" s="234" t="s">
        <v>826</v>
      </c>
      <c r="B347" s="250" t="s">
        <v>827</v>
      </c>
      <c r="C347" s="230">
        <v>1</v>
      </c>
      <c r="D347" s="248">
        <v>0.11000000000000001</v>
      </c>
      <c r="E347" s="232" t="s">
        <v>985</v>
      </c>
      <c r="F347" s="230">
        <v>2.9000000000000004</v>
      </c>
      <c r="G347" s="248">
        <v>0.32000000000000006</v>
      </c>
      <c r="H347" s="232" t="s">
        <v>985</v>
      </c>
      <c r="I347" s="230">
        <v>100</v>
      </c>
      <c r="J347" s="248">
        <v>11</v>
      </c>
      <c r="K347" s="232" t="s">
        <v>985</v>
      </c>
      <c r="L347" s="230">
        <v>290</v>
      </c>
      <c r="M347" s="248">
        <v>32</v>
      </c>
      <c r="N347" s="232" t="s">
        <v>985</v>
      </c>
      <c r="O347" s="230">
        <v>1</v>
      </c>
      <c r="P347" s="248">
        <v>0.11000000000000001</v>
      </c>
      <c r="Q347" s="232" t="s">
        <v>985</v>
      </c>
      <c r="R347" s="230">
        <v>2.9000000000000004</v>
      </c>
      <c r="S347" s="248">
        <v>0.32000000000000006</v>
      </c>
      <c r="T347" s="232" t="s">
        <v>985</v>
      </c>
      <c r="U347" s="259" t="s">
        <v>986</v>
      </c>
      <c r="V347" s="258"/>
    </row>
    <row r="348" spans="1:22" x14ac:dyDescent="0.2">
      <c r="A348" s="229" t="s">
        <v>828</v>
      </c>
      <c r="B348" s="230" t="s">
        <v>829</v>
      </c>
      <c r="C348" s="230">
        <v>52</v>
      </c>
      <c r="D348" s="248">
        <v>140</v>
      </c>
      <c r="E348" s="232" t="s">
        <v>985</v>
      </c>
      <c r="F348" s="230">
        <v>150</v>
      </c>
      <c r="G348" s="248">
        <v>390</v>
      </c>
      <c r="H348" s="232" t="s">
        <v>985</v>
      </c>
      <c r="I348" s="230">
        <v>3000</v>
      </c>
      <c r="J348" s="248">
        <v>7800</v>
      </c>
      <c r="K348" s="232" t="s">
        <v>985</v>
      </c>
      <c r="L348" s="230">
        <v>3000</v>
      </c>
      <c r="M348" s="248">
        <v>7800</v>
      </c>
      <c r="N348" s="232" t="s">
        <v>985</v>
      </c>
      <c r="O348" s="230">
        <v>52</v>
      </c>
      <c r="P348" s="248">
        <v>140</v>
      </c>
      <c r="Q348" s="232" t="s">
        <v>985</v>
      </c>
      <c r="R348" s="230">
        <v>150</v>
      </c>
      <c r="S348" s="248">
        <v>390</v>
      </c>
      <c r="T348" s="232" t="s">
        <v>985</v>
      </c>
      <c r="U348" s="259">
        <v>20</v>
      </c>
      <c r="V348" s="258"/>
    </row>
    <row r="349" spans="1:22" x14ac:dyDescent="0.2">
      <c r="A349" s="229" t="s">
        <v>832</v>
      </c>
      <c r="B349" s="230" t="s">
        <v>833</v>
      </c>
      <c r="C349" s="230">
        <v>100</v>
      </c>
      <c r="D349" s="248">
        <v>44</v>
      </c>
      <c r="E349" s="232" t="s">
        <v>985</v>
      </c>
      <c r="F349" s="230">
        <v>100</v>
      </c>
      <c r="G349" s="248">
        <v>44</v>
      </c>
      <c r="H349" s="232" t="s">
        <v>985</v>
      </c>
      <c r="I349" s="230">
        <v>10000</v>
      </c>
      <c r="J349" s="248">
        <v>4400</v>
      </c>
      <c r="K349" s="232" t="s">
        <v>985</v>
      </c>
      <c r="L349" s="230">
        <v>10000</v>
      </c>
      <c r="M349" s="248">
        <v>4400</v>
      </c>
      <c r="N349" s="232" t="s">
        <v>985</v>
      </c>
      <c r="O349" s="230">
        <v>10000</v>
      </c>
      <c r="P349" s="248">
        <v>4400</v>
      </c>
      <c r="Q349" s="232" t="s">
        <v>985</v>
      </c>
      <c r="R349" s="230">
        <v>10000</v>
      </c>
      <c r="S349" s="248">
        <v>4400</v>
      </c>
      <c r="T349" s="232" t="s">
        <v>985</v>
      </c>
      <c r="U349" s="259" t="s">
        <v>986</v>
      </c>
      <c r="V349" s="258"/>
    </row>
    <row r="350" spans="1:22" x14ac:dyDescent="0.2">
      <c r="A350" s="252" t="s">
        <v>834</v>
      </c>
      <c r="B350" s="230" t="s">
        <v>835</v>
      </c>
      <c r="C350" s="230">
        <v>4.1000000000000005</v>
      </c>
      <c r="D350" s="248">
        <v>1.9</v>
      </c>
      <c r="E350" s="232" t="s">
        <v>985</v>
      </c>
      <c r="F350" s="230">
        <v>17</v>
      </c>
      <c r="G350" s="248">
        <v>7.8</v>
      </c>
      <c r="H350" s="232" t="s">
        <v>985</v>
      </c>
      <c r="I350" s="230">
        <v>409.99999999999994</v>
      </c>
      <c r="J350" s="248">
        <v>190</v>
      </c>
      <c r="K350" s="232" t="s">
        <v>985</v>
      </c>
      <c r="L350" s="230">
        <v>1700</v>
      </c>
      <c r="M350" s="248">
        <v>780</v>
      </c>
      <c r="N350" s="232" t="s">
        <v>985</v>
      </c>
      <c r="O350" s="230">
        <v>4.1000000000000005</v>
      </c>
      <c r="P350" s="248">
        <v>1.9</v>
      </c>
      <c r="Q350" s="232" t="s">
        <v>985</v>
      </c>
      <c r="R350" s="230">
        <v>17</v>
      </c>
      <c r="S350" s="248">
        <v>7.8</v>
      </c>
      <c r="T350" s="232" t="s">
        <v>985</v>
      </c>
      <c r="U350" s="259" t="s">
        <v>986</v>
      </c>
      <c r="V350" s="258"/>
    </row>
    <row r="351" spans="1:22" x14ac:dyDescent="0.2">
      <c r="A351" s="252" t="s">
        <v>960</v>
      </c>
      <c r="B351" s="230" t="s">
        <v>837</v>
      </c>
      <c r="C351" s="230">
        <v>4.1000000000000005</v>
      </c>
      <c r="D351" s="248">
        <v>4.7</v>
      </c>
      <c r="E351" s="232" t="s">
        <v>985</v>
      </c>
      <c r="F351" s="230">
        <v>17</v>
      </c>
      <c r="G351" s="248">
        <v>19</v>
      </c>
      <c r="H351" s="232" t="s">
        <v>985</v>
      </c>
      <c r="I351" s="230">
        <v>409.99999999999994</v>
      </c>
      <c r="J351" s="248">
        <v>470</v>
      </c>
      <c r="K351" s="232" t="s">
        <v>985</v>
      </c>
      <c r="L351" s="230">
        <v>1700</v>
      </c>
      <c r="M351" s="248">
        <v>1900</v>
      </c>
      <c r="N351" s="232" t="s">
        <v>985</v>
      </c>
      <c r="O351" s="230">
        <v>4100</v>
      </c>
      <c r="P351" s="248">
        <v>4700</v>
      </c>
      <c r="Q351" s="232" t="s">
        <v>985</v>
      </c>
      <c r="R351" s="230">
        <v>10000</v>
      </c>
      <c r="S351" s="248">
        <v>10000</v>
      </c>
      <c r="T351" s="232" t="s">
        <v>937</v>
      </c>
      <c r="U351" s="259" t="s">
        <v>986</v>
      </c>
      <c r="V351" s="258"/>
    </row>
    <row r="352" spans="1:22" x14ac:dyDescent="0.2">
      <c r="A352" s="252" t="s">
        <v>838</v>
      </c>
      <c r="B352" s="230" t="s">
        <v>839</v>
      </c>
      <c r="C352" s="230">
        <v>2.1999999999999997</v>
      </c>
      <c r="D352" s="248">
        <v>2</v>
      </c>
      <c r="E352" s="232" t="s">
        <v>985</v>
      </c>
      <c r="F352" s="230">
        <v>9.1</v>
      </c>
      <c r="G352" s="248">
        <v>8.3000000000000007</v>
      </c>
      <c r="H352" s="232" t="s">
        <v>985</v>
      </c>
      <c r="I352" s="230">
        <v>220.00000000000003</v>
      </c>
      <c r="J352" s="248">
        <v>200</v>
      </c>
      <c r="K352" s="232" t="s">
        <v>985</v>
      </c>
      <c r="L352" s="230">
        <v>910</v>
      </c>
      <c r="M352" s="248">
        <v>830.00000000000011</v>
      </c>
      <c r="N352" s="232" t="s">
        <v>985</v>
      </c>
      <c r="O352" s="230">
        <v>2.1999999999999997</v>
      </c>
      <c r="P352" s="248">
        <v>2</v>
      </c>
      <c r="Q352" s="232" t="s">
        <v>985</v>
      </c>
      <c r="R352" s="230">
        <v>9.1</v>
      </c>
      <c r="S352" s="248">
        <v>8.3000000000000007</v>
      </c>
      <c r="T352" s="232" t="s">
        <v>985</v>
      </c>
      <c r="U352" s="259" t="s">
        <v>986</v>
      </c>
      <c r="V352" s="258"/>
    </row>
    <row r="353" spans="1:22" x14ac:dyDescent="0.2">
      <c r="A353" s="229" t="s">
        <v>840</v>
      </c>
      <c r="B353" s="230" t="s">
        <v>841</v>
      </c>
      <c r="C353" s="230">
        <v>0.3</v>
      </c>
      <c r="D353" s="248">
        <v>1.2</v>
      </c>
      <c r="E353" s="232" t="s">
        <v>985</v>
      </c>
      <c r="F353" s="230">
        <v>0.3</v>
      </c>
      <c r="G353" s="248">
        <v>1.2</v>
      </c>
      <c r="H353" s="232" t="s">
        <v>985</v>
      </c>
      <c r="I353" s="230">
        <v>30</v>
      </c>
      <c r="J353" s="248">
        <v>120</v>
      </c>
      <c r="K353" s="232" t="s">
        <v>985</v>
      </c>
      <c r="L353" s="230">
        <v>30</v>
      </c>
      <c r="M353" s="248">
        <v>120</v>
      </c>
      <c r="N353" s="232" t="s">
        <v>985</v>
      </c>
      <c r="O353" s="230">
        <v>0.3</v>
      </c>
      <c r="P353" s="248">
        <v>1.2</v>
      </c>
      <c r="Q353" s="232" t="s">
        <v>985</v>
      </c>
      <c r="R353" s="230">
        <v>0.3</v>
      </c>
      <c r="S353" s="248">
        <v>1.2</v>
      </c>
      <c r="T353" s="232" t="s">
        <v>985</v>
      </c>
      <c r="U353" s="259">
        <v>20</v>
      </c>
      <c r="V353" s="258"/>
    </row>
    <row r="354" spans="1:22" x14ac:dyDescent="0.2">
      <c r="A354" s="234" t="s">
        <v>842</v>
      </c>
      <c r="B354" s="250" t="s">
        <v>843</v>
      </c>
      <c r="C354" s="230">
        <v>9.0999999999999998E-2</v>
      </c>
      <c r="D354" s="248">
        <v>0.47</v>
      </c>
      <c r="E354" s="232" t="s">
        <v>985</v>
      </c>
      <c r="F354" s="230">
        <v>0.38</v>
      </c>
      <c r="G354" s="248">
        <v>1.9</v>
      </c>
      <c r="H354" s="232" t="s">
        <v>985</v>
      </c>
      <c r="I354" s="230">
        <v>9.1</v>
      </c>
      <c r="J354" s="248">
        <v>47</v>
      </c>
      <c r="K354" s="232" t="s">
        <v>985</v>
      </c>
      <c r="L354" s="230">
        <v>38</v>
      </c>
      <c r="M354" s="248">
        <v>190</v>
      </c>
      <c r="N354" s="232" t="s">
        <v>985</v>
      </c>
      <c r="O354" s="230">
        <v>9.0999999999999998E-2</v>
      </c>
      <c r="P354" s="248">
        <v>0.47</v>
      </c>
      <c r="Q354" s="232" t="s">
        <v>985</v>
      </c>
      <c r="R354" s="230">
        <v>0.38</v>
      </c>
      <c r="S354" s="248">
        <v>1.9</v>
      </c>
      <c r="T354" s="232" t="s">
        <v>985</v>
      </c>
      <c r="U354" s="259">
        <v>15</v>
      </c>
      <c r="V354" s="258"/>
    </row>
    <row r="355" spans="1:22" x14ac:dyDescent="0.2">
      <c r="A355" s="229" t="s">
        <v>844</v>
      </c>
      <c r="B355" s="230" t="s">
        <v>845</v>
      </c>
      <c r="C355" s="230">
        <v>8</v>
      </c>
      <c r="D355" s="248">
        <v>3.5</v>
      </c>
      <c r="E355" s="232" t="s">
        <v>985</v>
      </c>
      <c r="F355" s="230">
        <v>8</v>
      </c>
      <c r="G355" s="248">
        <v>3.5</v>
      </c>
      <c r="H355" s="232" t="s">
        <v>985</v>
      </c>
      <c r="I355" s="230">
        <v>800</v>
      </c>
      <c r="J355" s="248">
        <v>350</v>
      </c>
      <c r="K355" s="232" t="s">
        <v>985</v>
      </c>
      <c r="L355" s="230">
        <v>800</v>
      </c>
      <c r="M355" s="248">
        <v>350</v>
      </c>
      <c r="N355" s="232" t="s">
        <v>985</v>
      </c>
      <c r="O355" s="230">
        <v>800</v>
      </c>
      <c r="P355" s="248">
        <v>350</v>
      </c>
      <c r="Q355" s="232" t="s">
        <v>985</v>
      </c>
      <c r="R355" s="230">
        <v>800</v>
      </c>
      <c r="S355" s="248">
        <v>350</v>
      </c>
      <c r="T355" s="232" t="s">
        <v>985</v>
      </c>
      <c r="U355" s="259" t="s">
        <v>986</v>
      </c>
      <c r="V355" s="258"/>
    </row>
    <row r="356" spans="1:22" x14ac:dyDescent="0.2">
      <c r="A356" s="234" t="s">
        <v>846</v>
      </c>
      <c r="B356" s="250" t="s">
        <v>847</v>
      </c>
      <c r="C356" s="230">
        <v>1100</v>
      </c>
      <c r="D356" s="248">
        <v>3400</v>
      </c>
      <c r="E356" s="232" t="s">
        <v>985</v>
      </c>
      <c r="F356" s="230">
        <v>4400</v>
      </c>
      <c r="G356" s="248">
        <v>10000</v>
      </c>
      <c r="H356" s="232" t="s">
        <v>937</v>
      </c>
      <c r="I356" s="230">
        <v>10000</v>
      </c>
      <c r="J356" s="248">
        <v>10000</v>
      </c>
      <c r="K356" s="232" t="s">
        <v>937</v>
      </c>
      <c r="L356" s="230">
        <v>10000</v>
      </c>
      <c r="M356" s="248">
        <v>10000</v>
      </c>
      <c r="N356" s="232" t="s">
        <v>937</v>
      </c>
      <c r="O356" s="230">
        <v>10000</v>
      </c>
      <c r="P356" s="248">
        <v>10000</v>
      </c>
      <c r="Q356" s="232" t="s">
        <v>937</v>
      </c>
      <c r="R356" s="230">
        <v>10000</v>
      </c>
      <c r="S356" s="248">
        <v>10000</v>
      </c>
      <c r="T356" s="232" t="s">
        <v>937</v>
      </c>
      <c r="U356" s="259">
        <v>20</v>
      </c>
      <c r="V356" s="258"/>
    </row>
    <row r="357" spans="1:22" x14ac:dyDescent="0.2">
      <c r="A357" s="234" t="s">
        <v>848</v>
      </c>
      <c r="B357" s="250" t="s">
        <v>849</v>
      </c>
      <c r="C357" s="230">
        <v>6</v>
      </c>
      <c r="D357" s="248">
        <v>0.97</v>
      </c>
      <c r="E357" s="232" t="s">
        <v>985</v>
      </c>
      <c r="F357" s="230">
        <v>6</v>
      </c>
      <c r="G357" s="248">
        <v>0.97</v>
      </c>
      <c r="H357" s="232" t="s">
        <v>985</v>
      </c>
      <c r="I357" s="230">
        <v>600</v>
      </c>
      <c r="J357" s="248">
        <v>97</v>
      </c>
      <c r="K357" s="232" t="s">
        <v>985</v>
      </c>
      <c r="L357" s="230">
        <v>600</v>
      </c>
      <c r="M357" s="248">
        <v>97</v>
      </c>
      <c r="N357" s="232" t="s">
        <v>985</v>
      </c>
      <c r="O357" s="230">
        <v>6</v>
      </c>
      <c r="P357" s="248">
        <v>0.97</v>
      </c>
      <c r="Q357" s="232" t="s">
        <v>985</v>
      </c>
      <c r="R357" s="230">
        <v>6</v>
      </c>
      <c r="S357" s="248">
        <v>0.97</v>
      </c>
      <c r="T357" s="232" t="s">
        <v>985</v>
      </c>
      <c r="U357" s="259" t="s">
        <v>986</v>
      </c>
      <c r="V357" s="258"/>
    </row>
    <row r="358" spans="1:22" x14ac:dyDescent="0.2">
      <c r="A358" s="252" t="s">
        <v>850</v>
      </c>
      <c r="B358" s="230" t="s">
        <v>851</v>
      </c>
      <c r="C358" s="230">
        <v>7.0000000000000009</v>
      </c>
      <c r="D358" s="248">
        <v>27</v>
      </c>
      <c r="E358" s="232" t="s">
        <v>985</v>
      </c>
      <c r="F358" s="230">
        <v>7.0000000000000009</v>
      </c>
      <c r="G358" s="248">
        <v>27</v>
      </c>
      <c r="H358" s="232" t="s">
        <v>985</v>
      </c>
      <c r="I358" s="230">
        <v>700</v>
      </c>
      <c r="J358" s="248">
        <v>2700</v>
      </c>
      <c r="K358" s="232" t="s">
        <v>985</v>
      </c>
      <c r="L358" s="230">
        <v>700</v>
      </c>
      <c r="M358" s="248">
        <v>2700</v>
      </c>
      <c r="N358" s="232" t="s">
        <v>985</v>
      </c>
      <c r="O358" s="230">
        <v>700</v>
      </c>
      <c r="P358" s="248">
        <v>2700</v>
      </c>
      <c r="Q358" s="232" t="s">
        <v>985</v>
      </c>
      <c r="R358" s="230">
        <v>700</v>
      </c>
      <c r="S358" s="248">
        <v>2700</v>
      </c>
      <c r="T358" s="232" t="s">
        <v>985</v>
      </c>
      <c r="U358" s="259">
        <v>20</v>
      </c>
      <c r="V358" s="258"/>
    </row>
    <row r="359" spans="1:22" x14ac:dyDescent="0.2">
      <c r="A359" s="252" t="s">
        <v>852</v>
      </c>
      <c r="B359" s="230" t="s">
        <v>853</v>
      </c>
      <c r="C359" s="230">
        <v>4</v>
      </c>
      <c r="D359" s="248">
        <v>31</v>
      </c>
      <c r="E359" s="232" t="s">
        <v>985</v>
      </c>
      <c r="F359" s="230">
        <v>4</v>
      </c>
      <c r="G359" s="248">
        <v>31</v>
      </c>
      <c r="H359" s="232" t="s">
        <v>985</v>
      </c>
      <c r="I359" s="230">
        <v>400</v>
      </c>
      <c r="J359" s="248">
        <v>3100</v>
      </c>
      <c r="K359" s="232" t="s">
        <v>985</v>
      </c>
      <c r="L359" s="230">
        <v>400</v>
      </c>
      <c r="M359" s="248">
        <v>3100</v>
      </c>
      <c r="N359" s="232" t="s">
        <v>985</v>
      </c>
      <c r="O359" s="230">
        <v>4</v>
      </c>
      <c r="P359" s="248">
        <v>31</v>
      </c>
      <c r="Q359" s="232" t="s">
        <v>985</v>
      </c>
      <c r="R359" s="230">
        <v>4</v>
      </c>
      <c r="S359" s="248">
        <v>31</v>
      </c>
      <c r="T359" s="232" t="s">
        <v>985</v>
      </c>
      <c r="U359" s="259">
        <v>15</v>
      </c>
      <c r="V359" s="258"/>
    </row>
    <row r="360" spans="1:22" x14ac:dyDescent="0.2">
      <c r="A360" s="252" t="s">
        <v>854</v>
      </c>
      <c r="B360" s="230" t="s">
        <v>855</v>
      </c>
      <c r="C360" s="230">
        <v>20</v>
      </c>
      <c r="D360" s="248">
        <v>7.2</v>
      </c>
      <c r="E360" s="232" t="s">
        <v>985</v>
      </c>
      <c r="F360" s="230">
        <v>20</v>
      </c>
      <c r="G360" s="248">
        <v>7.2</v>
      </c>
      <c r="H360" s="232" t="s">
        <v>985</v>
      </c>
      <c r="I360" s="230">
        <v>2000</v>
      </c>
      <c r="J360" s="248">
        <v>720</v>
      </c>
      <c r="K360" s="232" t="s">
        <v>985</v>
      </c>
      <c r="L360" s="230">
        <v>2000</v>
      </c>
      <c r="M360" s="248">
        <v>720</v>
      </c>
      <c r="N360" s="232" t="s">
        <v>985</v>
      </c>
      <c r="O360" s="230">
        <v>200</v>
      </c>
      <c r="P360" s="248">
        <v>72</v>
      </c>
      <c r="Q360" s="232" t="s">
        <v>985</v>
      </c>
      <c r="R360" s="230">
        <v>200</v>
      </c>
      <c r="S360" s="248">
        <v>72</v>
      </c>
      <c r="T360" s="232" t="s">
        <v>985</v>
      </c>
      <c r="U360" s="259" t="s">
        <v>986</v>
      </c>
      <c r="V360" s="258"/>
    </row>
    <row r="361" spans="1:22" x14ac:dyDescent="0.2">
      <c r="A361" s="252" t="s">
        <v>856</v>
      </c>
      <c r="B361" s="230" t="s">
        <v>857</v>
      </c>
      <c r="C361" s="230">
        <v>0.5</v>
      </c>
      <c r="D361" s="248">
        <v>0.15000000000000002</v>
      </c>
      <c r="E361" s="232" t="s">
        <v>985</v>
      </c>
      <c r="F361" s="230">
        <v>0.5</v>
      </c>
      <c r="G361" s="248">
        <v>0.15000000000000002</v>
      </c>
      <c r="H361" s="232" t="s">
        <v>985</v>
      </c>
      <c r="I361" s="230">
        <v>50</v>
      </c>
      <c r="J361" s="248">
        <v>15</v>
      </c>
      <c r="K361" s="232" t="s">
        <v>985</v>
      </c>
      <c r="L361" s="230">
        <v>50</v>
      </c>
      <c r="M361" s="248">
        <v>15</v>
      </c>
      <c r="N361" s="232" t="s">
        <v>985</v>
      </c>
      <c r="O361" s="230">
        <v>5</v>
      </c>
      <c r="P361" s="248">
        <v>1.5</v>
      </c>
      <c r="Q361" s="232" t="s">
        <v>985</v>
      </c>
      <c r="R361" s="230">
        <v>5</v>
      </c>
      <c r="S361" s="248">
        <v>1.5</v>
      </c>
      <c r="T361" s="232" t="s">
        <v>985</v>
      </c>
      <c r="U361" s="259" t="s">
        <v>986</v>
      </c>
      <c r="V361" s="258"/>
    </row>
    <row r="362" spans="1:22" x14ac:dyDescent="0.2">
      <c r="A362" s="229" t="s">
        <v>858</v>
      </c>
      <c r="B362" s="230" t="s">
        <v>859</v>
      </c>
      <c r="C362" s="230">
        <v>0.5</v>
      </c>
      <c r="D362" s="248">
        <v>0.17</v>
      </c>
      <c r="E362" s="232" t="s">
        <v>985</v>
      </c>
      <c r="F362" s="230">
        <v>0.5</v>
      </c>
      <c r="G362" s="248">
        <v>0.17</v>
      </c>
      <c r="H362" s="232" t="s">
        <v>985</v>
      </c>
      <c r="I362" s="230">
        <v>50</v>
      </c>
      <c r="J362" s="248">
        <v>17</v>
      </c>
      <c r="K362" s="232" t="s">
        <v>985</v>
      </c>
      <c r="L362" s="230">
        <v>50</v>
      </c>
      <c r="M362" s="248">
        <v>17</v>
      </c>
      <c r="N362" s="232" t="s">
        <v>985</v>
      </c>
      <c r="O362" s="230">
        <v>5</v>
      </c>
      <c r="P362" s="248">
        <v>1.7</v>
      </c>
      <c r="Q362" s="232" t="s">
        <v>985</v>
      </c>
      <c r="R362" s="230">
        <v>5</v>
      </c>
      <c r="S362" s="248">
        <v>1.7</v>
      </c>
      <c r="T362" s="232" t="s">
        <v>985</v>
      </c>
      <c r="U362" s="259" t="s">
        <v>986</v>
      </c>
      <c r="V362" s="258"/>
    </row>
    <row r="363" spans="1:22" x14ac:dyDescent="0.2">
      <c r="A363" s="252" t="s">
        <v>860</v>
      </c>
      <c r="B363" s="230" t="s">
        <v>861</v>
      </c>
      <c r="C363" s="230">
        <v>350</v>
      </c>
      <c r="D363" s="248">
        <v>2100</v>
      </c>
      <c r="E363" s="232" t="s">
        <v>985</v>
      </c>
      <c r="F363" s="230">
        <v>969.99999999999989</v>
      </c>
      <c r="G363" s="248">
        <v>5900</v>
      </c>
      <c r="H363" s="232" t="s">
        <v>985</v>
      </c>
      <c r="I363" s="230">
        <v>35000</v>
      </c>
      <c r="J363" s="248">
        <v>190000</v>
      </c>
      <c r="K363" s="232" t="s">
        <v>937</v>
      </c>
      <c r="L363" s="230">
        <v>96999.999999999985</v>
      </c>
      <c r="M363" s="248">
        <v>190000</v>
      </c>
      <c r="N363" s="232" t="s">
        <v>937</v>
      </c>
      <c r="O363" s="230">
        <v>100000</v>
      </c>
      <c r="P363" s="248">
        <v>190000</v>
      </c>
      <c r="Q363" s="232" t="s">
        <v>937</v>
      </c>
      <c r="R363" s="230">
        <v>100000</v>
      </c>
      <c r="S363" s="248">
        <v>190000</v>
      </c>
      <c r="T363" s="232" t="s">
        <v>937</v>
      </c>
      <c r="U363" s="259">
        <v>15</v>
      </c>
      <c r="V363" s="258"/>
    </row>
    <row r="364" spans="1:22" x14ac:dyDescent="0.2">
      <c r="A364" s="252" t="s">
        <v>862</v>
      </c>
      <c r="B364" s="230" t="s">
        <v>863</v>
      </c>
      <c r="C364" s="230">
        <v>3.5000000000000004</v>
      </c>
      <c r="D364" s="248">
        <v>10</v>
      </c>
      <c r="E364" s="232" t="s">
        <v>985</v>
      </c>
      <c r="F364" s="230">
        <v>9.7000000000000011</v>
      </c>
      <c r="G364" s="248">
        <v>28</v>
      </c>
      <c r="H364" s="232" t="s">
        <v>985</v>
      </c>
      <c r="I364" s="230">
        <v>350</v>
      </c>
      <c r="J364" s="248">
        <v>1000</v>
      </c>
      <c r="K364" s="232" t="s">
        <v>985</v>
      </c>
      <c r="L364" s="230">
        <v>969.99999999999989</v>
      </c>
      <c r="M364" s="248">
        <v>2800</v>
      </c>
      <c r="N364" s="232" t="s">
        <v>985</v>
      </c>
      <c r="O364" s="230">
        <v>3500</v>
      </c>
      <c r="P364" s="248">
        <v>10000</v>
      </c>
      <c r="Q364" s="232" t="s">
        <v>985</v>
      </c>
      <c r="R364" s="230">
        <v>9700</v>
      </c>
      <c r="S364" s="248">
        <v>28000</v>
      </c>
      <c r="T364" s="232" t="s">
        <v>985</v>
      </c>
      <c r="U364" s="259">
        <v>20</v>
      </c>
      <c r="V364" s="258"/>
    </row>
    <row r="365" spans="1:22" x14ac:dyDescent="0.2">
      <c r="A365" s="252" t="s">
        <v>864</v>
      </c>
      <c r="B365" s="230" t="s">
        <v>865</v>
      </c>
      <c r="C365" s="230">
        <v>7.0000000000000009</v>
      </c>
      <c r="D365" s="248">
        <v>1.5</v>
      </c>
      <c r="E365" s="232" t="s">
        <v>985</v>
      </c>
      <c r="F365" s="230">
        <v>7.0000000000000009</v>
      </c>
      <c r="G365" s="248">
        <v>1.5</v>
      </c>
      <c r="H365" s="232" t="s">
        <v>985</v>
      </c>
      <c r="I365" s="230">
        <v>700</v>
      </c>
      <c r="J365" s="248">
        <v>150</v>
      </c>
      <c r="K365" s="232" t="s">
        <v>985</v>
      </c>
      <c r="L365" s="230">
        <v>700</v>
      </c>
      <c r="M365" s="248">
        <v>150</v>
      </c>
      <c r="N365" s="232" t="s">
        <v>985</v>
      </c>
      <c r="O365" s="230">
        <v>7000</v>
      </c>
      <c r="P365" s="248">
        <v>1500</v>
      </c>
      <c r="Q365" s="232" t="s">
        <v>985</v>
      </c>
      <c r="R365" s="230">
        <v>7000</v>
      </c>
      <c r="S365" s="248">
        <v>1500</v>
      </c>
      <c r="T365" s="232" t="s">
        <v>985</v>
      </c>
      <c r="U365" s="259" t="s">
        <v>986</v>
      </c>
      <c r="V365" s="258"/>
    </row>
    <row r="366" spans="1:22" x14ac:dyDescent="0.2">
      <c r="A366" s="252" t="s">
        <v>961</v>
      </c>
      <c r="B366" s="230" t="s">
        <v>867</v>
      </c>
      <c r="C366" s="230">
        <v>5</v>
      </c>
      <c r="D366" s="248">
        <v>22</v>
      </c>
      <c r="E366" s="232" t="s">
        <v>985</v>
      </c>
      <c r="F366" s="230">
        <v>5</v>
      </c>
      <c r="G366" s="248">
        <v>22</v>
      </c>
      <c r="H366" s="232" t="s">
        <v>985</v>
      </c>
      <c r="I366" s="230">
        <v>500</v>
      </c>
      <c r="J366" s="248">
        <v>2200</v>
      </c>
      <c r="K366" s="232" t="s">
        <v>985</v>
      </c>
      <c r="L366" s="230">
        <v>500</v>
      </c>
      <c r="M366" s="248">
        <v>2200</v>
      </c>
      <c r="N366" s="232" t="s">
        <v>985</v>
      </c>
      <c r="O366" s="230">
        <v>5</v>
      </c>
      <c r="P366" s="248">
        <v>22</v>
      </c>
      <c r="Q366" s="232" t="s">
        <v>985</v>
      </c>
      <c r="R366" s="230">
        <v>5</v>
      </c>
      <c r="S366" s="248">
        <v>22</v>
      </c>
      <c r="T366" s="232" t="s">
        <v>985</v>
      </c>
      <c r="U366" s="259">
        <v>20</v>
      </c>
      <c r="V366" s="258"/>
    </row>
    <row r="367" spans="1:22" x14ac:dyDescent="0.2">
      <c r="A367" s="234" t="s">
        <v>868</v>
      </c>
      <c r="B367" s="250" t="s">
        <v>869</v>
      </c>
      <c r="C367" s="230">
        <v>17</v>
      </c>
      <c r="D367" s="248">
        <v>2.9</v>
      </c>
      <c r="E367" s="232" t="s">
        <v>985</v>
      </c>
      <c r="F367" s="230">
        <v>49.000000000000007</v>
      </c>
      <c r="G367" s="248">
        <v>8.4</v>
      </c>
      <c r="H367" s="232" t="s">
        <v>985</v>
      </c>
      <c r="I367" s="230">
        <v>1700</v>
      </c>
      <c r="J367" s="248">
        <v>290</v>
      </c>
      <c r="K367" s="232" t="s">
        <v>985</v>
      </c>
      <c r="L367" s="230">
        <v>4900</v>
      </c>
      <c r="M367" s="248">
        <v>840</v>
      </c>
      <c r="N367" s="232" t="s">
        <v>985</v>
      </c>
      <c r="O367" s="230">
        <v>17</v>
      </c>
      <c r="P367" s="248">
        <v>2.9</v>
      </c>
      <c r="Q367" s="232" t="s">
        <v>985</v>
      </c>
      <c r="R367" s="230">
        <v>49.000000000000007</v>
      </c>
      <c r="S367" s="248">
        <v>8.4</v>
      </c>
      <c r="T367" s="232" t="s">
        <v>985</v>
      </c>
      <c r="U367" s="259" t="s">
        <v>986</v>
      </c>
      <c r="V367" s="258"/>
    </row>
    <row r="368" spans="1:22" x14ac:dyDescent="0.2">
      <c r="A368" s="252" t="s">
        <v>870</v>
      </c>
      <c r="B368" s="230" t="s">
        <v>871</v>
      </c>
      <c r="C368" s="230">
        <v>4</v>
      </c>
      <c r="D368" s="248">
        <v>3.2</v>
      </c>
      <c r="E368" s="232" t="s">
        <v>985</v>
      </c>
      <c r="F368" s="230">
        <v>4</v>
      </c>
      <c r="G368" s="248">
        <v>3.2</v>
      </c>
      <c r="H368" s="232" t="s">
        <v>985</v>
      </c>
      <c r="I368" s="230">
        <v>400</v>
      </c>
      <c r="J368" s="248">
        <v>320</v>
      </c>
      <c r="K368" s="232" t="s">
        <v>985</v>
      </c>
      <c r="L368" s="230">
        <v>400</v>
      </c>
      <c r="M368" s="248">
        <v>320</v>
      </c>
      <c r="N368" s="232" t="s">
        <v>985</v>
      </c>
      <c r="O368" s="230">
        <v>400</v>
      </c>
      <c r="P368" s="248">
        <v>320</v>
      </c>
      <c r="Q368" s="232" t="s">
        <v>985</v>
      </c>
      <c r="R368" s="230">
        <v>0.91</v>
      </c>
      <c r="S368" s="248">
        <v>0.7400000000000001</v>
      </c>
      <c r="T368" s="232" t="s">
        <v>985</v>
      </c>
      <c r="U368" s="259" t="s">
        <v>986</v>
      </c>
      <c r="V368" s="258"/>
    </row>
    <row r="369" spans="1:22" x14ac:dyDescent="0.2">
      <c r="A369" s="234" t="s">
        <v>872</v>
      </c>
      <c r="B369" s="250" t="s">
        <v>873</v>
      </c>
      <c r="C369" s="230">
        <v>6.3E-2</v>
      </c>
      <c r="D369" s="248">
        <v>3.7000000000000005E-2</v>
      </c>
      <c r="E369" s="232" t="s">
        <v>985</v>
      </c>
      <c r="F369" s="230">
        <v>0.26</v>
      </c>
      <c r="G369" s="248">
        <v>0.15000000000000002</v>
      </c>
      <c r="H369" s="232" t="s">
        <v>985</v>
      </c>
      <c r="I369" s="230">
        <v>6.3</v>
      </c>
      <c r="J369" s="248">
        <v>3.7</v>
      </c>
      <c r="K369" s="232" t="s">
        <v>985</v>
      </c>
      <c r="L369" s="230">
        <v>26</v>
      </c>
      <c r="M369" s="248">
        <v>15</v>
      </c>
      <c r="N369" s="232" t="s">
        <v>985</v>
      </c>
      <c r="O369" s="230">
        <v>6.3E-2</v>
      </c>
      <c r="P369" s="248">
        <v>3.7000000000000005E-2</v>
      </c>
      <c r="Q369" s="232" t="s">
        <v>985</v>
      </c>
      <c r="R369" s="230">
        <v>0.26</v>
      </c>
      <c r="S369" s="248">
        <v>0.15000000000000002</v>
      </c>
      <c r="T369" s="232" t="s">
        <v>985</v>
      </c>
      <c r="U369" s="259" t="s">
        <v>986</v>
      </c>
      <c r="V369" s="258"/>
    </row>
    <row r="370" spans="1:22" x14ac:dyDescent="0.2">
      <c r="A370" s="234" t="s">
        <v>874</v>
      </c>
      <c r="B370" s="250" t="s">
        <v>875</v>
      </c>
      <c r="C370" s="230">
        <v>1.5</v>
      </c>
      <c r="D370" s="248">
        <v>0.36000000000000004</v>
      </c>
      <c r="E370" s="232" t="s">
        <v>985</v>
      </c>
      <c r="F370" s="230">
        <v>6.2</v>
      </c>
      <c r="G370" s="248">
        <v>1.5</v>
      </c>
      <c r="H370" s="232" t="s">
        <v>985</v>
      </c>
      <c r="I370" s="230">
        <v>150</v>
      </c>
      <c r="J370" s="248">
        <v>36</v>
      </c>
      <c r="K370" s="232" t="s">
        <v>985</v>
      </c>
      <c r="L370" s="230">
        <v>620</v>
      </c>
      <c r="M370" s="248">
        <v>150</v>
      </c>
      <c r="N370" s="232" t="s">
        <v>985</v>
      </c>
      <c r="O370" s="230">
        <v>1.5</v>
      </c>
      <c r="P370" s="248">
        <v>0.36000000000000004</v>
      </c>
      <c r="Q370" s="232" t="s">
        <v>985</v>
      </c>
      <c r="R370" s="230">
        <v>6.2</v>
      </c>
      <c r="S370" s="248">
        <v>1.5</v>
      </c>
      <c r="T370" s="232" t="s">
        <v>985</v>
      </c>
      <c r="U370" s="259" t="s">
        <v>986</v>
      </c>
      <c r="V370" s="258"/>
    </row>
    <row r="371" spans="1:22" x14ac:dyDescent="0.2">
      <c r="A371" s="234" t="s">
        <v>876</v>
      </c>
      <c r="B371" s="250" t="s">
        <v>877</v>
      </c>
      <c r="C371" s="230">
        <v>6900</v>
      </c>
      <c r="D371" s="248">
        <v>869.99999999999989</v>
      </c>
      <c r="E371" s="232" t="s">
        <v>985</v>
      </c>
      <c r="F371" s="230">
        <v>10000</v>
      </c>
      <c r="G371" s="248">
        <v>2400</v>
      </c>
      <c r="H371" s="232" t="s">
        <v>985</v>
      </c>
      <c r="I371" s="230">
        <v>10000</v>
      </c>
      <c r="J371" s="248">
        <v>10000</v>
      </c>
      <c r="K371" s="232" t="s">
        <v>937</v>
      </c>
      <c r="L371" s="230">
        <v>10000</v>
      </c>
      <c r="M371" s="248">
        <v>10000</v>
      </c>
      <c r="N371" s="232" t="s">
        <v>937</v>
      </c>
      <c r="O371" s="230">
        <v>6900</v>
      </c>
      <c r="P371" s="248">
        <v>869.99999999999989</v>
      </c>
      <c r="Q371" s="232" t="s">
        <v>985</v>
      </c>
      <c r="R371" s="230">
        <v>10000</v>
      </c>
      <c r="S371" s="248">
        <v>2400</v>
      </c>
      <c r="T371" s="232" t="s">
        <v>985</v>
      </c>
      <c r="U371" s="259" t="s">
        <v>986</v>
      </c>
      <c r="V371" s="258"/>
    </row>
    <row r="372" spans="1:22" x14ac:dyDescent="0.2">
      <c r="A372" s="234" t="s">
        <v>878</v>
      </c>
      <c r="B372" s="250" t="s">
        <v>879</v>
      </c>
      <c r="C372" s="230">
        <v>1</v>
      </c>
      <c r="D372" s="248">
        <v>1.9</v>
      </c>
      <c r="E372" s="232" t="s">
        <v>985</v>
      </c>
      <c r="F372" s="230">
        <v>1</v>
      </c>
      <c r="G372" s="248">
        <v>1.9</v>
      </c>
      <c r="H372" s="232" t="s">
        <v>985</v>
      </c>
      <c r="I372" s="230">
        <v>100</v>
      </c>
      <c r="J372" s="248">
        <v>190</v>
      </c>
      <c r="K372" s="232" t="s">
        <v>985</v>
      </c>
      <c r="L372" s="230">
        <v>100</v>
      </c>
      <c r="M372" s="248">
        <v>190</v>
      </c>
      <c r="N372" s="232" t="s">
        <v>985</v>
      </c>
      <c r="O372" s="230">
        <v>1</v>
      </c>
      <c r="P372" s="248">
        <v>1.9</v>
      </c>
      <c r="Q372" s="232" t="s">
        <v>985</v>
      </c>
      <c r="R372" s="230">
        <v>1</v>
      </c>
      <c r="S372" s="248">
        <v>1.9</v>
      </c>
      <c r="T372" s="232" t="s">
        <v>985</v>
      </c>
      <c r="U372" s="259">
        <v>30</v>
      </c>
      <c r="V372" s="258"/>
    </row>
    <row r="373" spans="1:22" ht="12.75" customHeight="1" x14ac:dyDescent="0.2">
      <c r="A373" s="234" t="s">
        <v>880</v>
      </c>
      <c r="B373" s="250" t="s">
        <v>881</v>
      </c>
      <c r="C373" s="230">
        <v>13</v>
      </c>
      <c r="D373" s="248">
        <v>73</v>
      </c>
      <c r="E373" s="232" t="s">
        <v>985</v>
      </c>
      <c r="F373" s="230">
        <v>53</v>
      </c>
      <c r="G373" s="248">
        <v>300</v>
      </c>
      <c r="H373" s="232" t="s">
        <v>985</v>
      </c>
      <c r="I373" s="230">
        <v>1300</v>
      </c>
      <c r="J373" s="248">
        <v>7300</v>
      </c>
      <c r="K373" s="232" t="s">
        <v>985</v>
      </c>
      <c r="L373" s="230">
        <v>5300</v>
      </c>
      <c r="M373" s="248">
        <v>10000</v>
      </c>
      <c r="N373" s="232" t="s">
        <v>937</v>
      </c>
      <c r="O373" s="230">
        <v>1300</v>
      </c>
      <c r="P373" s="248">
        <v>7300</v>
      </c>
      <c r="Q373" s="232" t="s">
        <v>985</v>
      </c>
      <c r="R373" s="230">
        <v>5300</v>
      </c>
      <c r="S373" s="248">
        <v>10000</v>
      </c>
      <c r="T373" s="232" t="s">
        <v>937</v>
      </c>
      <c r="U373" s="259">
        <v>15</v>
      </c>
      <c r="V373" s="258"/>
    </row>
    <row r="374" spans="1:22" x14ac:dyDescent="0.2">
      <c r="A374" s="234" t="s">
        <v>882</v>
      </c>
      <c r="B374" s="250" t="s">
        <v>883</v>
      </c>
      <c r="C374" s="230">
        <v>13</v>
      </c>
      <c r="D374" s="248">
        <v>23</v>
      </c>
      <c r="E374" s="232" t="s">
        <v>985</v>
      </c>
      <c r="F374" s="230">
        <v>53</v>
      </c>
      <c r="G374" s="248">
        <v>93</v>
      </c>
      <c r="H374" s="232" t="s">
        <v>985</v>
      </c>
      <c r="I374" s="230">
        <v>1300</v>
      </c>
      <c r="J374" s="248">
        <v>2300</v>
      </c>
      <c r="K374" s="232" t="s">
        <v>985</v>
      </c>
      <c r="L374" s="230">
        <v>4900</v>
      </c>
      <c r="M374" s="248">
        <v>8600</v>
      </c>
      <c r="N374" s="232" t="s">
        <v>985</v>
      </c>
      <c r="O374" s="230">
        <v>13</v>
      </c>
      <c r="P374" s="248">
        <v>23</v>
      </c>
      <c r="Q374" s="232" t="s">
        <v>985</v>
      </c>
      <c r="R374" s="230">
        <v>53</v>
      </c>
      <c r="S374" s="248">
        <v>93</v>
      </c>
      <c r="T374" s="232" t="s">
        <v>985</v>
      </c>
      <c r="U374" s="259">
        <v>30</v>
      </c>
      <c r="V374" s="258"/>
    </row>
    <row r="375" spans="1:22" x14ac:dyDescent="0.2">
      <c r="A375" s="234" t="s">
        <v>884</v>
      </c>
      <c r="B375" s="250" t="s">
        <v>885</v>
      </c>
      <c r="C375" s="230">
        <v>0.5</v>
      </c>
      <c r="D375" s="248">
        <v>0.2</v>
      </c>
      <c r="E375" s="232" t="s">
        <v>985</v>
      </c>
      <c r="F375" s="230">
        <v>0.5</v>
      </c>
      <c r="G375" s="248">
        <v>0.2</v>
      </c>
      <c r="H375" s="232" t="s">
        <v>985</v>
      </c>
      <c r="I375" s="230">
        <v>50</v>
      </c>
      <c r="J375" s="248">
        <v>20</v>
      </c>
      <c r="K375" s="232" t="s">
        <v>985</v>
      </c>
      <c r="L375" s="230">
        <v>50</v>
      </c>
      <c r="M375" s="248">
        <v>20</v>
      </c>
      <c r="N375" s="232" t="s">
        <v>985</v>
      </c>
      <c r="O375" s="230">
        <v>50</v>
      </c>
      <c r="P375" s="248">
        <v>20</v>
      </c>
      <c r="Q375" s="232" t="s">
        <v>985</v>
      </c>
      <c r="R375" s="230">
        <v>50</v>
      </c>
      <c r="S375" s="248">
        <v>20</v>
      </c>
      <c r="T375" s="232" t="s">
        <v>985</v>
      </c>
      <c r="U375" s="259" t="s">
        <v>986</v>
      </c>
      <c r="V375" s="258"/>
    </row>
    <row r="376" spans="1:22" x14ac:dyDescent="0.2">
      <c r="A376" s="234" t="s">
        <v>886</v>
      </c>
      <c r="B376" s="250" t="s">
        <v>887</v>
      </c>
      <c r="C376" s="230">
        <v>0.2</v>
      </c>
      <c r="D376" s="248">
        <v>2.3E-2</v>
      </c>
      <c r="E376" s="232" t="s">
        <v>985</v>
      </c>
      <c r="F376" s="230">
        <v>0.2</v>
      </c>
      <c r="G376" s="248">
        <v>2.3E-2</v>
      </c>
      <c r="H376" s="232" t="s">
        <v>985</v>
      </c>
      <c r="I376" s="230">
        <v>20</v>
      </c>
      <c r="J376" s="248">
        <v>2.2999999999999998</v>
      </c>
      <c r="K376" s="232" t="s">
        <v>985</v>
      </c>
      <c r="L376" s="230">
        <v>20</v>
      </c>
      <c r="M376" s="248">
        <v>2.2999999999999998</v>
      </c>
      <c r="N376" s="232" t="s">
        <v>985</v>
      </c>
      <c r="O376" s="230">
        <v>0.2</v>
      </c>
      <c r="P376" s="248">
        <v>2.3E-2</v>
      </c>
      <c r="Q376" s="232" t="s">
        <v>985</v>
      </c>
      <c r="R376" s="230">
        <v>0.2</v>
      </c>
      <c r="S376" s="248">
        <v>2.3E-2</v>
      </c>
      <c r="T376" s="232" t="s">
        <v>985</v>
      </c>
      <c r="U376" s="259" t="s">
        <v>986</v>
      </c>
      <c r="V376" s="258"/>
    </row>
    <row r="377" spans="1:22" x14ac:dyDescent="0.2">
      <c r="A377" s="229" t="s">
        <v>890</v>
      </c>
      <c r="B377" s="230" t="s">
        <v>891</v>
      </c>
      <c r="C377" s="230">
        <v>42</v>
      </c>
      <c r="D377" s="248">
        <v>5</v>
      </c>
      <c r="E377" s="232" t="s">
        <v>985</v>
      </c>
      <c r="F377" s="230">
        <v>180</v>
      </c>
      <c r="G377" s="248">
        <v>21</v>
      </c>
      <c r="H377" s="232" t="s">
        <v>985</v>
      </c>
      <c r="I377" s="230">
        <v>4200</v>
      </c>
      <c r="J377" s="248">
        <v>500</v>
      </c>
      <c r="K377" s="232" t="s">
        <v>985</v>
      </c>
      <c r="L377" s="230">
        <v>10000</v>
      </c>
      <c r="M377" s="248">
        <v>2100</v>
      </c>
      <c r="N377" s="232" t="s">
        <v>985</v>
      </c>
      <c r="O377" s="230">
        <v>42</v>
      </c>
      <c r="P377" s="248">
        <v>5</v>
      </c>
      <c r="Q377" s="232" t="s">
        <v>985</v>
      </c>
      <c r="R377" s="230">
        <v>180</v>
      </c>
      <c r="S377" s="248">
        <v>21</v>
      </c>
      <c r="T377" s="232" t="s">
        <v>985</v>
      </c>
      <c r="U377" s="259" t="s">
        <v>986</v>
      </c>
      <c r="V377" s="258"/>
    </row>
    <row r="378" spans="1:22" x14ac:dyDescent="0.2">
      <c r="A378" s="234" t="s">
        <v>892</v>
      </c>
      <c r="B378" s="250" t="s">
        <v>893</v>
      </c>
      <c r="C378" s="230">
        <v>0.15</v>
      </c>
      <c r="D378" s="248">
        <v>7.2999999999999995E-2</v>
      </c>
      <c r="E378" s="232" t="s">
        <v>985</v>
      </c>
      <c r="F378" s="230">
        <v>0.78</v>
      </c>
      <c r="G378" s="248">
        <v>0.83</v>
      </c>
      <c r="H378" s="232" t="s">
        <v>985</v>
      </c>
      <c r="I378" s="230">
        <v>15</v>
      </c>
      <c r="J378" s="248">
        <v>7.3</v>
      </c>
      <c r="K378" s="232" t="s">
        <v>985</v>
      </c>
      <c r="L378" s="230">
        <v>78</v>
      </c>
      <c r="M378" s="248">
        <v>38</v>
      </c>
      <c r="N378" s="232" t="s">
        <v>985</v>
      </c>
      <c r="O378" s="230">
        <v>1.5</v>
      </c>
      <c r="P378" s="248">
        <v>0.73</v>
      </c>
      <c r="Q378" s="232" t="s">
        <v>985</v>
      </c>
      <c r="R378" s="230">
        <v>7.8</v>
      </c>
      <c r="S378" s="248">
        <v>3.8</v>
      </c>
      <c r="T378" s="232" t="s">
        <v>985</v>
      </c>
      <c r="U378" s="259" t="s">
        <v>986</v>
      </c>
      <c r="V378" s="258"/>
    </row>
    <row r="379" spans="1:22" x14ac:dyDescent="0.2">
      <c r="A379" s="229" t="s">
        <v>894</v>
      </c>
      <c r="B379" s="230" t="s">
        <v>895</v>
      </c>
      <c r="C379" s="230">
        <v>0.2</v>
      </c>
      <c r="D379" s="248">
        <v>2.7000000000000003E-2</v>
      </c>
      <c r="E379" s="232" t="s">
        <v>985</v>
      </c>
      <c r="F379" s="230">
        <v>0.2</v>
      </c>
      <c r="G379" s="248">
        <v>2.7000000000000003E-2</v>
      </c>
      <c r="H379" s="232" t="s">
        <v>985</v>
      </c>
      <c r="I379" s="230">
        <v>20</v>
      </c>
      <c r="J379" s="248">
        <v>2.7</v>
      </c>
      <c r="K379" s="232" t="s">
        <v>985</v>
      </c>
      <c r="L379" s="230">
        <v>20</v>
      </c>
      <c r="M379" s="248">
        <v>2.7</v>
      </c>
      <c r="N379" s="232" t="s">
        <v>985</v>
      </c>
      <c r="O379" s="230">
        <v>2</v>
      </c>
      <c r="P379" s="248">
        <v>0.27</v>
      </c>
      <c r="Q379" s="232" t="s">
        <v>985</v>
      </c>
      <c r="R379" s="230">
        <v>2</v>
      </c>
      <c r="S379" s="248">
        <v>0.27</v>
      </c>
      <c r="T379" s="232" t="s">
        <v>985</v>
      </c>
      <c r="U379" s="259" t="s">
        <v>986</v>
      </c>
      <c r="V379" s="258"/>
    </row>
    <row r="380" spans="1:22" x14ac:dyDescent="0.2">
      <c r="A380" s="229" t="s">
        <v>896</v>
      </c>
      <c r="B380" s="230" t="s">
        <v>897</v>
      </c>
      <c r="C380" s="230">
        <v>1</v>
      </c>
      <c r="D380" s="248">
        <v>2.4</v>
      </c>
      <c r="E380" s="232" t="s">
        <v>985</v>
      </c>
      <c r="F380" s="230">
        <v>2.9000000000000004</v>
      </c>
      <c r="G380" s="248">
        <v>6.9</v>
      </c>
      <c r="H380" s="232" t="s">
        <v>985</v>
      </c>
      <c r="I380" s="230">
        <v>100</v>
      </c>
      <c r="J380" s="248">
        <v>240</v>
      </c>
      <c r="K380" s="232" t="s">
        <v>985</v>
      </c>
      <c r="L380" s="230">
        <v>290</v>
      </c>
      <c r="M380" s="248">
        <v>690</v>
      </c>
      <c r="N380" s="232" t="s">
        <v>985</v>
      </c>
      <c r="O380" s="230">
        <v>1000</v>
      </c>
      <c r="P380" s="248">
        <v>2400</v>
      </c>
      <c r="Q380" s="232" t="s">
        <v>985</v>
      </c>
      <c r="R380" s="230">
        <v>1700</v>
      </c>
      <c r="S380" s="248">
        <v>4100</v>
      </c>
      <c r="T380" s="232" t="s">
        <v>985</v>
      </c>
      <c r="U380" s="259">
        <v>30</v>
      </c>
      <c r="V380" s="258"/>
    </row>
    <row r="381" spans="1:22" x14ac:dyDescent="0.2">
      <c r="A381" s="229" t="s">
        <v>898</v>
      </c>
      <c r="B381" s="230" t="s">
        <v>899</v>
      </c>
      <c r="C381" s="230">
        <v>1000</v>
      </c>
      <c r="D381" s="248">
        <v>990</v>
      </c>
      <c r="E381" s="232" t="s">
        <v>985</v>
      </c>
      <c r="F381" s="230">
        <v>1000</v>
      </c>
      <c r="G381" s="248">
        <v>990</v>
      </c>
      <c r="H381" s="232" t="s">
        <v>985</v>
      </c>
      <c r="I381" s="230">
        <v>10000</v>
      </c>
      <c r="J381" s="248">
        <v>10000</v>
      </c>
      <c r="K381" s="232" t="s">
        <v>937</v>
      </c>
      <c r="L381" s="230">
        <v>10000</v>
      </c>
      <c r="M381" s="248">
        <v>10000</v>
      </c>
      <c r="N381" s="232" t="s">
        <v>937</v>
      </c>
      <c r="O381" s="230">
        <v>10000</v>
      </c>
      <c r="P381" s="248">
        <v>10000</v>
      </c>
      <c r="Q381" s="232" t="s">
        <v>937</v>
      </c>
      <c r="R381" s="230">
        <v>10000</v>
      </c>
      <c r="S381" s="248">
        <v>10000</v>
      </c>
      <c r="T381" s="232" t="s">
        <v>937</v>
      </c>
      <c r="U381" s="259" t="s">
        <v>986</v>
      </c>
      <c r="V381" s="258"/>
    </row>
    <row r="382" spans="1:22" ht="13.5" thickBot="1" x14ac:dyDescent="0.25">
      <c r="A382" s="242" t="s">
        <v>902</v>
      </c>
      <c r="B382" s="255" t="s">
        <v>903</v>
      </c>
      <c r="C382" s="260">
        <v>170</v>
      </c>
      <c r="D382" s="256">
        <v>27</v>
      </c>
      <c r="E382" s="245" t="s">
        <v>985</v>
      </c>
      <c r="F382" s="260">
        <v>490.00000000000006</v>
      </c>
      <c r="G382" s="256">
        <v>78</v>
      </c>
      <c r="H382" s="245" t="s">
        <v>985</v>
      </c>
      <c r="I382" s="260">
        <v>1000</v>
      </c>
      <c r="J382" s="256">
        <v>160</v>
      </c>
      <c r="K382" s="245" t="s">
        <v>985</v>
      </c>
      <c r="L382" s="260">
        <v>1000</v>
      </c>
      <c r="M382" s="256">
        <v>160</v>
      </c>
      <c r="N382" s="245" t="s">
        <v>985</v>
      </c>
      <c r="O382" s="260">
        <v>170</v>
      </c>
      <c r="P382" s="256">
        <v>27</v>
      </c>
      <c r="Q382" s="245" t="s">
        <v>985</v>
      </c>
      <c r="R382" s="260">
        <v>490.00000000000006</v>
      </c>
      <c r="S382" s="256">
        <v>78</v>
      </c>
      <c r="T382" s="245" t="s">
        <v>985</v>
      </c>
      <c r="U382" s="261" t="s">
        <v>986</v>
      </c>
      <c r="V382" s="258"/>
    </row>
  </sheetData>
  <mergeCells count="25">
    <mergeCell ref="A2:A6"/>
    <mergeCell ref="B2:B6"/>
    <mergeCell ref="C2:N2"/>
    <mergeCell ref="O2:T3"/>
    <mergeCell ref="U2:U6"/>
    <mergeCell ref="C3:H3"/>
    <mergeCell ref="I3:N3"/>
    <mergeCell ref="C4:E4"/>
    <mergeCell ref="F4:H4"/>
    <mergeCell ref="I4:K4"/>
    <mergeCell ref="S6:T6"/>
    <mergeCell ref="L4:N4"/>
    <mergeCell ref="O4:Q4"/>
    <mergeCell ref="R4:T4"/>
    <mergeCell ref="D5:E5"/>
    <mergeCell ref="G5:H5"/>
    <mergeCell ref="J5:K5"/>
    <mergeCell ref="M5:N5"/>
    <mergeCell ref="P5:Q5"/>
    <mergeCell ref="S5:T5"/>
    <mergeCell ref="D6:E6"/>
    <mergeCell ref="G6:H6"/>
    <mergeCell ref="J6:K6"/>
    <mergeCell ref="M6:N6"/>
    <mergeCell ref="P6:Q6"/>
  </mergeCell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B182E33439C340860ECEC1E2E62B45" ma:contentTypeVersion="3" ma:contentTypeDescription="Create a new document." ma:contentTypeScope="" ma:versionID="3cb2db51a599d4b75274a7b04979eb1b">
  <xsd:schema xmlns:xsd="http://www.w3.org/2001/XMLSchema" xmlns:xs="http://www.w3.org/2001/XMLSchema" xmlns:p="http://schemas.microsoft.com/office/2006/metadata/properties" xmlns:ns2="81b98ae7-d0ac-4999-a5bd-b15a84df959c" targetNamespace="http://schemas.microsoft.com/office/2006/metadata/properties" ma:root="true" ma:fieldsID="7149b48be7a51587af21287f56e93cbf" ns2:_="">
    <xsd:import namespace="81b98ae7-d0ac-4999-a5bd-b15a84df959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b98ae7-d0ac-4999-a5bd-b15a84df95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7128B88-DD73-41C6-9E05-73742C0EBF56}">
  <ds:schemaRefs>
    <ds:schemaRef ds:uri="http://schemas.microsoft.com/sharepoint/v3/contenttype/forms"/>
  </ds:schemaRefs>
</ds:datastoreItem>
</file>

<file path=customXml/itemProps2.xml><?xml version="1.0" encoding="utf-8"?>
<ds:datastoreItem xmlns:ds="http://schemas.openxmlformats.org/officeDocument/2006/customXml" ds:itemID="{E62D014E-6961-45B5-9AD1-F597A2EB65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b98ae7-d0ac-4999-a5bd-b15a84df9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6D1E5C-0773-4810-9251-F3F5AB56C21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About "NUMBER PLEASE!"</vt:lpstr>
      <vt:lpstr>NUMBER PLEASE! (Chem)</vt:lpstr>
      <vt:lpstr>NUMBER PLEASE! (CASRN)</vt:lpstr>
      <vt:lpstr>CAS-Chem Cross Ref</vt:lpstr>
      <vt:lpstr>Table 1</vt:lpstr>
      <vt:lpstr>Table 2</vt:lpstr>
      <vt:lpstr>Table 3a</vt:lpstr>
      <vt:lpstr>Table 4a</vt:lpstr>
      <vt:lpstr>Table 3b</vt:lpstr>
      <vt:lpstr>Table 4b</vt:lpstr>
      <vt:lpstr>Table 5a</vt:lpstr>
      <vt:lpstr>Table 5b</vt:lpstr>
      <vt:lpstr>Table 8</vt:lpstr>
      <vt:lpstr>GWSTD</vt:lpstr>
      <vt:lpstr>MSC</vt:lpstr>
      <vt:lpstr>'About "NUMBER PLEASE!"'!Print_Area</vt:lpstr>
      <vt:lpstr>'NUMBER PLEASE! (CASRN)'!Print_Area</vt:lpstr>
      <vt:lpstr>'NUMBER PLEASE! (Chem)'!Print_Area</vt:lpstr>
      <vt:lpstr>'Table 1'!Print_Area</vt:lpstr>
      <vt:lpstr>'Table 2'!Print_Area</vt:lpstr>
      <vt:lpstr>'CAS-Chem Cross Ref'!Print_Titles</vt:lpstr>
      <vt:lpstr>'NUMBER PLEASE! (CASRN)'!Print_Titles</vt:lpstr>
      <vt:lpstr>'NUMBER PLEASE! (Chem)'!Print_Titles</vt:lpstr>
      <vt:lpstr>'Table 1'!Print_Titles</vt:lpstr>
    </vt:vector>
  </TitlesOfParts>
  <Manager/>
  <Company>Commonwealth of Pennsylvania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sfang</dc:creator>
  <cp:keywords/>
  <dc:description/>
  <cp:lastModifiedBy>Fair, Carolyn</cp:lastModifiedBy>
  <cp:revision/>
  <dcterms:created xsi:type="dcterms:W3CDTF">2002-01-18T20:04:07Z</dcterms:created>
  <dcterms:modified xsi:type="dcterms:W3CDTF">2026-04-21T13:16:14Z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0x010100B6B182E33439C340860ECEC1E2E62B45</vt:lpwstr>
  </property>
</Properties>
</file>