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<sst xmlns="http://schemas.openxmlformats.org/spreadsheetml/2006/main" count="1904" uniqueCount="880">
  <si>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</si>
  <si>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</si>
  <si>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</si>
  <si>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</si>
  <si>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</si>
  <si>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</si>
  <si>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</si>
  <si>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</si>
  <si>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</si>
  <si>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</si>
  <si>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</si>
  <si>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</si>
  <si>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</si>
  <si>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</si>
  <si>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</si>
  <si>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</si>
  <si>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</si>
  <si>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</si>
  <si>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</si>
  <si>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</si>
  <si>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</si>
  <si>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</si>
  <si>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</si>
  <si>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</si>
  <si>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</si>
  <si>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</si>
  <si>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</si>
  <si>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</si>
  <si>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</si>
  <si>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</si>
  <si>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</si>
  <si>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</si>
  <si>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</si>
  <si>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</si>
  <si>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</si>
  <si>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</si>
  <si>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</si>
  <si>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</si>
  <si>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</si>
  <si>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</si>
  <si>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</si>
  <si>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</si>
  <si>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</si>
  <si>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</si>
  <si>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</si>
  <si>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</si>
  <si>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</si>
  <si>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</si>
  <si>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</si>
  <si>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</si>
  <si>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</si>
  <si>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</si>
  <si>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</si>
  <si>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</si>
  <si>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</si>
  <si>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</si>
  <si>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</si>
  <si>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</si>
  <si>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</si>
  <si>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</si>
  <si>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</si>
  <si>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</si>
  <si>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</si>
  <si>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</si>
  <si>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</si>
  <si>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</si>
  <si>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</si>
  <si>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</si>
  <si>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</si>
  <si>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</si>
  <si>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</si>
  <si>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</si>
  <si>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</si>
  <si>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</si>
  <si>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</si>
  <si>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</si>
  <si>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</si>
  <si>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</si>
  <si>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</si>
  <si>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</si>
  <si>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</si>
  <si>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</si>
  <si>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</si>
  <si>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</si>
  <si>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</si>
  <si>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</si>
  <si>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</si>
  <si>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</si>
  <si>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</si>
  <si>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</si>
  <si>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</si>
  <si>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</si>
  <si>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</si>
  <si>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</si>
  <si>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</si>
  <si>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</si>
  <si>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</si>
  <si>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</si>
  <si>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</si>
  <si>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</si>
  <si>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</si>
  <si>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</si>
  <si>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</si>
  <si>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</si>
  <si>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</si>
  <si>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</si>
  <si>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</si>
  <si>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</si>
  <si>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</si>
  <si>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</si>
  <si>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</si>
  <si>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</si>
  <si>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</si>
  <si>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</si>
  <si>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</si>
  <si>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</si>
  <si>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</si>
  <si>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</si>
  <si>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</si>
  <si>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</si>
  <si>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</si>
  <si>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</si>
  <si>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</si>
  <si>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</si>
  <si>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</si>
  <si>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</si>
  <si>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</si>
  <si>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</si>
  <si>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</si>
  <si>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</si>
  <si>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</si>
  <si>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</si>
  <si>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</si>
  <si>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</si>
  <si>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</si>
  <si>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</si>
  <si>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</si>
  <si>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</si>
  <si>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</si>
  <si>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</si>
  <si>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</si>
  <si>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</si>
  <si>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</si>
  <si>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</si>
  <si>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</si>
  <si>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</si>
  <si>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</si>
  <si>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</si>
  <si>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</si>
  <si>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</si>
  <si>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</si>
  <si>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</si>
  <si>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</si>
  <si>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</si>
  <si>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</si>
  <si>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</si>
  <si>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</si>
  <si>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</si>
  <si>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</si>
  <si>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</si>
  <si>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</si>
  <si>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</si>
  <si>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</si>
  <si>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</si>
  <si>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</si>
  <si>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</si>
  <si>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</si>
  <si>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</si>
  <si>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</si>
  <si>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</si>
  <si>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</si>
  <si>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</si>
  <si>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</si>
  <si>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</si>
  <si>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</si>
  <si>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</si>
  <si>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</si>
  <si>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</si>
  <si>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</si>
  <si>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</si>
  <si>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</si>
  <si>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</si>
  <si>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</si>
  <si>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</si>
  <si>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</si>
  <si>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</si>
  <si>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</si>
  <si>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</si>
  <si>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</si>
  <si>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</si>
  <si>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</si>
  <si>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</si>
  <si>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</si>
  <si>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</si>
  <si>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</si>
  <si>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</si>
  <si>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</si>
  <si>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</si>
  <si>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</si>
  <si>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</si>
  <si>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</si>
  <si>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</si>
  <si>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</si>
  <si>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</si>
  <si>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</si>
  <si>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</si>
  <si>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</si>
  <si>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</si>
  <si>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</si>
  <si>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</si>
  <si>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</si>
  <si>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</si>
  <si>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</si>
  <si>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</si>
  <si>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</si>
  <si>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</si>
  <si>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</si>
  <si>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</si>
  <si>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</si>
  <si>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</si>
  <si>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</si>
  <si>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</si>
  <si>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</si>
  <si>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</si>
  <si>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</si>
  <si>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</si>
  <si>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</si>
  <si>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</si>
  <si>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</si>
  <si>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</si>
  <si>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</si>
  <si>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</si>
  <si>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</si>
  <si>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</si>
  <si>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</si>
  <si>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</si>
  <si>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</si>
  <si>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</si>
  <si>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</si>
  <si>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</si>
  <si>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</si>
  <si>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</si>
  <si>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</si>
  <si>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</si>
  <si>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</si>
  <si>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</si>
  <si>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</si>
  <si>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</si>
  <si>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</si>
  <si>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</si>
  <si>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</si>
  <si>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</si>
  <si>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</si>
  <si>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</si>
  <si>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</si>
  <si>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</si>
  <si>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</si>
  <si>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</si>
  <si>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</si>
  <si>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</si>
  <si>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</si>
  <si>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</si>
  <si>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</si>
  <si>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</si>
  <si>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</si>
  <si>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</si>
  <si>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</si>
  <si>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</si>
  <si>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</si>
  <si>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</si>
  <si>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</si>
  <si>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</si>
  <si>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</si>
  <si>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</si>
  <si>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</si>
  <si>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</si>
  <si>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</si>
  <si>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</si>
  <si>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</si>
  <si>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</si>
  <si>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</si>
  <si>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</si>
  <si>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</si>
  <si>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</si>
  <si>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</si>
  <si>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</si>
  <si>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</si>
  <si>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</si>
  <si>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</si>
  <si>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</si>
  <si>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</si>
  <si>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</si>
  <si>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</si>
  <si>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</si>
  <si>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</si>
  <si>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</si>
  <si>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</si>
  <si>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</si>
  <si>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</si>
  <si>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</si>
  <si>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</si>
  <si>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</si>
  <si>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</si>
  <si>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</si>
  <si>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</si>
  <si>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</si>
  <si>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</si>
  <si>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</si>
  <si>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</si>
  <si>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</si>
  <si>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</si>
  <si>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</si>
  <si>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</si>
  <si>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</si>
  <si>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</si>
  <si>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</si>
  <si>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</si>
  <si>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</si>
  <si>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</si>
  <si>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</si>
  <si>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</si>
  <si>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</si>
  <si>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</si>
  <si>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</si>
  <si>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</si>
  <si>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</si>
  <si>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</si>
  <si>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</si>
  <si>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</si>
  <si>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</si>
  <si>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</si>
  <si>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</si>
  <si>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</si>
  <si>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</si>
  <si>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</si>
  <si>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</si>
  <si>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</si>
  <si>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</si>
  <si>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</si>
  <si>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</si>
  <si>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</si>
  <si>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</si>
  <si>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</si>
  <si>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</si>
  <si>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</si>
  <si>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</si>
  <si>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</si>
  <si>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</si>
  <si>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</si>
  <si>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</si>
  <si>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</si>
  <si>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</si>
  <si>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</si>
  <si>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</si>
  <si>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</si>
  <si>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</si>
  <si>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</si>
  <si>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</si>
  <si>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</si>
  <si>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</si>
  <si>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</si>
  <si>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</si>
  <si>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</si>
  <si>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</si>
  <si>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</si>
  <si>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</si>
  <si>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</si>
  <si>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</si>
  <si>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</si>
  <si>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</si>
  <si>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</si>
  <si>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</si>
  <si>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</si>
  <si>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</si>
  <si>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</si>
  <si>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</si>
  <si>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</si>
  <si>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</si>
  <si>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</si>
  <si>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</si>
  <si>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</si>
  <si>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</si>
  <si>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</si>
  <si>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</si>
  <si>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</si>
  <si>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</si>
  <si>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</si>
  <si>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</si>
  <si>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</si>
  <si>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</si>
  <si>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</si>
  <si>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</si>
  <si>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</si>
  <si>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</si>
  <si>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</si>
  <si>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</si>
  <si>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</si>
  <si>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</si>
  <si>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</si>
  <si>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</si>
  <si>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</si>
  <si>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</si>
  <si>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</si>
  <si>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</si>
  <si>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</si>
  <si>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</si>
  <si>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</si>
  <si>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</si>
  <si>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</si>
  <si>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</si>
  <si>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</si>
  <si>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</si>
  <si>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</si>
  <si>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</si>
  <si>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</si>
  <si>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</si>
  <si>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</si>
  <si>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</si>
  <si>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</si>
  <si>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</si>
  <si>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</si>
  <si>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</si>
  <si>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</si>
  <si>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</si>
  <si>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</si>
  <si>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</si>
  <si>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</si>
  <si>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</si>
  <si>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</si>
  <si>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</si>
  <si>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</si>
  <si>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</si>
  <si>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</si>
  <si>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</si>
  <si>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</si>
  <si>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</si>
  <si>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</si>
  <si>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</si>
  <si>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</si>
  <si>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</si>
  <si>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</si>
  <si>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</si>
  <si>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</si>
  <si>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</si>
  <si>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</si>
  <si>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</si>
  <si>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</si>
  <si>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</si>
  <si>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</si>
  <si>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</si>
  <si>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</si>
  <si>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</si>
  <si>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</si>
  <si>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</si>
  <si>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</si>
  <si>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</si>
  <si>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</si>
  <si>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</si>
  <si>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</si>
  <si>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</si>
  <si>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</si>
  <si>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</si>
  <si>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</si>
  <si>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</si>
  <si>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</si>
  <si>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</si>
  <si>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</si>
  <si>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</si>
  <si>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</si>
  <si>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</si>
  <si>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</si>
  <si>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</si>
  <si>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</si>
  <si>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</si>
  <si>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</si>
  <si>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</si>
  <si>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</si>
  <si>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</si>
  <si>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</si>
  <si>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</si>
  <si>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</si>
  <si>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</si>
  <si>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</si>
  <si>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</si>
  <si>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</si>
  <si>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</si>
  <si>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</si>
  <si>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</si>
  <si>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</si>
  <si>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</si>
  <si>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</si>
  <si>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</si>
  <si>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</si>
  <si>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</si>
  <si>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</si>
  <si>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</si>
  <si>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</si>
  <si>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</si>
  <si>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</si>
  <si>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</si>
  <si>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</si>
  <si>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</si>
  <si>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</si>
  <si>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</si>
  <si>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</si>
  <si>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</si>
  <si>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</si>
  <si>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</si>
  <si>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</si>
  <si>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</si>
  <si>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</si>
  <si>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</si>
  <si>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</si>
  <si>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</si>
  <si>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</si>
  <si>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</si>
  <si>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</si>
  <si>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</si>
  <si>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</si>
  <si>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</si>
  <si>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</si>
  <si>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</si>
  <si>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</si>
  <si>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</si>
  <si>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</si>
  <si>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</si>
  <si>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</si>
  <si>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</si>
  <si>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</si>
  <si>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</si>
  <si>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</si>
  <si>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</si>
  <si>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</si>
  <si>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</si>
  <si>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</si>
  <si>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</si>
  <si>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</si>
  <si>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</si>
  <si>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</si>
  <si>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</si>
  <si>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</si>
  <si>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</si>
  <si>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</si>
  <si>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</si>
  <si>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</si>
  <si>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</si>
  <si>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</si>
  <si>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</si>
  <si>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</si>
  <si>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</si>
  <si>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</si>
  <si>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</si>
  <si>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</si>
  <si>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</si>
  <si>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</si>
  <si>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</si>
  <si>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</si>
  <si>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</si>
  <si>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</si>
  <si>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</si>
  <si>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</si>
  <si>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</si>
  <si>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</si>
  <si>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</si>
  <si>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</si>
  <si>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</si>
  <si>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</si>
  <si>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</si>
  <si>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</si>
  <si>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</si>
  <si>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</si>
  <si>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</si>
  <si>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</si>
  <si>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</si>
  <si>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</si>
  <si>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</si>
  <si>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</si>
  <si>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</si>
  <si>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</si>
  <si>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</si>
  <si>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</si>
  <si>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</si>
  <si>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</si>
  <si>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</si>
  <si>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</si>
  <si>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</si>
  <si>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</si>
  <si>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</si>
  <si>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</si>
  <si>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</si>
  <si>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</si>
  <si>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</si>
  <si>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</si>
  <si>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</si>
  <si>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</si>
  <si>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</si>
  <si>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</si>
  <si>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</si>
  <si>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</si>
  <si>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</si>
  <si>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</si>
  <si>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</si>
  <si>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</si>
  <si>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</si>
  <si>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</si>
  <si>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</si>
  <si>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</si>
  <si>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</si>
  <si>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</si>
  <si>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</si>
  <si>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</si>
  <si>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</si>
  <si>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</si>
  <si>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</si>
  <si>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</si>
  <si>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</si>
  <si>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</si>
  <si>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</si>
  <si>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</si>
  <si>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</si>
  <si>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</si>
  <si>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</si>
  <si>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</si>
  <si>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</si>
  <si>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</si>
  <si>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</si>
  <si>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</si>
  <si>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</si>
  <si>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</si>
  <si>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</si>
  <si>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</si>
  <si>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</si>
  <si>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</si>
  <si>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</si>
  <si>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</si>
  <si>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</si>
  <si>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</si>
  <si>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</si>
  <si>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</si>
  <si>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</si>
  <si>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</si>
  <si>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</si>
  <si>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</si>
  <si>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</si>
  <si>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</si>
  <si>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</si>
  <si>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</si>
  <si>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</si>
  <si>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</si>
  <si>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</si>
  <si>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</si>
  <si>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</si>
  <si>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</si>
  <si>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</si>
  <si>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</si>
  <si>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</si>
  <si>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</si>
  <si>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</si>
  <si>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</si>
  <si>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</si>
  <si>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</si>
  <si>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</si>
  <si>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</si>
  <si>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</si>
  <si>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</si>
  <si>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</si>
  <si>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</si>
  <si>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</si>
  <si>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</si>
  <si>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</si>
  <si>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</si>
  <si>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</si>
  <si>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</si>
  <si>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</si>
  <si>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</si>
  <si>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</si>
  <si>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</si>
  <si>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</si>
  <si>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</si>
  <si>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</si>
  <si>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</si>
  <si>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</si>
  <si>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</si>
  <si>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</si>
  <si>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</si>
  <si>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</si>
  <si>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</si>
  <si>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</si>
  <si>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</si>
  <si>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</si>
  <si>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</si>
  <si>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</si>
  <si>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</si>
  <si>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</si>
  <si>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</si>
  <si>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</si>
  <si>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</si>
  <si>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</si>
  <si>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</si>
  <si>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</si>
  <si>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</si>
  <si>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</si>
  <si>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</si>
  <si>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</si>
  <si>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</si>
  <si>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</si>
  <si>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</si>
  <si>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</si>
  <si>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</si>
  <si>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</si>
  <si>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</si>
  <si>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</si>
  <si>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</si>
  <si>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</si>
  <si>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</si>
  <si>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</si>
  <si>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</si>
  <si>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</si>
  <si>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</si>
  <si>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</si>
  <si>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</si>
  <si>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</si>
  <si>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</si>
  <si>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</si>
  <si>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</si>
  <si>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</si>
  <si>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</si>
  <si>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</si>
  <si>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</si>
  <si>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</si>
  <si>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</si>
  <si>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</si>
  <si>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</si>
  <si>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</si>
  <si>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</si>
  <si>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</si>
  <si>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</si>
  <si>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</si>
  <si>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</si>
  <si>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</si>
  <si>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</si>
  <si>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</si>
  <si>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</si>
  <si>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</si>
  <si>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</si>
  <si>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</si>
  <si>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</si>
  <si>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</si>
  <si>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</si>
  <si>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</si>
  <si>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</si>
  <si>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</si>
  <si>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</si>
  <si>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</si>
  <si>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</si>
  <si>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</si>
  <si>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</si>
  <si>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</si>
  <si>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</si>
  <si>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</si>
  <si>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</si>
  <si>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</si>
  <si>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</si>
  <si>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</si>
  <si>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</si>
  <si>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</si>
  <si>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</si>
  <si>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</si>
  <si>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</si>
  <si>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</si>
  <si>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</si>
  <si>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</si>
  <si>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</si>
  <si>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</si>
  <si>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</si>
  <si>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</si>
  <si>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</si>
  <si>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</si>
  <si>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</si>
  <si>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</si>
  <si>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</si>
  <si>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</si>
  <si>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</si>
  <si>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</si>
  <si>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</si>
  <si>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</si>
  <si>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</si>
  <si>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</si>
  <si>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</si>
  <si>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</si>
  <si>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</si>
  <si>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</si>
  <si>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</si>
  <si>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</si>
  <si>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</si>
  <si>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</si>
  <si>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</si>
  <si>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</si>
  <si>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</si>
  <si>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</si>
  <si>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</si>
  <si>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</si>
  <si>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</si>
  <si>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</si>
  <si>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</si>
  <si>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</si>
  <si>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</si>
  <si>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</si>
  <si>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</si>
  <si>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</si>
  <si>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</si>
  <si>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</si>
  <si>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</si>
  <si>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</si>
  <si>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</si>
  <si>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</si>
  <si>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</si>
  <si>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</si>
  <si>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</si>
  <si>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</si>
  <si>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</si>
  <si>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</si>
  <si>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</si>
  <si>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</si>
  <si>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</si>
  <si>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</si>
  <si>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</si>
  <si>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</si>
  <si>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</si>
  <si>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</si>
  <si>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</si>
  <si>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</si>
  <si>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</si>
  <si>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</si>
  <si>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</si>
  <si>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</si>
  <si>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</si>
  <si>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</si>
  <si>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</si>
  <si>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</si>
  <si>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</si>
  <si>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</si>
  <si>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</si>
  <si>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</si>
  <si>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</si>
  <si>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</si>
  <si>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</si>
  <si>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</si>
  <si>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</si>
  <si>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</si>
  <si>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</si>
  <si>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</si>
  <si>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</si>
  <si>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</si>
  <si>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</si>
  <si>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</si>
  <si>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</si>
  <si>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</si>
  <si>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</si>
  <si>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</si>
  <si>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</si>
  <si>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</si>
  <si>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</si>
  <si>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</si>
  <si>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</si>
  <si>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</si>
  <si>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</si>
  <si>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</si>
  <si>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</si>
  <si>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</si>
  <si>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</si>
  <si>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</si>
  <si>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</si>
  <si>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</si>
  <si>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</si>
  <si>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</si>
  <si>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</si>
  <si>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</si>
  <si>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</si>
  <si>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60 F 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</si>
</sst>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4" borderId="17"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5" xfId="0" applyFont="1" applyBorder="1" applyAlignment="1">
      <alignment/>
    </xf>
    <xf numFmtId="0" fontId="1" fillId="0" borderId="46" xfId="0" applyFont="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8" fillId="0" borderId="17" xfId="0" applyFont="1" applyFill="1" applyBorder="1" applyAlignment="1">
      <alignment/>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7" xfId="0" applyFont="1" applyBorder="1" applyAlignment="1">
      <alignment/>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29" xfId="0" applyFont="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7" fillId="0" borderId="37" xfId="0" applyFont="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79">
      <selection activeCell="F41" sqref="F41"/>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38" t="s">
        <v>754</v>
      </c>
      <c r="B3" s="438"/>
      <c r="C3" s="438"/>
      <c r="D3" s="438"/>
      <c r="E3" s="438"/>
      <c r="F3" s="438"/>
      <c r="G3" s="438"/>
      <c r="H3" s="438"/>
      <c r="I3" s="438"/>
      <c r="J3" s="438"/>
      <c r="K3" s="438"/>
      <c r="L3" s="438"/>
      <c r="M3" s="438"/>
    </row>
    <row r="4" spans="1:13" ht="35.25" customHeight="1">
      <c r="A4" s="448" t="s">
        <v>185</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74">
        <v>44375</v>
      </c>
      <c r="G6" s="475"/>
      <c r="H6" s="475"/>
      <c r="I6" s="476"/>
      <c r="J6" s="316"/>
      <c r="K6" s="316"/>
      <c r="L6" s="316"/>
      <c r="M6" s="316"/>
    </row>
    <row r="7" spans="1:13" ht="12.75" customHeight="1">
      <c r="A7" s="316"/>
      <c r="B7" s="316"/>
      <c r="C7" s="316"/>
      <c r="D7" s="316" t="s">
        <v>94</v>
      </c>
      <c r="E7" s="316"/>
      <c r="F7" s="485" t="s">
        <v>879</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77" t="s">
        <v>205</v>
      </c>
      <c r="G10" s="478"/>
      <c r="H10" s="478"/>
      <c r="I10" s="479"/>
      <c r="J10" s="26"/>
      <c r="K10" s="26"/>
      <c r="L10" s="26"/>
      <c r="M10" s="26"/>
    </row>
    <row r="11" spans="1:13" ht="12.75">
      <c r="A11" s="39"/>
      <c r="B11" s="26"/>
      <c r="C11" s="26"/>
      <c r="D11" s="26" t="s">
        <v>795</v>
      </c>
      <c r="E11" s="26"/>
      <c r="F11" s="480" t="s">
        <v>206</v>
      </c>
      <c r="G11" s="480"/>
      <c r="H11" s="480"/>
      <c r="I11" s="480"/>
      <c r="J11" s="481"/>
      <c r="K11" s="481"/>
      <c r="L11" s="26"/>
      <c r="M11" s="26"/>
    </row>
    <row r="12" spans="1:13" ht="12.75">
      <c r="A12" s="39"/>
      <c r="B12" s="26"/>
      <c r="C12" s="26"/>
      <c r="D12" s="26" t="s">
        <v>796</v>
      </c>
      <c r="E12" s="26"/>
      <c r="F12" s="482" t="s">
        <v>207</v>
      </c>
      <c r="G12" s="483"/>
      <c r="H12" s="483"/>
      <c r="I12" s="484"/>
      <c r="J12" s="156"/>
      <c r="K12" s="156"/>
      <c r="L12" s="26"/>
      <c r="M12" s="26"/>
    </row>
    <row r="13" spans="1:13" ht="12.75">
      <c r="A13" s="39"/>
      <c r="B13" s="26"/>
      <c r="C13" s="26"/>
      <c r="D13" s="26" t="s">
        <v>74</v>
      </c>
      <c r="E13" s="26"/>
      <c r="F13" s="492" t="s">
        <v>208</v>
      </c>
      <c r="G13" s="472"/>
      <c r="H13" s="472"/>
      <c r="I13" s="473"/>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56" t="s">
        <v>871</v>
      </c>
      <c r="C19" s="456"/>
      <c r="D19" s="456"/>
      <c r="E19" s="456"/>
      <c r="F19" s="456"/>
      <c r="G19" s="456"/>
      <c r="H19" s="456"/>
      <c r="I19" s="456"/>
      <c r="J19" s="456"/>
      <c r="K19" s="456"/>
      <c r="L19" s="493"/>
      <c r="M19" s="26"/>
    </row>
    <row r="20" spans="1:13" ht="12.75">
      <c r="A20" s="39"/>
      <c r="B20" s="456"/>
      <c r="C20" s="456"/>
      <c r="D20" s="456"/>
      <c r="E20" s="456"/>
      <c r="F20" s="456"/>
      <c r="G20" s="456"/>
      <c r="H20" s="456"/>
      <c r="I20" s="456"/>
      <c r="J20" s="456"/>
      <c r="K20" s="456"/>
      <c r="L20" s="493"/>
      <c r="M20" s="26"/>
    </row>
    <row r="21" spans="1:13" ht="12.75">
      <c r="A21" s="39"/>
      <c r="B21" s="454" t="s">
        <v>267</v>
      </c>
      <c r="C21" s="494"/>
      <c r="D21" s="495"/>
      <c r="E21" s="99"/>
      <c r="F21" s="99"/>
      <c r="G21" s="99"/>
      <c r="H21" s="99"/>
      <c r="I21" s="99"/>
      <c r="J21" s="99"/>
      <c r="K21" s="99"/>
      <c r="L21" s="100"/>
      <c r="M21" s="26"/>
    </row>
    <row r="22" spans="1:13" ht="12.75">
      <c r="A22" s="109" t="s">
        <v>770</v>
      </c>
      <c r="B22" s="40" t="s">
        <v>416</v>
      </c>
      <c r="C22" s="26"/>
      <c r="D22" s="99"/>
      <c r="E22" s="40"/>
      <c r="F22" s="487" t="s">
        <v>268</v>
      </c>
      <c r="G22" s="488"/>
      <c r="H22" s="488"/>
      <c r="I22" s="489"/>
      <c r="J22" s="100"/>
      <c r="K22" s="99"/>
      <c r="L22" s="26"/>
      <c r="M22" s="26"/>
    </row>
    <row r="23" spans="1:13" ht="12.75">
      <c r="A23" s="108"/>
      <c r="B23" s="41"/>
      <c r="C23" s="26" t="s">
        <v>81</v>
      </c>
      <c r="D23" s="26"/>
      <c r="E23" s="46"/>
      <c r="F23" s="454"/>
      <c r="G23" s="494"/>
      <c r="H23" s="494"/>
      <c r="I23" s="494"/>
      <c r="J23" s="494"/>
      <c r="K23" s="494"/>
      <c r="L23" s="495"/>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90" t="s">
        <v>422</v>
      </c>
      <c r="C26" s="491"/>
      <c r="D26" s="491"/>
      <c r="E26" s="491"/>
      <c r="F26" s="491"/>
      <c r="G26" s="491"/>
      <c r="H26" s="491"/>
      <c r="I26" s="491"/>
      <c r="J26" s="491"/>
      <c r="K26" s="459"/>
      <c r="L26" s="460"/>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62"/>
      <c r="G28" s="472"/>
      <c r="H28" s="472"/>
      <c r="I28" s="473"/>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739</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757</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763</v>
      </c>
      <c r="B37" s="98"/>
      <c r="C37" s="26"/>
      <c r="D37" s="26"/>
      <c r="E37" s="26"/>
      <c r="F37" s="26"/>
      <c r="G37" s="26"/>
      <c r="H37" s="26"/>
      <c r="I37" s="26"/>
      <c r="J37" s="26"/>
      <c r="K37" s="26"/>
      <c r="L37" s="26"/>
      <c r="M37" s="26"/>
    </row>
    <row r="38" spans="1:13" ht="14.25">
      <c r="A38" s="136" t="s">
        <v>769</v>
      </c>
      <c r="B38" s="465" t="s">
        <v>398</v>
      </c>
      <c r="C38" s="465"/>
      <c r="D38" s="465"/>
      <c r="E38" s="465"/>
      <c r="F38" s="26"/>
      <c r="G38" s="466" t="s">
        <v>430</v>
      </c>
      <c r="H38" s="467"/>
      <c r="I38" s="467"/>
      <c r="J38" s="467"/>
      <c r="K38" s="467"/>
      <c r="L38" s="468"/>
      <c r="M38" s="26"/>
    </row>
    <row r="39" spans="1:13" ht="12.75">
      <c r="A39" s="136" t="s">
        <v>770</v>
      </c>
      <c r="B39" s="465" t="s">
        <v>798</v>
      </c>
      <c r="C39" s="465"/>
      <c r="D39" s="465"/>
      <c r="E39" s="465"/>
      <c r="F39" s="26"/>
      <c r="G39" s="154">
        <v>33.5</v>
      </c>
      <c r="H39" s="42"/>
      <c r="I39" s="42"/>
      <c r="J39" s="42"/>
      <c r="K39" s="46"/>
      <c r="L39" s="46"/>
      <c r="M39" s="26"/>
    </row>
    <row r="40" spans="1:13" ht="12.75">
      <c r="A40" s="136" t="s">
        <v>771</v>
      </c>
      <c r="B40" s="465" t="s">
        <v>765</v>
      </c>
      <c r="C40" s="465"/>
      <c r="D40" s="465"/>
      <c r="E40" s="465"/>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62" t="s">
        <v>378</v>
      </c>
      <c r="H41" s="459"/>
      <c r="I41" s="459"/>
      <c r="J41" s="459"/>
      <c r="K41" s="459"/>
      <c r="L41" s="460"/>
      <c r="M41" s="26"/>
    </row>
    <row r="42" spans="1:13" ht="12.75">
      <c r="A42" s="137" t="s">
        <v>39</v>
      </c>
      <c r="B42" s="463" t="s">
        <v>833</v>
      </c>
      <c r="C42" s="464"/>
      <c r="D42" s="464"/>
      <c r="E42" s="464"/>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130</v>
      </c>
      <c r="B46" s="439"/>
      <c r="C46" s="439"/>
      <c r="D46" s="439"/>
      <c r="E46" s="439"/>
      <c r="F46" s="439"/>
      <c r="G46" s="439"/>
      <c r="H46" s="439"/>
      <c r="I46" s="439"/>
      <c r="J46" s="439"/>
      <c r="K46" s="439"/>
      <c r="L46" s="439"/>
      <c r="M46" s="439"/>
    </row>
    <row r="47" spans="1:13" ht="17.25">
      <c r="A47" s="98" t="s">
        <v>399</v>
      </c>
      <c r="B47" s="26"/>
      <c r="C47" s="26"/>
      <c r="D47" s="26"/>
      <c r="E47" s="26"/>
      <c r="F47" s="471"/>
      <c r="G47" s="471"/>
      <c r="H47" s="471"/>
      <c r="I47" s="40"/>
      <c r="J47" s="471"/>
      <c r="K47" s="471"/>
      <c r="L47" s="471"/>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62" t="s">
        <v>810</v>
      </c>
      <c r="G54" s="459"/>
      <c r="H54" s="459"/>
      <c r="I54" s="188"/>
      <c r="J54" s="462" t="s">
        <v>810</v>
      </c>
      <c r="K54" s="472"/>
      <c r="L54" s="473"/>
      <c r="M54" s="26"/>
    </row>
    <row r="55" spans="1:13" ht="12.75">
      <c r="A55" s="136" t="s">
        <v>770</v>
      </c>
      <c r="B55" s="41" t="s">
        <v>764</v>
      </c>
      <c r="C55" s="26"/>
      <c r="D55" s="26"/>
      <c r="E55" s="26"/>
      <c r="F55" s="466" t="s">
        <v>848</v>
      </c>
      <c r="G55" s="467"/>
      <c r="H55" s="467"/>
      <c r="I55" s="187"/>
      <c r="J55" s="466" t="s">
        <v>848</v>
      </c>
      <c r="K55" s="467"/>
      <c r="L55" s="468"/>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23.69</v>
      </c>
      <c r="G57" s="41" t="str">
        <f>VLOOKUP(F55,'Data Tables'!$A$249:$D$270,3,FALSE)</f>
        <v>lbs/1000 gallons</v>
      </c>
      <c r="H57" s="26"/>
      <c r="I57" s="40"/>
      <c r="J57" s="154">
        <v>23.69</v>
      </c>
      <c r="K57" s="41" t="str">
        <f>VLOOKUP(J55,'Data Tables'!$A$249:$D$270,3,FALSE)</f>
        <v>lbs/1000 gallons</v>
      </c>
      <c r="L57" s="26"/>
      <c r="M57" s="26"/>
    </row>
    <row r="58" spans="1:13" ht="12.75">
      <c r="A58" s="136" t="s">
        <v>772</v>
      </c>
      <c r="B58" s="41" t="s">
        <v>410</v>
      </c>
      <c r="C58" s="26"/>
      <c r="D58" s="26"/>
      <c r="E58" s="26"/>
      <c r="F58" s="154">
        <v>6.3</v>
      </c>
      <c r="G58" s="41" t="str">
        <f>VLOOKUP(F55,'Data Tables'!$A$249:$E$270,5,FALSE)</f>
        <v>1000 gallons/ac</v>
      </c>
      <c r="H58" s="40"/>
      <c r="I58" s="40"/>
      <c r="J58" s="154">
        <v>6.3</v>
      </c>
      <c r="K58" s="41" t="str">
        <f>VLOOKUP(J55,'Data Tables'!$A$249:$E$270,5,FALSE)</f>
        <v>1000 gallons/ac</v>
      </c>
      <c r="L58" s="26"/>
      <c r="M58" s="26"/>
    </row>
    <row r="59" spans="1:13" ht="12.75">
      <c r="A59" s="136" t="s">
        <v>39</v>
      </c>
      <c r="B59" s="26" t="str">
        <f>IF(F54=$D$271,"Time when manure will be utilized:","Days until incorporation:")</f>
        <v>Days until incorporation:</v>
      </c>
      <c r="C59" s="41"/>
      <c r="D59" s="26"/>
      <c r="E59" s="26"/>
      <c r="F59" s="462" t="s">
        <v>803</v>
      </c>
      <c r="G59" s="459"/>
      <c r="H59" s="459"/>
      <c r="I59" s="187"/>
      <c r="J59" s="462" t="s">
        <v>803</v>
      </c>
      <c r="K59" s="459"/>
      <c r="L59" s="460"/>
      <c r="M59" s="26"/>
    </row>
    <row r="60" spans="1:13" ht="12.75">
      <c r="A60" s="136" t="s">
        <v>41</v>
      </c>
      <c r="B60" s="27" t="s">
        <v>815</v>
      </c>
      <c r="C60" s="41"/>
      <c r="D60" s="26"/>
      <c r="E60" s="26"/>
      <c r="F60" s="398">
        <f>'Calculations- All Data'!F69</f>
        <v>149.247</v>
      </c>
      <c r="G60" s="42" t="s">
        <v>663</v>
      </c>
      <c r="H60" s="42"/>
      <c r="I60" s="156"/>
      <c r="J60" s="398">
        <f>'Calculations- All Data'!J69</f>
        <v>149.247</v>
      </c>
      <c r="K60" s="42" t="s">
        <v>663</v>
      </c>
      <c r="L60" s="42"/>
      <c r="M60" s="26"/>
    </row>
    <row r="61" spans="1:13" ht="12.75">
      <c r="A61" s="136" t="s">
        <v>40</v>
      </c>
      <c r="B61" s="27" t="s">
        <v>17</v>
      </c>
      <c r="C61" s="41"/>
      <c r="D61" s="39"/>
      <c r="E61" s="26"/>
      <c r="F61" s="396">
        <f>'Calculations- All Data'!F70</f>
        <v>29.849400000000003</v>
      </c>
      <c r="G61" s="42" t="s">
        <v>663</v>
      </c>
      <c r="H61" s="42"/>
      <c r="I61" s="42"/>
      <c r="J61" s="397">
        <f>'Calculations- All Data'!J70</f>
        <v>29.849400000000003</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62" t="s">
        <v>809</v>
      </c>
      <c r="G64" s="459"/>
      <c r="H64" s="459"/>
      <c r="I64" s="188"/>
      <c r="J64" s="462" t="s">
        <v>809</v>
      </c>
      <c r="K64" s="472"/>
      <c r="L64" s="473"/>
      <c r="M64" s="26"/>
    </row>
    <row r="65" spans="1:13" ht="12.75">
      <c r="A65" s="26"/>
      <c r="B65" s="40"/>
      <c r="C65" s="41" t="s">
        <v>764</v>
      </c>
      <c r="D65" s="26"/>
      <c r="E65" s="26"/>
      <c r="F65" s="466" t="s">
        <v>848</v>
      </c>
      <c r="G65" s="467"/>
      <c r="H65" s="467"/>
      <c r="I65" s="187"/>
      <c r="J65" s="466" t="s">
        <v>848</v>
      </c>
      <c r="K65" s="467"/>
      <c r="L65" s="468"/>
      <c r="M65" s="26"/>
    </row>
    <row r="66" spans="1:13" ht="14.25">
      <c r="A66" s="26"/>
      <c r="B66" s="40"/>
      <c r="C66" s="267" t="s">
        <v>392</v>
      </c>
      <c r="D66" s="26"/>
      <c r="E66" s="26"/>
      <c r="F66" s="154" t="s">
        <v>267</v>
      </c>
      <c r="G66" s="41"/>
      <c r="H66" s="40"/>
      <c r="I66" s="40"/>
      <c r="J66" s="154" t="s">
        <v>267</v>
      </c>
      <c r="K66" s="26"/>
      <c r="L66" s="26"/>
      <c r="M66" s="26"/>
    </row>
    <row r="67" spans="1:13" ht="12.75">
      <c r="A67" s="26"/>
      <c r="B67" s="40"/>
      <c r="C67" s="41"/>
      <c r="D67" s="41" t="s">
        <v>766</v>
      </c>
      <c r="E67" s="26"/>
      <c r="F67" s="154">
        <v>23.69</v>
      </c>
      <c r="G67" s="41" t="str">
        <f>VLOOKUP(F65,'Data Tables'!$A$249:$D$270,3,FALSE)</f>
        <v>lbs/1000 gallons</v>
      </c>
      <c r="H67" s="26"/>
      <c r="I67" s="40"/>
      <c r="J67" s="154">
        <v>23.69</v>
      </c>
      <c r="K67" s="41" t="str">
        <f>VLOOKUP(J65,'Data Tables'!$A$249:$D$270,3,FALSE)</f>
        <v>lbs/1000 gallons</v>
      </c>
      <c r="L67" s="26"/>
      <c r="M67" s="26"/>
    </row>
    <row r="68" spans="1:13" ht="12.75">
      <c r="A68" s="26"/>
      <c r="B68" s="40"/>
      <c r="C68" s="41" t="s">
        <v>410</v>
      </c>
      <c r="D68" s="26"/>
      <c r="E68" s="26"/>
      <c r="F68" s="154">
        <v>6.3</v>
      </c>
      <c r="G68" s="41" t="str">
        <f>VLOOKUP(F65,'Data Tables'!$A$249:$E$270,5,FALSE)</f>
        <v>1000 gallons/ac</v>
      </c>
      <c r="H68" s="40"/>
      <c r="I68" s="40"/>
      <c r="J68" s="154">
        <v>6.3</v>
      </c>
      <c r="K68" s="41" t="str">
        <f>VLOOKUP(J65,'Data Tables'!$A$249:$E$270,5,FALSE)</f>
        <v>1000 gallons/ac</v>
      </c>
      <c r="L68" s="26"/>
      <c r="M68" s="26"/>
    </row>
    <row r="69" spans="1:13" ht="12.75">
      <c r="A69" s="26"/>
      <c r="B69" s="40"/>
      <c r="C69" s="41"/>
      <c r="D69" s="26" t="str">
        <f>IF(F64=$D$271,"Time when manure will be utilized:","Days until incorporation:")</f>
        <v>Days until incorporation:</v>
      </c>
      <c r="E69" s="26"/>
      <c r="F69" s="462" t="s">
        <v>803</v>
      </c>
      <c r="G69" s="459"/>
      <c r="H69" s="459"/>
      <c r="I69" s="187"/>
      <c r="J69" s="462" t="s">
        <v>803</v>
      </c>
      <c r="K69" s="459"/>
      <c r="L69" s="460"/>
      <c r="M69" s="26"/>
    </row>
    <row r="70" spans="1:13" ht="12.75">
      <c r="A70" s="26"/>
      <c r="B70" s="27" t="s">
        <v>814</v>
      </c>
      <c r="C70" s="41"/>
      <c r="D70" s="26"/>
      <c r="E70" s="26"/>
      <c r="F70" s="398">
        <f>'Calculations- All Data'!F82</f>
        <v>149.247</v>
      </c>
      <c r="G70" s="42" t="s">
        <v>663</v>
      </c>
      <c r="H70" s="42"/>
      <c r="I70" s="156"/>
      <c r="J70" s="398">
        <f>'Calculations- All Data'!J82</f>
        <v>149.247</v>
      </c>
      <c r="K70" s="42" t="s">
        <v>663</v>
      </c>
      <c r="L70" s="42"/>
      <c r="M70" s="26"/>
    </row>
    <row r="71" spans="1:13" ht="12.75">
      <c r="A71" s="26"/>
      <c r="B71" s="27" t="s">
        <v>16</v>
      </c>
      <c r="C71" s="41"/>
      <c r="D71" s="39"/>
      <c r="E71" s="26"/>
      <c r="F71" s="396">
        <f>'Calculations- All Data'!F83</f>
        <v>29.849400000000003</v>
      </c>
      <c r="G71" s="42" t="s">
        <v>663</v>
      </c>
      <c r="H71" s="42"/>
      <c r="I71" s="42"/>
      <c r="J71" s="397">
        <f>'Calculations- All Data'!J83</f>
        <v>29.849400000000003</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62"/>
      <c r="G75" s="459"/>
      <c r="H75" s="459"/>
      <c r="I75" s="188"/>
      <c r="J75" s="462"/>
      <c r="K75" s="472"/>
      <c r="L75" s="473"/>
      <c r="M75" s="26"/>
    </row>
    <row r="76" spans="1:13" ht="12.75">
      <c r="A76" s="26"/>
      <c r="B76" s="40"/>
      <c r="C76" s="41" t="s">
        <v>764</v>
      </c>
      <c r="D76" s="26"/>
      <c r="E76" s="26"/>
      <c r="F76" s="466"/>
      <c r="G76" s="467"/>
      <c r="H76" s="467"/>
      <c r="I76" s="187"/>
      <c r="J76" s="466"/>
      <c r="K76" s="467"/>
      <c r="L76" s="468"/>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2"/>
      <c r="G80" s="459"/>
      <c r="H80" s="459"/>
      <c r="I80" s="187"/>
      <c r="J80" s="462"/>
      <c r="K80" s="459"/>
      <c r="L80" s="460"/>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298.494</v>
      </c>
      <c r="G85" s="27" t="s">
        <v>663</v>
      </c>
      <c r="H85" s="39"/>
      <c r="I85" s="385" t="s">
        <v>409</v>
      </c>
      <c r="J85" s="395">
        <f>'Calculations- All Data'!J98</f>
        <v>298.494</v>
      </c>
      <c r="K85" s="26" t="s">
        <v>663</v>
      </c>
      <c r="L85" s="26"/>
      <c r="M85" s="26"/>
    </row>
    <row r="86" spans="1:13" ht="13.5" thickBot="1">
      <c r="A86" s="253" t="s">
        <v>117</v>
      </c>
      <c r="B86" s="26"/>
      <c r="C86" s="26"/>
      <c r="D86" s="26"/>
      <c r="E86" s="252"/>
      <c r="F86" s="399">
        <f>'Calculations- All Data'!F99</f>
        <v>59.698800000000006</v>
      </c>
      <c r="G86" s="27" t="s">
        <v>663</v>
      </c>
      <c r="H86" s="39"/>
      <c r="I86" s="385" t="s">
        <v>409</v>
      </c>
      <c r="J86" s="395">
        <f>'Calculations- All Data'!J99</f>
        <v>59.698800000000006</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62" t="s">
        <v>272</v>
      </c>
      <c r="G100" s="472"/>
      <c r="H100" s="472"/>
      <c r="I100" s="472"/>
      <c r="J100" s="473"/>
      <c r="K100" s="213"/>
      <c r="L100" s="26"/>
      <c r="M100" s="26"/>
    </row>
    <row r="101" spans="1:13" ht="12.75">
      <c r="A101" s="136" t="s">
        <v>770</v>
      </c>
      <c r="B101" s="40" t="s">
        <v>767</v>
      </c>
      <c r="C101" s="26"/>
      <c r="D101" s="26"/>
      <c r="E101" s="26"/>
      <c r="F101" s="458" t="s">
        <v>691</v>
      </c>
      <c r="G101" s="469"/>
      <c r="H101" s="469"/>
      <c r="I101" s="470"/>
      <c r="J101" s="26"/>
      <c r="K101" s="26"/>
      <c r="L101" s="26"/>
      <c r="M101" s="26"/>
    </row>
    <row r="102" spans="1:13" ht="12.75">
      <c r="A102" s="136"/>
      <c r="B102" s="40"/>
      <c r="C102" s="26" t="s">
        <v>105</v>
      </c>
      <c r="D102" s="26"/>
      <c r="E102" s="26"/>
      <c r="F102" s="458" t="s">
        <v>593</v>
      </c>
      <c r="G102" s="459"/>
      <c r="H102" s="459"/>
      <c r="I102" s="460"/>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752</v>
      </c>
      <c r="B109" s="461"/>
      <c r="C109" s="461"/>
      <c r="D109" s="461"/>
      <c r="E109" s="461"/>
      <c r="F109" s="461"/>
      <c r="G109" s="461"/>
      <c r="H109" s="461"/>
      <c r="I109" s="461"/>
      <c r="J109" s="461"/>
      <c r="K109" s="461"/>
      <c r="L109" s="461"/>
      <c r="M109" s="461"/>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94.6988</v>
      </c>
      <c r="H113" s="26" t="s">
        <v>63</v>
      </c>
      <c r="I113" s="26"/>
      <c r="J113" s="26"/>
      <c r="K113" s="26"/>
      <c r="L113" s="26"/>
      <c r="M113" s="26"/>
    </row>
    <row r="114" spans="1:13" ht="13.5" thickBot="1">
      <c r="A114" s="26"/>
      <c r="B114" s="26"/>
      <c r="C114" s="27" t="s">
        <v>25</v>
      </c>
      <c r="D114" s="26"/>
      <c r="E114" s="26"/>
      <c r="F114" s="324"/>
      <c r="G114" s="318">
        <f>'Calculations- All Data'!F118</f>
        <v>94.6988</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333.494</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236.35850000000005</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129.99717500000003</v>
      </c>
      <c r="H130" s="26" t="s">
        <v>63</v>
      </c>
      <c r="I130" s="193"/>
      <c r="J130" s="193"/>
      <c r="K130" s="193"/>
      <c r="L130" s="26"/>
      <c r="M130" s="26"/>
    </row>
    <row r="131" spans="1:13" ht="12.75" customHeight="1">
      <c r="A131" s="109"/>
      <c r="B131" s="26"/>
      <c r="C131" s="320" t="s">
        <v>396</v>
      </c>
      <c r="D131" s="40"/>
      <c r="E131" s="40"/>
      <c r="F131" s="324" t="s">
        <v>111</v>
      </c>
      <c r="G131" s="248">
        <f>'Calculations- All Data'!F134</f>
        <v>38.28559590652925</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91.71157909347077</v>
      </c>
      <c r="H133" s="26" t="s">
        <v>63</v>
      </c>
      <c r="I133" s="26"/>
      <c r="J133" s="372"/>
      <c r="K133" s="26"/>
      <c r="L133" s="26"/>
      <c r="M133" s="26"/>
    </row>
    <row r="134" spans="1:13" ht="13.5" thickBot="1">
      <c r="A134" s="109"/>
      <c r="B134" s="26"/>
      <c r="C134" s="267" t="s">
        <v>126</v>
      </c>
      <c r="D134" s="267"/>
      <c r="E134" s="267"/>
      <c r="F134" s="324" t="s">
        <v>110</v>
      </c>
      <c r="G134" s="395">
        <f>'Calculations- All Data'!F136</f>
        <v>3072.337899631271</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37" t="s">
        <v>753</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746</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751</v>
      </c>
      <c r="C141" s="455"/>
      <c r="D141" s="455"/>
      <c r="E141" s="455"/>
      <c r="F141" s="455"/>
      <c r="G141" s="455"/>
      <c r="H141" s="455"/>
      <c r="I141" s="455"/>
      <c r="J141" s="455"/>
      <c r="K141" s="455"/>
      <c r="L141" s="455"/>
      <c r="M141" s="455"/>
    </row>
    <row r="142" spans="1:13" ht="12.75">
      <c r="A142" s="26"/>
      <c r="B142" s="149" t="s">
        <v>747</v>
      </c>
      <c r="C142" s="26"/>
      <c r="D142" s="26"/>
      <c r="E142" s="26"/>
      <c r="F142" s="42"/>
      <c r="G142" s="40"/>
      <c r="H142" s="40"/>
      <c r="I142" s="40"/>
      <c r="J142" s="26"/>
      <c r="K142" s="26"/>
      <c r="L142" s="26"/>
      <c r="M142" s="26"/>
    </row>
    <row r="143" spans="1:13" ht="24" customHeight="1">
      <c r="A143" s="26"/>
      <c r="B143" s="453" t="s">
        <v>393</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188</v>
      </c>
      <c r="B145" s="439"/>
      <c r="C145" s="439"/>
      <c r="D145" s="439"/>
      <c r="E145" s="439"/>
      <c r="F145" s="439"/>
      <c r="G145" s="439"/>
      <c r="H145" s="439"/>
      <c r="I145" s="439"/>
      <c r="J145" s="439"/>
      <c r="K145" s="439"/>
      <c r="L145" s="439"/>
      <c r="M145" s="439"/>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40" t="s">
        <v>34</v>
      </c>
      <c r="G148" s="441"/>
      <c r="H148" s="441"/>
      <c r="I148" s="441"/>
      <c r="J148" s="441"/>
      <c r="K148" s="255"/>
      <c r="L148" s="99"/>
      <c r="M148" s="99"/>
    </row>
    <row r="149" spans="1:13" s="97" customFormat="1" ht="22.5" customHeight="1">
      <c r="A149" s="205"/>
      <c r="B149" s="99"/>
      <c r="C149" s="99"/>
      <c r="D149" s="99"/>
      <c r="E149" s="263" t="s">
        <v>820</v>
      </c>
      <c r="F149" s="440"/>
      <c r="G149" s="441"/>
      <c r="H149" s="441"/>
      <c r="I149" s="441"/>
      <c r="J149" s="441"/>
      <c r="K149" s="256"/>
      <c r="L149" s="99"/>
      <c r="M149" s="99"/>
    </row>
    <row r="150" spans="1:13" s="97" customFormat="1" ht="22.5" customHeight="1">
      <c r="A150" s="205"/>
      <c r="B150" s="99"/>
      <c r="C150" s="99"/>
      <c r="D150" s="99"/>
      <c r="E150" s="263" t="s">
        <v>820</v>
      </c>
      <c r="F150" s="440"/>
      <c r="G150" s="441"/>
      <c r="H150" s="441"/>
      <c r="I150" s="441"/>
      <c r="J150" s="441"/>
      <c r="K150" s="256"/>
      <c r="L150" s="99"/>
      <c r="M150" s="99"/>
    </row>
    <row r="151" spans="1:13" s="97" customFormat="1" ht="22.5" customHeight="1">
      <c r="A151" s="205"/>
      <c r="B151" s="99"/>
      <c r="C151" s="99"/>
      <c r="D151" s="99"/>
      <c r="E151" s="263" t="s">
        <v>820</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33.5</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40" t="s">
        <v>707</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40"/>
      <c r="G157" s="441"/>
      <c r="H157" s="441"/>
      <c r="I157" s="441"/>
      <c r="J157" s="442"/>
      <c r="K157" s="256"/>
      <c r="L157" s="99"/>
      <c r="M157" s="99"/>
    </row>
    <row r="158" spans="1:13" s="97" customFormat="1" ht="22.5" customHeight="1">
      <c r="A158" s="205"/>
      <c r="B158" s="443" t="s">
        <v>820</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1382.5520548340717</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82</v>
      </c>
      <c r="C168" s="452"/>
      <c r="D168" s="452"/>
      <c r="E168" s="452"/>
      <c r="F168" s="452"/>
      <c r="G168" s="452"/>
      <c r="H168" s="452"/>
      <c r="I168" s="452"/>
      <c r="J168" s="452"/>
      <c r="K168" s="452"/>
      <c r="L168" s="452"/>
      <c r="M168" s="452"/>
    </row>
    <row r="169" spans="1:13" ht="24" customHeight="1">
      <c r="A169" s="26"/>
      <c r="B169" s="437" t="s">
        <v>269</v>
      </c>
      <c r="C169" s="439"/>
      <c r="D169" s="439"/>
      <c r="E169" s="439"/>
      <c r="F169" s="439"/>
      <c r="G169" s="439"/>
      <c r="H169" s="439"/>
      <c r="I169" s="439"/>
      <c r="J169" s="439"/>
      <c r="K169" s="439"/>
      <c r="L169" s="439"/>
      <c r="M169" s="439"/>
    </row>
    <row r="170" spans="1:13" ht="24" customHeight="1">
      <c r="A170" s="26"/>
      <c r="B170" s="437" t="s">
        <v>265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189</v>
      </c>
      <c r="B172" s="447"/>
      <c r="C172" s="447"/>
      <c r="D172" s="447"/>
      <c r="E172" s="447"/>
      <c r="F172" s="447"/>
      <c r="G172" s="447"/>
      <c r="H172" s="447"/>
      <c r="I172" s="447"/>
      <c r="J172" s="447"/>
      <c r="K172" s="447"/>
      <c r="L172" s="447"/>
      <c r="M172" s="44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1382.5520548340717</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1285.7734109956866</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1286</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1157</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113</v>
      </c>
      <c r="C183" s="438"/>
      <c r="D183" s="438"/>
      <c r="E183" s="438"/>
      <c r="F183" s="438"/>
      <c r="G183" s="438"/>
      <c r="H183" s="438"/>
      <c r="I183" s="438"/>
      <c r="J183" s="438"/>
      <c r="K183" s="438"/>
      <c r="L183" s="438"/>
      <c r="M183" s="438"/>
    </row>
    <row r="184" spans="1:13" ht="23.25" customHeight="1">
      <c r="A184" s="26"/>
      <c r="B184" s="437" t="s">
        <v>31</v>
      </c>
      <c r="C184" s="438"/>
      <c r="D184" s="438"/>
      <c r="E184" s="438"/>
      <c r="F184" s="438"/>
      <c r="G184" s="438"/>
      <c r="H184" s="438"/>
      <c r="I184" s="438"/>
      <c r="J184" s="438"/>
      <c r="K184" s="438"/>
      <c r="L184" s="438"/>
      <c r="M184" s="438"/>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J59:L59"/>
    <mergeCell ref="J64:L64"/>
    <mergeCell ref="F69:H69"/>
    <mergeCell ref="J69:L69"/>
    <mergeCell ref="F76:H76"/>
    <mergeCell ref="F75:H75"/>
    <mergeCell ref="B26:L26"/>
    <mergeCell ref="B33:M35"/>
    <mergeCell ref="F28:I28"/>
    <mergeCell ref="F13:I13"/>
    <mergeCell ref="L19:L20"/>
    <mergeCell ref="B21:D21"/>
    <mergeCell ref="F23:L23"/>
    <mergeCell ref="F6:I6"/>
    <mergeCell ref="F10:I10"/>
    <mergeCell ref="F11:K11"/>
    <mergeCell ref="F12:I12"/>
    <mergeCell ref="F7:K7"/>
    <mergeCell ref="F65:H65"/>
    <mergeCell ref="J54:L54"/>
    <mergeCell ref="J55:L55"/>
    <mergeCell ref="F22:I22"/>
    <mergeCell ref="B31:M32"/>
    <mergeCell ref="F101:I101"/>
    <mergeCell ref="F47:H47"/>
    <mergeCell ref="J47:L47"/>
    <mergeCell ref="F100:J100"/>
    <mergeCell ref="J65:L65"/>
    <mergeCell ref="J75:L75"/>
    <mergeCell ref="J80:L80"/>
    <mergeCell ref="F54:H54"/>
    <mergeCell ref="F55:H55"/>
    <mergeCell ref="J76:L76"/>
    <mergeCell ref="F80:H80"/>
    <mergeCell ref="B42:E42"/>
    <mergeCell ref="B38:E38"/>
    <mergeCell ref="G38:L38"/>
    <mergeCell ref="G41:L41"/>
    <mergeCell ref="B39:E39"/>
    <mergeCell ref="B40:E40"/>
    <mergeCell ref="F59:H59"/>
    <mergeCell ref="F64:H64"/>
    <mergeCell ref="A46:M46"/>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755</v>
      </c>
      <c r="B1" s="496"/>
      <c r="C1" s="496"/>
      <c r="D1" s="496"/>
      <c r="E1" s="496"/>
      <c r="F1" s="496"/>
      <c r="G1" s="496"/>
      <c r="H1" s="496"/>
      <c r="I1" s="496"/>
      <c r="J1" s="496"/>
      <c r="K1" s="496"/>
      <c r="L1" s="496"/>
      <c r="M1" s="496"/>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36">
        <f>'CREDIT CALCULATION FORM'!F6:I6</f>
        <v>44375</v>
      </c>
      <c r="G4" s="537"/>
      <c r="H4" s="537"/>
      <c r="I4" s="538"/>
      <c r="J4" s="317"/>
      <c r="K4" s="317"/>
      <c r="L4" s="317"/>
      <c r="M4" s="317"/>
    </row>
    <row r="5" spans="1:13" ht="12.75">
      <c r="A5" s="317"/>
      <c r="B5" s="317"/>
      <c r="C5" s="317"/>
      <c r="D5" s="317" t="s">
        <v>94</v>
      </c>
      <c r="E5" s="317"/>
      <c r="F5" s="539" t="str">
        <f>'CREDIT CALCULATION FORM'!F7:K7</f>
        <v>Bishcroft T 60 F 3</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43" t="str">
        <f>'CREDIT CALCULATION FORM'!F10:I10</f>
        <v>Rod Morehart</v>
      </c>
      <c r="G8" s="544"/>
      <c r="H8" s="544"/>
      <c r="I8" s="545"/>
      <c r="J8" s="110"/>
      <c r="K8" s="110"/>
      <c r="L8" s="110"/>
      <c r="M8" s="110"/>
    </row>
    <row r="9" spans="1:13" ht="12.75">
      <c r="A9" s="116"/>
      <c r="B9" s="110"/>
      <c r="C9" s="110"/>
      <c r="D9" s="110" t="s">
        <v>795</v>
      </c>
      <c r="E9" s="110"/>
      <c r="F9" s="546" t="str">
        <f>'CREDIT CALCULATION FORM'!F11:K11</f>
        <v>Lycoming County Conservation District</v>
      </c>
      <c r="G9" s="546"/>
      <c r="H9" s="546"/>
      <c r="I9" s="546"/>
      <c r="J9" s="547"/>
      <c r="K9" s="547"/>
      <c r="L9" s="110"/>
      <c r="M9" s="110"/>
    </row>
    <row r="10" spans="1:13" ht="12.75">
      <c r="A10" s="116"/>
      <c r="B10" s="110"/>
      <c r="C10" s="110"/>
      <c r="D10" s="110" t="s">
        <v>796</v>
      </c>
      <c r="E10" s="110"/>
      <c r="F10" s="546" t="str">
        <f>'CREDIT CALCULATION FORM'!F12:I12</f>
        <v>570-329-1619</v>
      </c>
      <c r="G10" s="546"/>
      <c r="H10" s="546"/>
      <c r="I10" s="546"/>
      <c r="J10" s="159"/>
      <c r="K10" s="159"/>
      <c r="L10" s="110"/>
      <c r="M10" s="110"/>
    </row>
    <row r="11" spans="1:13" ht="12.75">
      <c r="A11" s="116"/>
      <c r="B11" s="110"/>
      <c r="C11" s="110"/>
      <c r="D11" s="110" t="s">
        <v>74</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1" t="s">
        <v>7</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414</v>
      </c>
      <c r="B20" s="117" t="s">
        <v>416</v>
      </c>
      <c r="C20" s="110"/>
      <c r="D20" s="114"/>
      <c r="E20" s="117"/>
      <c r="F20" s="523" t="str">
        <f>'CREDIT CALCULATION FORM'!F22</f>
        <v>County Conservation District</v>
      </c>
      <c r="G20" s="524"/>
      <c r="H20" s="524"/>
      <c r="I20" s="525"/>
      <c r="J20" s="115"/>
      <c r="K20" s="114"/>
      <c r="L20" s="110"/>
      <c r="M20" s="110"/>
    </row>
    <row r="21" spans="1:13" ht="12.75">
      <c r="A21" s="118"/>
      <c r="B21" s="119"/>
      <c r="C21" s="110" t="s">
        <v>415</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0">
        <f>'CREDIT CALCULATION FORM'!F28</f>
        <v>0</v>
      </c>
      <c r="G27" s="507"/>
      <c r="H27" s="507"/>
      <c r="I27" s="508"/>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12" t="str">
        <f>CONCATENATE(F46,F27)</f>
        <v>600</v>
      </c>
      <c r="G29" s="503"/>
      <c r="H29" s="503"/>
      <c r="I29" s="504"/>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23</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757</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506" t="s">
        <v>425</v>
      </c>
      <c r="C40" s="506"/>
      <c r="D40" s="506"/>
      <c r="E40" s="506"/>
      <c r="F40" s="520" t="str">
        <f>'CREDIT CALCULATION FORM'!G38</f>
        <v>Corn-Field, for silage (mature) </v>
      </c>
      <c r="G40" s="556"/>
      <c r="H40" s="556"/>
      <c r="I40" s="556"/>
      <c r="J40" s="556"/>
      <c r="K40" s="557"/>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506" t="s">
        <v>426</v>
      </c>
      <c r="C43" s="506"/>
      <c r="D43" s="506"/>
      <c r="E43" s="506"/>
      <c r="F43" s="147">
        <f>'CREDIT CALCULATION FORM'!G39</f>
        <v>33.5</v>
      </c>
      <c r="G43" s="122"/>
      <c r="H43" s="122"/>
      <c r="I43" s="122"/>
      <c r="J43" s="120"/>
      <c r="K43" s="120"/>
      <c r="L43" s="110"/>
      <c r="M43" s="110"/>
    </row>
    <row r="44" spans="1:13" ht="12.75">
      <c r="A44" s="110"/>
      <c r="B44" s="506" t="s">
        <v>427</v>
      </c>
      <c r="C44" s="506"/>
      <c r="D44" s="506"/>
      <c r="E44" s="50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0" t="str">
        <f>'CREDIT CALCULATION FORM'!G41</f>
        <v>Continuous No-Till</v>
      </c>
      <c r="G45" s="501"/>
      <c r="H45" s="501"/>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05" t="s">
        <v>662</v>
      </c>
      <c r="C46" s="506"/>
      <c r="D46" s="506"/>
      <c r="E46" s="506"/>
      <c r="F46" s="331">
        <f>'CREDIT CALCULATION FORM'!G42</f>
        <v>60</v>
      </c>
      <c r="G46" s="127"/>
      <c r="H46" s="120"/>
      <c r="I46" s="120"/>
      <c r="J46" s="120"/>
      <c r="K46" s="120"/>
      <c r="L46" s="110"/>
      <c r="M46" s="110"/>
    </row>
    <row r="47" spans="1:13" ht="12.75">
      <c r="A47" s="123"/>
      <c r="B47" s="125"/>
      <c r="C47" s="506" t="s">
        <v>122</v>
      </c>
      <c r="D47" s="506"/>
      <c r="E47" s="506"/>
      <c r="F47" s="103">
        <f>VLOOKUP(F46,'BMPs and Bay Model Data'!A4:D30,4,FALSE)</f>
        <v>0.93</v>
      </c>
      <c r="G47" s="120"/>
      <c r="H47" s="120"/>
      <c r="I47" s="120"/>
      <c r="J47" s="120"/>
      <c r="K47" s="120"/>
      <c r="L47" s="110"/>
      <c r="M47" s="110"/>
    </row>
    <row r="48" spans="1:13" ht="12.75">
      <c r="A48" s="123"/>
      <c r="B48" s="125"/>
      <c r="C48" s="506" t="s">
        <v>123</v>
      </c>
      <c r="D48" s="506"/>
      <c r="E48" s="506"/>
      <c r="F48" s="103">
        <f>VLOOKUP(F46,'BMPs and Bay Model Data'!A4:E30,5,FALSE)</f>
        <v>0.55</v>
      </c>
      <c r="G48" s="127"/>
      <c r="H48" s="120"/>
      <c r="I48" s="120"/>
      <c r="J48" s="120"/>
      <c r="K48" s="120"/>
      <c r="L48" s="110"/>
      <c r="M48" s="110"/>
    </row>
    <row r="49" spans="1:13" ht="12.75">
      <c r="A49" s="110"/>
      <c r="B49" s="110"/>
      <c r="C49" s="110" t="s">
        <v>273</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510</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23.69</v>
      </c>
      <c r="G63" s="117" t="str">
        <f>'CREDIT CALCULATION FORM'!G57</f>
        <v>lbs/1000 gallons</v>
      </c>
      <c r="H63" s="110"/>
      <c r="I63" s="117"/>
      <c r="J63" s="101">
        <f>'CREDIT CALCULATION FORM'!J57</f>
        <v>23.69</v>
      </c>
      <c r="K63" s="117" t="str">
        <f>'CREDIT CALCULATION FORM'!K57</f>
        <v>lbs/1000 gallons</v>
      </c>
      <c r="L63" s="110"/>
      <c r="M63" s="110"/>
    </row>
    <row r="64" spans="1:13" ht="12.75">
      <c r="A64" s="110"/>
      <c r="B64" s="117"/>
      <c r="C64" s="119" t="s">
        <v>671</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411</v>
      </c>
      <c r="D65" s="110"/>
      <c r="E65" s="110"/>
      <c r="F65" s="101">
        <f>'CREDIT CALCULATION FORM'!F58</f>
        <v>6.3</v>
      </c>
      <c r="G65" s="117" t="str">
        <f>'CREDIT CALCULATION FORM'!G58</f>
        <v>1000 gallons/ac</v>
      </c>
      <c r="H65" s="117"/>
      <c r="I65" s="117"/>
      <c r="J65" s="101">
        <f>'CREDIT CALCULATION FORM'!J58</f>
        <v>6.3</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686</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149.247</v>
      </c>
      <c r="G69" s="117" t="s">
        <v>663</v>
      </c>
      <c r="H69" s="117"/>
      <c r="I69" s="117"/>
      <c r="J69" s="247">
        <f>IF(J62="Yes",J65*J63,J65*J64)</f>
        <v>149.247</v>
      </c>
      <c r="K69" s="117" t="s">
        <v>663</v>
      </c>
      <c r="L69" s="117"/>
      <c r="M69" s="110"/>
    </row>
    <row r="70" spans="1:13" ht="12.75">
      <c r="A70" s="110"/>
      <c r="B70" s="131" t="s">
        <v>17</v>
      </c>
      <c r="C70" s="119"/>
      <c r="D70" s="116"/>
      <c r="E70" s="110"/>
      <c r="F70" s="247">
        <f>F68*F69</f>
        <v>29.849400000000003</v>
      </c>
      <c r="G70" s="119" t="s">
        <v>663</v>
      </c>
      <c r="H70" s="117"/>
      <c r="I70" s="117"/>
      <c r="J70" s="247">
        <f>J68*J69</f>
        <v>29.849400000000003</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0" t="str">
        <f>'CREDIT CALCULATION FORM'!F64:I64</f>
        <v>Spring or summer</v>
      </c>
      <c r="G73" s="501"/>
      <c r="H73" s="501"/>
      <c r="I73" s="189"/>
      <c r="J73" s="500" t="str">
        <f>'CREDIT CALCULATION FORM'!J64:M64</f>
        <v>Spring or summer</v>
      </c>
      <c r="K73" s="507"/>
      <c r="L73" s="508"/>
      <c r="M73" s="110"/>
    </row>
    <row r="74" spans="1:13" ht="12.75">
      <c r="A74" s="110"/>
      <c r="B74" s="117"/>
      <c r="C74" s="119" t="s">
        <v>510</v>
      </c>
      <c r="D74" s="110"/>
      <c r="E74" s="110"/>
      <c r="F74" s="509" t="str">
        <f>'CREDIT CALCULATION FORM'!F65</f>
        <v>Dairy- Lactating Cows Liquid</v>
      </c>
      <c r="G74" s="510"/>
      <c r="H74" s="510"/>
      <c r="I74" s="189"/>
      <c r="J74" s="509" t="str">
        <f>'CREDIT CALCULATION FORM'!J65</f>
        <v>Dairy- Lactating Cows Liquid</v>
      </c>
      <c r="K74" s="510"/>
      <c r="L74" s="511"/>
      <c r="M74" s="110"/>
    </row>
    <row r="75" spans="1:13" ht="12.75">
      <c r="A75" s="110"/>
      <c r="B75" s="117"/>
      <c r="C75" s="119" t="s">
        <v>670</v>
      </c>
      <c r="D75" s="110"/>
      <c r="E75" s="110"/>
      <c r="F75" s="101" t="str">
        <f>'CREDIT CALCULATION FORM'!F66</f>
        <v>Yes</v>
      </c>
      <c r="G75" s="119"/>
      <c r="H75" s="117"/>
      <c r="I75" s="117"/>
      <c r="J75" s="101" t="str">
        <f>'CREDIT CALCULATION FORM'!J66</f>
        <v>Yes</v>
      </c>
      <c r="K75" s="119"/>
      <c r="L75" s="117"/>
      <c r="M75" s="110"/>
    </row>
    <row r="76" spans="1:13" ht="12.75">
      <c r="A76" s="110"/>
      <c r="B76" s="117"/>
      <c r="C76" s="119" t="s">
        <v>668</v>
      </c>
      <c r="D76" s="110"/>
      <c r="E76" s="110"/>
      <c r="F76" s="101">
        <f>'CREDIT CALCULATION FORM'!F67</f>
        <v>23.69</v>
      </c>
      <c r="G76" s="117" t="str">
        <f>'CREDIT CALCULATION FORM'!G67</f>
        <v>lbs/1000 gallons</v>
      </c>
      <c r="H76" s="110"/>
      <c r="I76" s="117"/>
      <c r="J76" s="101">
        <f>'CREDIT CALCULATION FORM'!J67</f>
        <v>23.69</v>
      </c>
      <c r="K76" s="117" t="str">
        <f>'CREDIT CALCULATION FORM'!K67</f>
        <v>lbs/1000 gallons</v>
      </c>
      <c r="L76" s="110"/>
      <c r="M76" s="110"/>
    </row>
    <row r="77" spans="1:13" ht="12.75">
      <c r="A77" s="110"/>
      <c r="B77" s="117"/>
      <c r="C77" s="119" t="s">
        <v>671</v>
      </c>
      <c r="D77" s="110"/>
      <c r="E77" s="110"/>
      <c r="F77" s="103">
        <f>VLOOKUP(F74,'Data Tables'!$A$249:$B$270,2,FALSE)</f>
        <v>28</v>
      </c>
      <c r="G77" s="117" t="str">
        <f>'CREDIT CALCULATION FORM'!G67</f>
        <v>lbs/1000 gallons</v>
      </c>
      <c r="H77" s="117"/>
      <c r="I77" s="110"/>
      <c r="J77" s="103">
        <f>VLOOKUP(J74,'Data Tables'!$A$249:$B$270,2,FALSE)</f>
        <v>28</v>
      </c>
      <c r="K77" s="117" t="str">
        <f>'CREDIT CALCULATION FORM'!K67</f>
        <v>lbs/1000 gallons</v>
      </c>
      <c r="L77" s="117"/>
      <c r="M77" s="110"/>
    </row>
    <row r="78" spans="1:13" ht="12.75">
      <c r="A78" s="110"/>
      <c r="B78" s="117"/>
      <c r="C78" s="119" t="s">
        <v>411</v>
      </c>
      <c r="D78" s="110"/>
      <c r="E78" s="110"/>
      <c r="F78" s="101">
        <f>'CREDIT CALCULATION FORM'!F68</f>
        <v>6.3</v>
      </c>
      <c r="G78" s="117" t="str">
        <f>'CREDIT CALCULATION FORM'!G68</f>
        <v>1000 gallons/ac</v>
      </c>
      <c r="H78" s="117"/>
      <c r="I78" s="117"/>
      <c r="J78" s="101">
        <f>'CREDIT CALCULATION FORM'!J68</f>
        <v>6.3</v>
      </c>
      <c r="K78" s="117" t="str">
        <f>'CREDIT CALCULATION FORM'!K68</f>
        <v>1000 gallons/ac</v>
      </c>
      <c r="L78" s="117"/>
      <c r="M78" s="110"/>
    </row>
    <row r="79" spans="1:13" ht="12.75">
      <c r="A79" s="110"/>
      <c r="B79" s="117"/>
      <c r="C79" s="119"/>
      <c r="D79" s="110" t="str">
        <f>IF(F73="Late fall or winter","Time when manure will be utilized:","Days until incorporation:")</f>
        <v>Days until incorporation:</v>
      </c>
      <c r="E79" s="110"/>
      <c r="F79" s="500" t="str">
        <f>'CREDIT CALCULATION FORM'!F69</f>
        <v>No incorporation</v>
      </c>
      <c r="G79" s="501"/>
      <c r="H79" s="501"/>
      <c r="I79" s="189"/>
      <c r="J79" s="500" t="str">
        <f>'CREDIT CALCULATION FORM'!J69</f>
        <v>No incorporation</v>
      </c>
      <c r="K79" s="501"/>
      <c r="L79" s="513"/>
      <c r="M79" s="110"/>
    </row>
    <row r="80" spans="1:13" ht="12.75">
      <c r="A80" s="110"/>
      <c r="B80" s="117"/>
      <c r="C80" s="119"/>
      <c r="D80" s="110" t="s">
        <v>686</v>
      </c>
      <c r="E80" s="110"/>
      <c r="F80" s="512" t="str">
        <f>CONCATENATE(F73,F79)</f>
        <v>Spring or summerNo incorporation</v>
      </c>
      <c r="G80" s="501"/>
      <c r="H80" s="501"/>
      <c r="I80" s="189"/>
      <c r="J80" s="512" t="str">
        <f>CONCATENATE(J73,J79)</f>
        <v>Spring or summerNo incorporation</v>
      </c>
      <c r="K80" s="501"/>
      <c r="L80" s="513"/>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20</v>
      </c>
      <c r="C82" s="119"/>
      <c r="D82" s="110"/>
      <c r="E82" s="110"/>
      <c r="F82" s="247">
        <f>IF(F75="Yes",F78*F76,F78*F77)</f>
        <v>149.247</v>
      </c>
      <c r="G82" s="117" t="s">
        <v>663</v>
      </c>
      <c r="H82" s="117"/>
      <c r="I82" s="117"/>
      <c r="J82" s="247">
        <f>IF(J75="Yes",J78*J76,J78*J77)</f>
        <v>149.247</v>
      </c>
      <c r="K82" s="117" t="s">
        <v>663</v>
      </c>
      <c r="L82" s="117"/>
      <c r="M82" s="110"/>
    </row>
    <row r="83" spans="1:13" ht="12.75">
      <c r="A83" s="110"/>
      <c r="B83" s="131" t="s">
        <v>16</v>
      </c>
      <c r="C83" s="119"/>
      <c r="D83" s="116"/>
      <c r="E83" s="110"/>
      <c r="F83" s="247">
        <f>F81*F82</f>
        <v>29.849400000000003</v>
      </c>
      <c r="G83" s="119" t="s">
        <v>663</v>
      </c>
      <c r="H83" s="117"/>
      <c r="I83" s="117"/>
      <c r="J83" s="247">
        <f>J81*J82</f>
        <v>29.849400000000003</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510</v>
      </c>
      <c r="D87" s="110"/>
      <c r="E87" s="110"/>
      <c r="F87" s="509">
        <f>'CREDIT CALCULATION FORM'!F76</f>
        <v>0</v>
      </c>
      <c r="G87" s="510"/>
      <c r="H87" s="510"/>
      <c r="I87" s="189"/>
      <c r="J87" s="509">
        <f>'CREDIT CALCULATION FORM'!J76</f>
        <v>0</v>
      </c>
      <c r="K87" s="510"/>
      <c r="L87" s="51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686</v>
      </c>
      <c r="E93" s="110"/>
      <c r="F93" s="512" t="str">
        <f>CONCATENATE(F86,F92)</f>
        <v>00</v>
      </c>
      <c r="G93" s="501"/>
      <c r="H93" s="501"/>
      <c r="I93" s="189"/>
      <c r="J93" s="512" t="str">
        <f>CONCATENATE(J86,J92)</f>
        <v>00</v>
      </c>
      <c r="K93" s="501"/>
      <c r="L93" s="513"/>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298.494</v>
      </c>
      <c r="G98" s="119" t="s">
        <v>663</v>
      </c>
      <c r="H98" s="191" t="s">
        <v>409</v>
      </c>
      <c r="I98" s="117"/>
      <c r="J98" s="402">
        <f>IF(SUM(J57,J69,J82,J95)=0,F98,SUM(J57,J82,J69,J95))</f>
        <v>298.494</v>
      </c>
      <c r="K98" s="110" t="s">
        <v>663</v>
      </c>
      <c r="L98" s="110"/>
      <c r="M98" s="110"/>
    </row>
    <row r="99" spans="1:13" ht="13.5" thickBot="1">
      <c r="A99" s="110"/>
      <c r="B99" s="116" t="s">
        <v>27</v>
      </c>
      <c r="C99" s="119"/>
      <c r="D99" s="110"/>
      <c r="E99" s="110"/>
      <c r="F99" s="402">
        <f>SUM(F96,F83,F70,F57)</f>
        <v>59.698800000000006</v>
      </c>
      <c r="G99" s="119" t="s">
        <v>663</v>
      </c>
      <c r="H99" s="191" t="s">
        <v>409</v>
      </c>
      <c r="I99" s="191"/>
      <c r="J99" s="402">
        <f>IF(SUM(J96,J83,J70,J57)=0,F99,SUM(J96,J83,J70,J57))</f>
        <v>59.698800000000006</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0" t="str">
        <f>'CREDIT CALCULATION FORM'!F100</f>
        <v>Continuously received manure (4-5 out of 5 yrs)</v>
      </c>
      <c r="G103" s="507"/>
      <c r="H103" s="507"/>
      <c r="I103" s="507"/>
      <c r="J103" s="508"/>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17" t="str">
        <f>'CREDIT CALCULATION FORM'!F101</f>
        <v>NONE</v>
      </c>
      <c r="G105" s="518"/>
      <c r="H105" s="518"/>
      <c r="I105" s="519"/>
      <c r="J105" s="110"/>
      <c r="K105" s="110"/>
      <c r="L105" s="110"/>
      <c r="M105" s="110"/>
    </row>
    <row r="106" spans="1:13" ht="12.75">
      <c r="A106" s="110"/>
      <c r="B106" s="117"/>
      <c r="C106" s="110" t="s">
        <v>842</v>
      </c>
      <c r="D106" s="110"/>
      <c r="E106" s="110"/>
      <c r="F106" s="458" t="str">
        <f>'CREDIT CALCULATION FORM'!F102</f>
        <v>Wellsboro </v>
      </c>
      <c r="G106" s="501"/>
      <c r="H106" s="501"/>
      <c r="I106" s="513"/>
      <c r="J106" s="110"/>
      <c r="K106" s="110"/>
      <c r="L106" s="110"/>
      <c r="M106" s="110"/>
    </row>
    <row r="107" spans="1:13" ht="12.75">
      <c r="A107" s="110"/>
      <c r="B107" s="117"/>
      <c r="C107" s="110" t="s">
        <v>843</v>
      </c>
      <c r="D107" s="110"/>
      <c r="E107" s="110"/>
      <c r="F107" s="218">
        <f>VLOOKUP(F106,'Data Tables'!A133:B245,2,FALSE)</f>
        <v>3</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12" t="str">
        <f>CONCATENATE(F105,F107)</f>
        <v>NONE3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94.6988</v>
      </c>
      <c r="G117" s="117" t="s">
        <v>663</v>
      </c>
      <c r="H117" s="117"/>
      <c r="I117" s="117"/>
      <c r="J117" s="110"/>
      <c r="K117" s="110"/>
      <c r="L117" s="110"/>
      <c r="M117" s="110"/>
    </row>
    <row r="118" spans="1:15" ht="12.75" customHeight="1" thickBot="1">
      <c r="A118" s="110"/>
      <c r="B118" s="110"/>
      <c r="C118" s="278" t="s">
        <v>25</v>
      </c>
      <c r="D118" s="278"/>
      <c r="E118" s="278"/>
      <c r="F118" s="389">
        <f>F111+J99</f>
        <v>94.6988</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333.494</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236.35850000000005</v>
      </c>
      <c r="G132" s="119" t="s">
        <v>663</v>
      </c>
      <c r="H132" s="129"/>
      <c r="I132" s="110"/>
      <c r="J132" s="110"/>
      <c r="K132" s="110"/>
      <c r="L132" s="110"/>
      <c r="M132" s="110"/>
    </row>
    <row r="133" spans="1:13" ht="12.75" customHeight="1">
      <c r="A133" s="110"/>
      <c r="B133" s="278" t="s">
        <v>387</v>
      </c>
      <c r="C133" s="117"/>
      <c r="D133" s="117"/>
      <c r="E133" s="110"/>
      <c r="F133" s="248">
        <f>F132*F48</f>
        <v>129.99717500000003</v>
      </c>
      <c r="G133" s="119" t="s">
        <v>663</v>
      </c>
      <c r="H133" s="129"/>
      <c r="I133" s="110"/>
      <c r="J133" s="110"/>
      <c r="K133" s="110"/>
      <c r="L133" s="110"/>
      <c r="M133" s="110"/>
    </row>
    <row r="134" spans="1:13" ht="12.75" customHeight="1">
      <c r="A134" s="110"/>
      <c r="B134" s="117" t="s">
        <v>140</v>
      </c>
      <c r="C134" s="117"/>
      <c r="D134" s="117"/>
      <c r="E134" s="110"/>
      <c r="F134" s="248">
        <f>F133-(F133*(1-K45)*(1-L45))</f>
        <v>38.28559590652925</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3072.337899631271</v>
      </c>
      <c r="G136" s="119" t="s">
        <v>693</v>
      </c>
      <c r="H136" s="129"/>
      <c r="I136" s="110"/>
      <c r="J136" s="110"/>
      <c r="K136" s="110"/>
      <c r="L136" s="110"/>
      <c r="M136" s="110"/>
    </row>
    <row r="137" spans="1:13" ht="12.75" customHeight="1">
      <c r="A137" s="110"/>
      <c r="B137" s="131" t="s">
        <v>85</v>
      </c>
      <c r="C137" s="119"/>
      <c r="D137" s="110"/>
      <c r="E137" s="110"/>
      <c r="F137" s="403">
        <f>IF(F43=0,"0",F136/F43)</f>
        <v>91.71157909347077</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769</v>
      </c>
      <c r="C143" s="122" t="s">
        <v>52</v>
      </c>
      <c r="D143" s="110"/>
      <c r="E143" s="115"/>
      <c r="F143" s="110"/>
      <c r="G143" s="530" t="s">
        <v>377</v>
      </c>
      <c r="H143" s="499"/>
      <c r="I143" s="499"/>
      <c r="J143" s="499"/>
      <c r="K143" s="366" t="s">
        <v>376</v>
      </c>
      <c r="L143" s="110" t="s">
        <v>822</v>
      </c>
      <c r="M143" s="110"/>
    </row>
    <row r="144" spans="1:13" ht="12.75" customHeight="1">
      <c r="A144" s="110"/>
      <c r="B144" s="110"/>
      <c r="C144" s="110"/>
      <c r="D144" s="110"/>
      <c r="E144" s="514" t="str">
        <f>'CREDIT CALCULATION FORM'!F148</f>
        <v>Cereal Cover Crop</v>
      </c>
      <c r="F144" s="516"/>
      <c r="G144" s="512" t="str">
        <f>IF(OR(E144=$E$245,E144=$E$246),CONCATENATE(E144,$F$151),IF(E144="Continuous No-Till*",CONCATENATE(E144,$F$49),IF(OR(E144=$E$249,E144=$E$250,E144=$E$251,E144=$E$252),CONCATENATE(E144,$F$45),E144)))</f>
        <v>Cereal Cover CropEarly-Planting - Up to 7 days prior to published first frost date</v>
      </c>
      <c r="H144" s="501"/>
      <c r="I144" s="501"/>
      <c r="J144" s="513"/>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4">
        <f>'CREDIT CALCULATION FORM'!F149</f>
        <v>0</v>
      </c>
      <c r="F145" s="515"/>
      <c r="G145" s="512">
        <f>IF(OR(E145=$E$245,E145=$E$246),CONCATENATE(E145,$F$151),IF(E145="Continuous No-Till*",CONCATENATE(E145,$F$49),IF(OR(E145=$E$249,E145=$E$250,E145=$E$251,E145=$E$252),CONCATENATE(E145,$F$45),E145)))</f>
        <v>0</v>
      </c>
      <c r="H145" s="501"/>
      <c r="I145" s="501"/>
      <c r="J145" s="513"/>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33.5</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20" t="str">
        <f>'CREDIT CALCULATION FORM'!F155:K155</f>
        <v>Early-Planting - Up to 7 days prior to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1382.5520548340717</v>
      </c>
      <c r="G153" s="120" t="s">
        <v>693</v>
      </c>
      <c r="H153" s="122"/>
      <c r="I153" s="211"/>
      <c r="J153" s="254"/>
      <c r="K153" s="254"/>
      <c r="L153" s="120"/>
      <c r="M153" s="120"/>
    </row>
    <row r="154" spans="1:13" ht="12.75">
      <c r="A154" s="110"/>
      <c r="B154" s="110"/>
      <c r="C154" s="110"/>
      <c r="D154" s="141" t="s">
        <v>64</v>
      </c>
      <c r="E154" s="212"/>
      <c r="F154" s="281">
        <f>IF(F43=0,"0",(F136-F153)/F43)</f>
        <v>50.44136850140893</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498" t="s">
        <v>370</v>
      </c>
      <c r="I156" s="499"/>
      <c r="J156" s="499"/>
      <c r="K156" s="355" t="s">
        <v>368</v>
      </c>
      <c r="L156" s="357" t="s">
        <v>821</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1382.5520548340717</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1382.5520548340717</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1285.7734109956866</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1285.7734109956866</v>
      </c>
      <c r="G180" s="110" t="s">
        <v>101</v>
      </c>
      <c r="H180" s="110"/>
      <c r="I180" s="110"/>
      <c r="J180" s="110"/>
      <c r="K180" s="110"/>
      <c r="L180" s="110"/>
      <c r="M180" s="110"/>
    </row>
    <row r="181" spans="1:13" ht="13.5" thickBot="1">
      <c r="A181" s="110"/>
      <c r="B181" s="116" t="s">
        <v>77</v>
      </c>
      <c r="C181" s="415"/>
      <c r="D181" s="415"/>
      <c r="E181" s="415"/>
      <c r="F181" s="416">
        <f>ROUND(F180,0)</f>
        <v>1286</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1157.4</v>
      </c>
      <c r="G184" s="420" t="s">
        <v>101</v>
      </c>
      <c r="H184" s="110"/>
      <c r="I184" s="110"/>
      <c r="J184" s="110"/>
      <c r="K184" s="110"/>
      <c r="L184" s="110"/>
      <c r="M184" s="110"/>
    </row>
    <row r="185" spans="1:13" ht="15.75" thickBot="1">
      <c r="A185" s="110"/>
      <c r="B185" s="112" t="s">
        <v>75</v>
      </c>
      <c r="C185" s="421"/>
      <c r="D185" s="421"/>
      <c r="E185" s="421"/>
      <c r="F185" s="414">
        <f>ROUND(F184,0)</f>
        <v>1157</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6" t="s">
        <v>88</v>
      </c>
      <c r="B2" s="583"/>
      <c r="C2" s="583"/>
      <c r="D2" s="583"/>
      <c r="E2" s="501"/>
      <c r="F2" s="501"/>
      <c r="G2" s="501"/>
      <c r="H2" s="513"/>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62" t="s">
        <v>509</v>
      </c>
      <c r="B81" s="501"/>
      <c r="C81" s="23"/>
      <c r="D81" s="22"/>
      <c r="E81" s="22"/>
      <c r="F81" s="22"/>
      <c r="G81" s="22"/>
    </row>
    <row r="82" spans="1:7" ht="12.75">
      <c r="A82" s="581" t="s">
        <v>628</v>
      </c>
      <c r="B82" s="575" t="s">
        <v>503</v>
      </c>
      <c r="C82" s="579"/>
      <c r="D82" s="16"/>
      <c r="E82" s="5"/>
      <c r="F82" s="5"/>
      <c r="G82" s="5"/>
    </row>
    <row r="83" spans="1:7" ht="12.75">
      <c r="A83" s="582"/>
      <c r="B83" s="576"/>
      <c r="C83" s="580"/>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62" t="s">
        <v>773</v>
      </c>
      <c r="B123" s="563"/>
      <c r="D123" s="379"/>
      <c r="E123" s="45"/>
      <c r="F123" s="378"/>
      <c r="G123" s="22"/>
    </row>
    <row r="124" spans="1:7" ht="12.75">
      <c r="A124" s="560" t="s">
        <v>774</v>
      </c>
      <c r="B124" s="564" t="s">
        <v>845</v>
      </c>
      <c r="D124" s="380"/>
      <c r="E124" s="381"/>
      <c r="F124" s="16"/>
      <c r="G124" s="5"/>
    </row>
    <row r="125" spans="1:7" ht="12.75">
      <c r="A125" s="561"/>
      <c r="B125" s="565"/>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66" t="s">
        <v>624</v>
      </c>
      <c r="B131" s="567"/>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66" t="s">
        <v>675</v>
      </c>
      <c r="B247" s="501"/>
      <c r="C247" s="501"/>
      <c r="D247" s="501"/>
      <c r="E247" s="513"/>
    </row>
    <row r="248" spans="1:5" ht="12.75">
      <c r="A248" s="28" t="s">
        <v>672</v>
      </c>
      <c r="B248" s="577" t="s">
        <v>673</v>
      </c>
      <c r="C248" s="578"/>
      <c r="D248" s="578"/>
      <c r="E248" s="228" t="s">
        <v>865</v>
      </c>
    </row>
    <row r="249" spans="1:5" ht="12.75">
      <c r="A249" s="223" t="s">
        <v>848</v>
      </c>
      <c r="B249" s="224">
        <v>28</v>
      </c>
      <c r="C249" s="558" t="s">
        <v>121</v>
      </c>
      <c r="D249" s="559"/>
      <c r="E249" s="6" t="s">
        <v>120</v>
      </c>
    </row>
    <row r="250" spans="1:5" ht="12.75">
      <c r="A250" s="31" t="s">
        <v>852</v>
      </c>
      <c r="B250" s="32">
        <v>10</v>
      </c>
      <c r="C250" s="572" t="s">
        <v>674</v>
      </c>
      <c r="D250" s="573"/>
      <c r="E250" s="7" t="s">
        <v>864</v>
      </c>
    </row>
    <row r="251" spans="1:5" ht="12.75">
      <c r="A251" s="31" t="s">
        <v>850</v>
      </c>
      <c r="B251" s="32">
        <v>9</v>
      </c>
      <c r="C251" s="572" t="s">
        <v>674</v>
      </c>
      <c r="D251" s="573"/>
      <c r="E251" s="7" t="s">
        <v>864</v>
      </c>
    </row>
    <row r="252" spans="1:5" ht="12.75">
      <c r="A252" s="33" t="s">
        <v>851</v>
      </c>
      <c r="B252" s="222">
        <v>7</v>
      </c>
      <c r="C252" s="570" t="s">
        <v>674</v>
      </c>
      <c r="D252" s="571"/>
      <c r="E252" s="8" t="s">
        <v>864</v>
      </c>
    </row>
    <row r="253" spans="1:5" ht="12.75">
      <c r="A253" s="58" t="s">
        <v>849</v>
      </c>
      <c r="B253" s="58">
        <v>36</v>
      </c>
      <c r="C253" s="558" t="s">
        <v>121</v>
      </c>
      <c r="D253" s="559"/>
      <c r="E253" s="405" t="s">
        <v>120</v>
      </c>
    </row>
    <row r="254" spans="1:5" ht="12.75">
      <c r="A254" s="104" t="s">
        <v>846</v>
      </c>
      <c r="B254" s="105">
        <v>11</v>
      </c>
      <c r="C254" s="586" t="s">
        <v>674</v>
      </c>
      <c r="D254" s="559"/>
      <c r="E254" s="7" t="s">
        <v>864</v>
      </c>
    </row>
    <row r="255" spans="1:5" ht="12.75">
      <c r="A255" s="33" t="s">
        <v>847</v>
      </c>
      <c r="B255" s="222">
        <v>14</v>
      </c>
      <c r="C255" s="570" t="s">
        <v>674</v>
      </c>
      <c r="D255" s="571"/>
      <c r="E255" s="8" t="s">
        <v>864</v>
      </c>
    </row>
    <row r="256" spans="1:5" ht="12.75">
      <c r="A256" s="225" t="s">
        <v>806</v>
      </c>
      <c r="B256" s="423">
        <v>12</v>
      </c>
      <c r="C256" s="160" t="s">
        <v>674</v>
      </c>
      <c r="D256" s="422"/>
      <c r="E256" s="7" t="s">
        <v>864</v>
      </c>
    </row>
    <row r="257" spans="1:5" ht="12.75">
      <c r="A257" s="11" t="s">
        <v>853</v>
      </c>
      <c r="B257" s="106">
        <v>30</v>
      </c>
      <c r="C257" s="558" t="s">
        <v>121</v>
      </c>
      <c r="D257" s="559"/>
      <c r="E257" s="6" t="s">
        <v>120</v>
      </c>
    </row>
    <row r="258" spans="1:5" ht="12.75">
      <c r="A258" s="32" t="s">
        <v>854</v>
      </c>
      <c r="B258" s="32">
        <v>25</v>
      </c>
      <c r="C258" s="572" t="s">
        <v>121</v>
      </c>
      <c r="D258" s="574"/>
      <c r="E258" s="7" t="s">
        <v>120</v>
      </c>
    </row>
    <row r="259" spans="1:5" ht="12.75">
      <c r="A259" s="32" t="s">
        <v>855</v>
      </c>
      <c r="B259" s="32">
        <v>40</v>
      </c>
      <c r="C259" s="572" t="s">
        <v>121</v>
      </c>
      <c r="D259" s="574"/>
      <c r="E259" s="7" t="s">
        <v>120</v>
      </c>
    </row>
    <row r="260" spans="1:5" ht="12.75">
      <c r="A260" s="32" t="s">
        <v>856</v>
      </c>
      <c r="B260" s="32">
        <v>50</v>
      </c>
      <c r="C260" s="572" t="s">
        <v>121</v>
      </c>
      <c r="D260" s="574"/>
      <c r="E260" s="7" t="s">
        <v>120</v>
      </c>
    </row>
    <row r="261" spans="1:5" ht="12.75">
      <c r="A261" s="12" t="s">
        <v>857</v>
      </c>
      <c r="B261" s="12">
        <v>40</v>
      </c>
      <c r="C261" s="572" t="s">
        <v>121</v>
      </c>
      <c r="D261" s="574"/>
      <c r="E261" s="7" t="s">
        <v>120</v>
      </c>
    </row>
    <row r="262" spans="1:5" ht="12.75">
      <c r="A262" s="11" t="s">
        <v>858</v>
      </c>
      <c r="B262" s="12">
        <v>37</v>
      </c>
      <c r="C262" s="572" t="s">
        <v>674</v>
      </c>
      <c r="D262" s="574"/>
      <c r="E262" s="7" t="s">
        <v>864</v>
      </c>
    </row>
    <row r="263" spans="1:5" ht="12.75">
      <c r="A263" s="12" t="s">
        <v>863</v>
      </c>
      <c r="B263" s="58">
        <v>43</v>
      </c>
      <c r="C263" s="572" t="s">
        <v>674</v>
      </c>
      <c r="D263" s="574"/>
      <c r="E263" s="7" t="s">
        <v>864</v>
      </c>
    </row>
    <row r="264" spans="1:5" ht="12.75">
      <c r="A264" s="58" t="s">
        <v>859</v>
      </c>
      <c r="B264" s="58">
        <v>79</v>
      </c>
      <c r="C264" s="572" t="s">
        <v>674</v>
      </c>
      <c r="D264" s="574"/>
      <c r="E264" s="7" t="s">
        <v>864</v>
      </c>
    </row>
    <row r="265" spans="1:5" ht="12.75">
      <c r="A265" s="58" t="s">
        <v>860</v>
      </c>
      <c r="B265" s="58">
        <v>66</v>
      </c>
      <c r="C265" s="572" t="s">
        <v>674</v>
      </c>
      <c r="D265" s="574"/>
      <c r="E265" s="7" t="s">
        <v>864</v>
      </c>
    </row>
    <row r="266" spans="1:5" ht="12.75">
      <c r="A266" s="58" t="s">
        <v>861</v>
      </c>
      <c r="B266" s="58">
        <v>52</v>
      </c>
      <c r="C266" s="572" t="s">
        <v>674</v>
      </c>
      <c r="D266" s="574"/>
      <c r="E266" s="7" t="s">
        <v>864</v>
      </c>
    </row>
    <row r="267" spans="1:5" ht="12.75">
      <c r="A267" s="58" t="s">
        <v>862</v>
      </c>
      <c r="B267" s="58">
        <v>73</v>
      </c>
      <c r="C267" s="572" t="s">
        <v>674</v>
      </c>
      <c r="D267" s="574"/>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68">
        <v>0</v>
      </c>
      <c r="D270" s="569"/>
      <c r="E270" s="145"/>
    </row>
    <row r="271" spans="1:4" ht="12.75">
      <c r="A271" s="58"/>
      <c r="B271" s="58"/>
      <c r="C271" s="58"/>
      <c r="D271" s="58"/>
    </row>
    <row r="272" spans="1:2" ht="12.75">
      <c r="A272" s="25"/>
      <c r="B272" s="24"/>
    </row>
    <row r="273" spans="1:5" ht="15">
      <c r="A273" s="584" t="s">
        <v>676</v>
      </c>
      <c r="B273" s="585"/>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1:D261"/>
    <mergeCell ref="C264:D264"/>
    <mergeCell ref="C82:C83"/>
    <mergeCell ref="A82:A83"/>
    <mergeCell ref="C259:D259"/>
    <mergeCell ref="A2:H2"/>
    <mergeCell ref="C255:D255"/>
    <mergeCell ref="C263:D263"/>
    <mergeCell ref="C267:D267"/>
    <mergeCell ref="A81:B81"/>
    <mergeCell ref="C266:D266"/>
    <mergeCell ref="B82:B83"/>
    <mergeCell ref="C265:D265"/>
    <mergeCell ref="C260:D260"/>
    <mergeCell ref="A247:E247"/>
    <mergeCell ref="B248:D248"/>
    <mergeCell ref="C257:D257"/>
    <mergeCell ref="A124:A125"/>
    <mergeCell ref="A123:B123"/>
    <mergeCell ref="B124:B125"/>
    <mergeCell ref="A131:B131"/>
    <mergeCell ref="C270:D270"/>
    <mergeCell ref="C252:D252"/>
    <mergeCell ref="C251:D251"/>
    <mergeCell ref="C250:D250"/>
    <mergeCell ref="C253:D25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66" t="s">
        <v>718</v>
      </c>
      <c r="B33" s="501"/>
      <c r="C33" s="501"/>
      <c r="D33" s="501"/>
      <c r="E33" s="501"/>
      <c r="F33" s="513"/>
      <c r="G33" s="201"/>
    </row>
    <row r="34" spans="1:7" ht="12.75" customHeight="1">
      <c r="A34" s="591" t="s">
        <v>694</v>
      </c>
      <c r="B34" s="597" t="s">
        <v>93</v>
      </c>
      <c r="C34" s="591" t="s">
        <v>781</v>
      </c>
      <c r="D34" s="599" t="s">
        <v>89</v>
      </c>
      <c r="E34" s="599" t="s">
        <v>90</v>
      </c>
      <c r="F34" s="599" t="s">
        <v>91</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66" t="s">
        <v>264</v>
      </c>
      <c r="B60" s="501"/>
      <c r="C60" s="501"/>
      <c r="D60" s="501"/>
      <c r="E60" s="501"/>
      <c r="F60" s="513"/>
    </row>
    <row r="61" spans="1:7" ht="38.25">
      <c r="A61" s="593" t="s">
        <v>694</v>
      </c>
      <c r="B61" s="596" t="s">
        <v>797</v>
      </c>
      <c r="C61" s="589" t="s">
        <v>782</v>
      </c>
      <c r="D61" s="62" t="s">
        <v>89</v>
      </c>
      <c r="E61" s="62" t="s">
        <v>90</v>
      </c>
      <c r="F61" s="62" t="s">
        <v>91</v>
      </c>
      <c r="G61" s="199"/>
    </row>
    <row r="62" spans="1:7" ht="12.75">
      <c r="A62" s="594"/>
      <c r="B62" s="594"/>
      <c r="C62" s="589"/>
      <c r="D62" s="63" t="s">
        <v>715</v>
      </c>
      <c r="E62" s="63" t="s">
        <v>715</v>
      </c>
      <c r="F62" s="63" t="s">
        <v>715</v>
      </c>
      <c r="G62" s="200"/>
    </row>
    <row r="63" spans="1:7" ht="12.75">
      <c r="A63" s="594"/>
      <c r="B63" s="594"/>
      <c r="C63" s="589"/>
      <c r="D63" s="64" t="s">
        <v>695</v>
      </c>
      <c r="E63" s="64" t="s">
        <v>695</v>
      </c>
      <c r="F63" s="64" t="s">
        <v>695</v>
      </c>
      <c r="G63" s="200"/>
    </row>
    <row r="64" spans="1:7" ht="13.5" thickBot="1">
      <c r="A64" s="595"/>
      <c r="B64" s="595"/>
      <c r="C64" s="590"/>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87" t="s">
        <v>155</v>
      </c>
      <c r="B145" s="588"/>
      <c r="C145" s="588"/>
      <c r="D145" s="588"/>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2021-06-28T19:10:05Z</dcterms:modified>
  <cp:category/>
  <cp:version/>
  <cp:contentType/>
  <cp:contentStatus/>
</cp:coreProperties>
</file>