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61" yWindow="24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<sst xmlns="http://schemas.openxmlformats.org/spreadsheetml/2006/main" count="1888" uniqueCount="880">
  <si>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</si>
  <si>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</si>
  <si>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</si>
  <si>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</si>
  <si>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</si>
  <si>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</si>
  <si>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</si>
  <si>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</si>
  <si>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</si>
  <si>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</si>
  <si>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</si>
  <si>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</si>
  <si>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</si>
  <si>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</si>
  <si>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</si>
  <si>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</si>
  <si>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</si>
  <si>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</si>
  <si>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</si>
  <si>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</si>
  <si>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</si>
  <si>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</si>
  <si>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</si>
  <si>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</si>
  <si>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</si>
  <si>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</si>
  <si>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</si>
  <si>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</si>
  <si>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</si>
  <si>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</si>
  <si>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</si>
  <si>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</si>
  <si>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</si>
  <si>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</si>
  <si>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</si>
  <si>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</si>
  <si>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</si>
  <si>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</si>
  <si>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</si>
  <si>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</si>
  <si>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</si>
  <si>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</si>
  <si>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</si>
  <si>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</si>
  <si>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</si>
  <si>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</si>
  <si>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</si>
  <si>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</si>
  <si>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</si>
  <si>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</si>
  <si>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</si>
  <si>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</si>
  <si>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</si>
  <si>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</si>
  <si>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</si>
  <si>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</si>
  <si>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</si>
  <si>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</si>
  <si>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</si>
  <si>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</si>
  <si>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</si>
  <si>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</si>
  <si>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</si>
  <si>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</si>
  <si>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</si>
  <si>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</si>
  <si>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</si>
  <si>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</si>
  <si>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</si>
  <si>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</si>
  <si>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</si>
  <si>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</si>
  <si>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</si>
  <si>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</si>
  <si>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</si>
  <si>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</si>
  <si>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</si>
  <si>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</si>
  <si>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</si>
  <si>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</si>
  <si>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</si>
  <si>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</si>
  <si>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</si>
  <si>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</si>
  <si>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</si>
  <si>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</si>
  <si>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</si>
  <si>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</si>
  <si>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</si>
  <si>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</si>
  <si>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</si>
  <si>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</si>
  <si>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</si>
  <si>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</si>
  <si>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</si>
  <si>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</si>
  <si>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</si>
  <si>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</si>
  <si>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</si>
  <si>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</si>
  <si>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</si>
  <si>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</si>
  <si>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</si>
  <si>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</si>
  <si>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</si>
  <si>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</si>
  <si>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</si>
  <si>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</si>
  <si>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</si>
  <si>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</si>
  <si>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</si>
  <si>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</si>
  <si>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</si>
  <si>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</si>
  <si>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</si>
  <si>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</si>
  <si>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</si>
  <si>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</si>
  <si>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</si>
  <si>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</si>
  <si>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</si>
  <si>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</si>
  <si>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</si>
  <si>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</si>
  <si>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</si>
  <si>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</si>
  <si>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</si>
  <si>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</si>
  <si>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</si>
  <si>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</si>
  <si>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</si>
  <si>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</si>
  <si>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</si>
  <si>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</si>
  <si>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</si>
  <si>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</si>
  <si>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</si>
  <si>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</si>
  <si>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</si>
  <si>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</si>
  <si>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</si>
  <si>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</si>
  <si>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</si>
  <si>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</si>
  <si>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</si>
  <si>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</si>
  <si>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</si>
  <si>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</si>
  <si>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</si>
  <si>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</si>
  <si>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</si>
  <si>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</si>
  <si>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</si>
  <si>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</si>
  <si>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</si>
  <si>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</si>
  <si>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</si>
  <si>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</si>
  <si>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</si>
  <si>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</si>
  <si>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</si>
  <si>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</si>
  <si>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</si>
  <si>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</si>
  <si>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</si>
  <si>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</si>
  <si>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</si>
  <si>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</si>
  <si>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</si>
  <si>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</si>
  <si>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</si>
  <si>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</si>
  <si>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</si>
  <si>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</si>
  <si>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</si>
  <si>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</si>
  <si>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</si>
  <si>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</si>
  <si>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</si>
  <si>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</si>
  <si>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</si>
  <si>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</si>
  <si>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</si>
  <si>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</si>
  <si>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</si>
  <si>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</si>
  <si>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</si>
  <si>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</si>
  <si>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</si>
  <si>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</si>
  <si>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</si>
  <si>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</si>
  <si>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</si>
  <si>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</si>
  <si>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</si>
  <si>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</si>
  <si>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</si>
  <si>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</si>
  <si>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</si>
  <si>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</si>
  <si>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</si>
  <si>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</si>
  <si>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</si>
  <si>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</si>
  <si>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</si>
  <si>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</si>
  <si>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</si>
  <si>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</si>
  <si>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</si>
  <si>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</si>
  <si>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</si>
  <si>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</si>
  <si>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</si>
  <si>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</si>
  <si>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</si>
  <si>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</si>
  <si>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</si>
  <si>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</si>
  <si>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</si>
  <si>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</si>
  <si>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</si>
  <si>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</si>
  <si>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</si>
  <si>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</si>
  <si>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</si>
  <si>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</si>
  <si>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</si>
  <si>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</si>
  <si>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</si>
  <si>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</si>
  <si>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</si>
  <si>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</si>
  <si>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</si>
  <si>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</si>
  <si>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</si>
  <si>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</si>
  <si>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</si>
  <si>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</si>
  <si>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</si>
  <si>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</si>
  <si>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</si>
  <si>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</si>
  <si>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</si>
  <si>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</si>
  <si>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</si>
  <si>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</si>
  <si>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</si>
  <si>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</si>
  <si>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</si>
  <si>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</si>
  <si>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</si>
  <si>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</si>
  <si>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</si>
  <si>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</si>
  <si>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</si>
  <si>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</si>
  <si>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</si>
  <si>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</si>
  <si>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</si>
  <si>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</si>
  <si>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</si>
  <si>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</si>
  <si>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</si>
  <si>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</si>
  <si>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</si>
  <si>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</si>
  <si>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</si>
  <si>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</si>
  <si>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</si>
  <si>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</si>
  <si>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</si>
  <si>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</si>
  <si>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</si>
  <si>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</si>
  <si>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</si>
  <si>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</si>
  <si>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</si>
  <si>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</si>
  <si>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</si>
  <si>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</si>
  <si>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</si>
  <si>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</si>
  <si>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</si>
  <si>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</si>
  <si>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</si>
  <si>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</si>
  <si>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</si>
  <si>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</si>
  <si>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</si>
  <si>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</si>
  <si>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</si>
  <si>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</si>
  <si>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</si>
  <si>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</si>
  <si>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</si>
  <si>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</si>
  <si>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</si>
  <si>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</si>
  <si>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</si>
  <si>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</si>
  <si>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</si>
  <si>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</si>
  <si>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</si>
  <si>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</si>
  <si>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</si>
  <si>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</si>
  <si>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</si>
  <si>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</si>
  <si>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</si>
  <si>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</si>
  <si>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</si>
  <si>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</si>
  <si>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</si>
  <si>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</si>
  <si>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</si>
  <si>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</si>
  <si>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</si>
  <si>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</si>
  <si>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</si>
  <si>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</si>
  <si>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</si>
  <si>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</si>
  <si>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</si>
  <si>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</si>
  <si>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</si>
  <si>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</si>
  <si>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</si>
  <si>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</si>
  <si>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</si>
  <si>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</si>
  <si>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</si>
  <si>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</si>
  <si>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</si>
  <si>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</si>
  <si>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</si>
  <si>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</si>
  <si>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</si>
  <si>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</si>
  <si>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</si>
  <si>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</si>
  <si>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</si>
  <si>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</si>
  <si>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</si>
  <si>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</si>
  <si>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</si>
  <si>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</si>
  <si>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</si>
  <si>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</si>
  <si>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</si>
  <si>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</si>
  <si>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</si>
  <si>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</si>
  <si>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</si>
  <si>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</si>
  <si>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</si>
  <si>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</si>
  <si>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</si>
  <si>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</si>
  <si>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</si>
  <si>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</si>
  <si>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</si>
  <si>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</si>
  <si>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</si>
  <si>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</si>
  <si>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</si>
  <si>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</si>
  <si>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</si>
  <si>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</si>
  <si>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</si>
  <si>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</si>
  <si>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</si>
  <si>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</si>
  <si>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</si>
  <si>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</si>
  <si>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</si>
  <si>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</si>
  <si>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</si>
  <si>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</si>
  <si>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</si>
  <si>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</si>
  <si>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</si>
  <si>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</si>
  <si>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</si>
  <si>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</si>
  <si>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</si>
  <si>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</si>
  <si>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</si>
  <si>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</si>
  <si>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</si>
  <si>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</si>
  <si>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</si>
  <si>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</si>
  <si>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</si>
  <si>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</si>
  <si>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</si>
  <si>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</si>
  <si>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</si>
  <si>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</si>
  <si>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</si>
  <si>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</si>
  <si>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</si>
  <si>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</si>
  <si>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</si>
  <si>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</si>
  <si>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</si>
  <si>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</si>
  <si>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</si>
  <si>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</si>
  <si>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</si>
  <si>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</si>
  <si>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</si>
  <si>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</si>
  <si>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</si>
  <si>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</si>
  <si>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</si>
  <si>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</si>
  <si>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</si>
  <si>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</si>
  <si>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</si>
  <si>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</si>
  <si>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</si>
  <si>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</si>
  <si>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</si>
  <si>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</si>
  <si>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</si>
  <si>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</si>
  <si>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</si>
  <si>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</si>
  <si>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</si>
  <si>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</si>
  <si>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</si>
  <si>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</si>
  <si>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</si>
  <si>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</si>
  <si>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</si>
  <si>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</si>
  <si>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</si>
  <si>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</si>
  <si>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</si>
  <si>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</si>
  <si>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</si>
  <si>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</si>
  <si>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</si>
  <si>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</si>
  <si>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</si>
  <si>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</si>
  <si>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</si>
  <si>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</si>
  <si>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</si>
  <si>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</si>
  <si>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</si>
  <si>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</si>
  <si>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</si>
  <si>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</si>
  <si>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</si>
  <si>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</si>
  <si>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</si>
  <si>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</si>
  <si>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</si>
  <si>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</si>
  <si>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</si>
  <si>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</si>
  <si>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</si>
  <si>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</si>
  <si>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</si>
  <si>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</si>
  <si>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</si>
  <si>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</si>
  <si>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</si>
  <si>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</si>
  <si>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</si>
  <si>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</si>
  <si>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</si>
  <si>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</si>
  <si>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</si>
  <si>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</si>
  <si>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</si>
  <si>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</si>
  <si>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</si>
  <si>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</si>
  <si>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</si>
  <si>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</si>
  <si>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</si>
  <si>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</si>
  <si>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</si>
  <si>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</si>
  <si>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</si>
  <si>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</si>
  <si>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</si>
  <si>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</si>
  <si>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</si>
  <si>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</si>
  <si>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</si>
  <si>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</si>
  <si>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</si>
  <si>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</si>
  <si>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</si>
  <si>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</si>
  <si>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</si>
  <si>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</si>
  <si>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</si>
  <si>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</si>
  <si>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</si>
  <si>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</si>
  <si>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</si>
  <si>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</si>
  <si>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</si>
  <si>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</si>
  <si>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</si>
  <si>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</si>
  <si>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</si>
  <si>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</si>
  <si>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</si>
  <si>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</si>
  <si>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</si>
  <si>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</si>
  <si>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</si>
  <si>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</si>
  <si>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</si>
  <si>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</si>
  <si>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</si>
  <si>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</si>
  <si>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</si>
  <si>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</si>
  <si>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</si>
  <si>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</si>
  <si>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</si>
  <si>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</si>
  <si>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</si>
  <si>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</si>
  <si>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</si>
  <si>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</si>
  <si>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</si>
  <si>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</si>
  <si>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</si>
  <si>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</si>
  <si>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</si>
  <si>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</si>
  <si>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</si>
  <si>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</si>
  <si>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</si>
  <si>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</si>
  <si>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</si>
  <si>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</si>
  <si>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</si>
  <si>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</si>
  <si>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</si>
  <si>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</si>
  <si>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</si>
  <si>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</si>
  <si>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</si>
  <si>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</si>
  <si>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</si>
  <si>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</si>
  <si>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</si>
  <si>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</si>
  <si>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</si>
  <si>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</si>
  <si>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</si>
  <si>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</si>
  <si>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</si>
  <si>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</si>
  <si>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</si>
  <si>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</si>
  <si>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</si>
  <si>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</si>
  <si>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</si>
  <si>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</si>
  <si>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</si>
  <si>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</si>
  <si>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</si>
  <si>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</si>
  <si>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</si>
  <si>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</si>
  <si>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</si>
  <si>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</si>
  <si>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</si>
  <si>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</si>
  <si>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</si>
  <si>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</si>
  <si>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</si>
  <si>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</si>
  <si>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</si>
  <si>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</si>
  <si>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</si>
  <si>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</si>
  <si>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</si>
  <si>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</si>
  <si>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</si>
  <si>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</si>
  <si>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</si>
  <si>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</si>
  <si>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</si>
  <si>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</si>
  <si>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</si>
  <si>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</si>
  <si>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</si>
  <si>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</si>
  <si>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</si>
  <si>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</si>
  <si>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</si>
  <si>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</si>
  <si>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</si>
  <si>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</si>
  <si>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</si>
  <si>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</si>
  <si>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</si>
  <si>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</si>
  <si>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</si>
  <si>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</si>
  <si>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</si>
  <si>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</si>
  <si>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</si>
  <si>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</si>
  <si>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</si>
  <si>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</si>
  <si>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</si>
  <si>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</si>
  <si>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</si>
  <si>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</si>
  <si>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</si>
  <si>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</si>
  <si>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</si>
  <si>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</si>
  <si>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</si>
  <si>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</si>
  <si>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</si>
  <si>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</si>
  <si>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</si>
  <si>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</si>
  <si>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</si>
  <si>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</si>
  <si>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</si>
  <si>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</si>
  <si>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</si>
  <si>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</si>
  <si>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</si>
  <si>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</si>
  <si>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</si>
  <si>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</si>
  <si>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</si>
  <si>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</si>
  <si>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</si>
  <si>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</si>
  <si>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</si>
  <si>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</si>
  <si>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</si>
  <si>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</si>
  <si>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</si>
  <si>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</si>
  <si>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</si>
  <si>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</si>
  <si>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</si>
  <si>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</si>
  <si>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</si>
  <si>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</si>
  <si>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</si>
  <si>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</si>
  <si>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</si>
  <si>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</si>
  <si>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</si>
  <si>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</si>
  <si>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</si>
  <si>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</si>
  <si>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</si>
  <si>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</si>
  <si>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</si>
  <si>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</si>
  <si>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</si>
  <si>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</si>
  <si>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</si>
  <si>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</si>
  <si>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</si>
  <si>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</si>
  <si>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</si>
  <si>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</si>
  <si>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</si>
  <si>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</si>
  <si>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</si>
  <si>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</si>
  <si>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</si>
  <si>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</si>
  <si>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</si>
  <si>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</si>
  <si>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</si>
  <si>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</si>
  <si>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</si>
  <si>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</si>
  <si>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</si>
  <si>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</si>
  <si>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</si>
  <si>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</si>
  <si>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</si>
  <si>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</si>
  <si>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</si>
  <si>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</si>
  <si>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</si>
  <si>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</si>
  <si>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</si>
  <si>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</si>
  <si>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</si>
  <si>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</si>
  <si>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</si>
  <si>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</si>
  <si>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</si>
  <si>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</si>
  <si>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</si>
  <si>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</si>
  <si>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</si>
  <si>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</si>
  <si>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</si>
  <si>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</si>
  <si>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</si>
  <si>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</si>
  <si>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</si>
  <si>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</si>
  <si>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</si>
  <si>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</si>
  <si>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</si>
  <si>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</si>
  <si>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</si>
  <si>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</si>
  <si>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</si>
  <si>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</si>
  <si>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</si>
  <si>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</si>
  <si>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</si>
  <si>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</si>
  <si>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</si>
  <si>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</si>
  <si>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</si>
  <si>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</si>
  <si>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</si>
  <si>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</si>
  <si>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</si>
  <si>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</si>
  <si>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</si>
  <si>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</si>
  <si>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</si>
  <si>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</si>
  <si>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</si>
  <si>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</si>
  <si>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</si>
  <si>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</si>
  <si>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</si>
  <si>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</si>
  <si>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</si>
  <si>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</si>
  <si>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</si>
  <si>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</si>
  <si>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</si>
  <si>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</si>
  <si>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</si>
  <si>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</si>
  <si>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</si>
  <si>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</si>
  <si>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</si>
  <si>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</si>
  <si>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</si>
  <si>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</si>
  <si>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</si>
  <si>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</si>
  <si>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</si>
  <si>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</si>
  <si>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</si>
  <si>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</si>
  <si>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</si>
  <si>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</si>
  <si>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</si>
  <si>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</si>
  <si>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</si>
  <si>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</si>
  <si>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</si>
  <si>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</si>
  <si>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</si>
  <si>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</si>
  <si>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</si>
  <si>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</si>
  <si>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</si>
  <si>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</si>
  <si>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</si>
  <si>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</si>
  <si>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</si>
  <si>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</si>
  <si>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</si>
  <si>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</si>
  <si>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</si>
  <si>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</si>
  <si>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</si>
  <si>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</si>
  <si>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</si>
  <si>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</si>
  <si>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</si>
  <si>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</si>
  <si>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</si>
  <si>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</si>
  <si>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</si>
  <si>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</si>
  <si>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</si>
  <si>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</si>
  <si>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</si>
  <si>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</si>
  <si>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</si>
  <si>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</si>
  <si>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</si>
  <si>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</si>
  <si>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</si>
  <si>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</si>
  <si>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</si>
  <si>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</si>
  <si>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</si>
  <si>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</si>
  <si>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</si>
  <si>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</si>
  <si>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</si>
  <si>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</si>
  <si>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</si>
  <si>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</si>
  <si>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</si>
  <si>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</si>
  <si>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</si>
  <si>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</si>
  <si>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</si>
  <si>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</si>
  <si>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</si>
  <si>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</si>
  <si>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</si>
  <si>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</si>
  <si>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</si>
  <si>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</si>
  <si>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</si>
  <si>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</si>
  <si>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</si>
  <si>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</si>
  <si>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</si>
  <si>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</si>
  <si>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</si>
  <si>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</si>
  <si>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</si>
  <si>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</si>
  <si>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</si>
  <si>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</si>
  <si>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</si>
  <si>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</si>
  <si>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</si>
  <si>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</si>
  <si>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</si>
  <si>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</si>
  <si>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</si>
  <si>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</si>
  <si>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</si>
  <si>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</si>
  <si>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</si>
  <si>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</si>
  <si>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</si>
  <si>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</si>
  <si>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</si>
  <si>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</si>
  <si>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</si>
  <si>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</si>
  <si>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</si>
  <si>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</si>
  <si>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</si>
  <si>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</si>
  <si>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</si>
  <si>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</si>
  <si>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</si>
  <si>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</si>
  <si>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</si>
  <si>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</si>
  <si>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</si>
  <si>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</si>
  <si>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</si>
  <si>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</si>
  <si>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</si>
  <si>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</si>
  <si>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</si>
  <si>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</si>
  <si>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</si>
  <si>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3494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</si>
</sst>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horizontal="center" wrapText="1"/>
    </xf>
    <xf numFmtId="0" fontId="0" fillId="0" borderId="14" xfId="0" applyBorder="1" applyAlignment="1">
      <alignment wrapText="1"/>
    </xf>
    <xf numFmtId="0" fontId="6" fillId="0" borderId="18" xfId="0" applyFont="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I163" sqref="I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44418</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465</v>
      </c>
      <c r="H38" s="441"/>
      <c r="I38" s="441"/>
      <c r="J38" s="441"/>
      <c r="K38" s="441"/>
      <c r="L38" s="442"/>
      <c r="M38" s="26"/>
    </row>
    <row r="39" spans="1:13" ht="12.75">
      <c r="A39" s="136" t="s">
        <v>735</v>
      </c>
      <c r="B39" s="477" t="s">
        <v>763</v>
      </c>
      <c r="C39" s="477"/>
      <c r="D39" s="477"/>
      <c r="E39" s="477"/>
      <c r="F39" s="26"/>
      <c r="G39" s="154">
        <v>24</v>
      </c>
      <c r="H39" s="42"/>
      <c r="I39" s="42"/>
      <c r="J39" s="42"/>
      <c r="K39" s="46"/>
      <c r="L39" s="46"/>
      <c r="M39" s="26"/>
    </row>
    <row r="40" spans="1:13" ht="12.75">
      <c r="A40" s="136" t="s">
        <v>736</v>
      </c>
      <c r="B40" s="477" t="s">
        <v>730</v>
      </c>
      <c r="C40" s="477"/>
      <c r="D40" s="477"/>
      <c r="E40" s="477"/>
      <c r="F40" s="26"/>
      <c r="G40" s="329">
        <v>130</v>
      </c>
      <c r="H40" s="48" t="str">
        <f>CONCATENATE(VLOOKUP(G38,'Data Tables'!A4:C78,3,FALSE),B257)</f>
        <v>bu per acre</v>
      </c>
      <c r="I40" s="26"/>
      <c r="J40" s="42"/>
      <c r="K40" s="46"/>
      <c r="L40" s="46"/>
      <c r="M40" s="26"/>
    </row>
    <row r="41" spans="1:13" ht="12.75">
      <c r="A41" s="136" t="s">
        <v>737</v>
      </c>
      <c r="B41" s="42" t="s">
        <v>103</v>
      </c>
      <c r="C41" s="42"/>
      <c r="D41" s="42"/>
      <c r="E41" s="42"/>
      <c r="F41" s="26"/>
      <c r="G41" s="437" t="s">
        <v>702</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557</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130</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103.07700000000001</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24.922999999999988</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11.215349999999995</v>
      </c>
      <c r="H130" s="26" t="s">
        <v>28</v>
      </c>
      <c r="I130" s="193"/>
      <c r="J130" s="193"/>
      <c r="K130" s="193"/>
      <c r="L130" s="26"/>
      <c r="M130" s="26"/>
    </row>
    <row r="131" spans="1:13" ht="12.75" customHeight="1">
      <c r="A131" s="109"/>
      <c r="B131" s="26"/>
      <c r="C131" s="320" t="s">
        <v>361</v>
      </c>
      <c r="D131" s="40"/>
      <c r="E131" s="40"/>
      <c r="F131" s="324" t="s">
        <v>76</v>
      </c>
      <c r="G131" s="248">
        <f>'Calculations- All Data'!F134</f>
        <v>3.0027356803556398</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8.212614319644356</v>
      </c>
      <c r="H133" s="26" t="s">
        <v>28</v>
      </c>
      <c r="I133" s="26"/>
      <c r="J133" s="372"/>
      <c r="K133" s="26"/>
      <c r="L133" s="26"/>
      <c r="M133" s="26"/>
    </row>
    <row r="134" spans="1:13" ht="13.5" thickBot="1">
      <c r="A134" s="109"/>
      <c r="B134" s="26"/>
      <c r="C134" s="267" t="s">
        <v>91</v>
      </c>
      <c r="D134" s="267"/>
      <c r="E134" s="267"/>
      <c r="F134" s="324" t="s">
        <v>75</v>
      </c>
      <c r="G134" s="395">
        <f>'Calculations- All Data'!F136</f>
        <v>197.10274367146454</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878</v>
      </c>
      <c r="G148" s="480"/>
      <c r="H148" s="480"/>
      <c r="I148" s="480"/>
      <c r="J148" s="480"/>
      <c r="K148" s="255"/>
      <c r="L148" s="99"/>
      <c r="M148" s="99"/>
    </row>
    <row r="149" spans="1:13" s="97" customFormat="1" ht="22.5" customHeight="1">
      <c r="A149" s="205"/>
      <c r="B149" s="99"/>
      <c r="C149" s="99"/>
      <c r="D149" s="99"/>
      <c r="E149" s="263" t="s">
        <v>785</v>
      </c>
      <c r="F149" s="478"/>
      <c r="G149" s="480"/>
      <c r="H149" s="480"/>
      <c r="I149" s="480"/>
      <c r="J149" s="480"/>
      <c r="K149" s="256"/>
      <c r="L149" s="99"/>
      <c r="M149" s="99"/>
    </row>
    <row r="150" spans="1:13" s="97" customFormat="1" ht="22.5" customHeight="1">
      <c r="A150" s="205"/>
      <c r="B150" s="99"/>
      <c r="C150" s="99"/>
      <c r="D150" s="99"/>
      <c r="E150" s="263" t="s">
        <v>785</v>
      </c>
      <c r="F150" s="478"/>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24</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59.13082310143936</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59.13082310143936</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55.64210453845443</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56</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50</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44418</v>
      </c>
      <c r="G4" s="520"/>
      <c r="H4" s="520"/>
      <c r="I4" s="521"/>
      <c r="J4" s="317"/>
      <c r="K4" s="317"/>
      <c r="L4" s="317"/>
      <c r="M4" s="317"/>
    </row>
    <row r="5" spans="1:13" ht="12.75">
      <c r="A5" s="317"/>
      <c r="B5" s="317"/>
      <c r="C5" s="317"/>
      <c r="D5" s="317" t="s">
        <v>59</v>
      </c>
      <c r="E5" s="317"/>
      <c r="F5" s="522" t="str">
        <f>'CREDIT CALCULATION FORM'!F7:K7</f>
        <v>Fogelman T 3494 F 3</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24</v>
      </c>
      <c r="G43" s="122"/>
      <c r="H43" s="122"/>
      <c r="I43" s="122"/>
      <c r="J43" s="120"/>
      <c r="K43" s="120"/>
      <c r="L43" s="110"/>
      <c r="M43" s="110"/>
    </row>
    <row r="44" spans="1:13" ht="12.75">
      <c r="A44" s="110"/>
      <c r="B44" s="499" t="s">
        <v>392</v>
      </c>
      <c r="C44" s="499"/>
      <c r="D44" s="499"/>
      <c r="E44" s="499"/>
      <c r="F44" s="215">
        <f>'CREDIT CALCULATION FORM'!G40</f>
        <v>130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496"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Weikert </v>
      </c>
      <c r="G106" s="497"/>
      <c r="H106" s="497"/>
      <c r="I106" s="498"/>
      <c r="J106" s="110"/>
      <c r="K106" s="110"/>
      <c r="L106" s="110"/>
      <c r="M106" s="110"/>
    </row>
    <row r="107" spans="1:13" ht="12.75">
      <c r="A107" s="110"/>
      <c r="B107" s="117"/>
      <c r="C107" s="110" t="s">
        <v>808</v>
      </c>
      <c r="D107" s="110"/>
      <c r="E107" s="110"/>
      <c r="F107" s="218">
        <f>VLOOKUP(F106,'Data Tables'!A133:B245,2,FALSE)</f>
        <v>4</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130</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103.07700000000001</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24.922999999999988</v>
      </c>
      <c r="G132" s="119" t="s">
        <v>628</v>
      </c>
      <c r="H132" s="129"/>
      <c r="I132" s="110"/>
      <c r="J132" s="110"/>
      <c r="K132" s="110"/>
      <c r="L132" s="110"/>
      <c r="M132" s="110"/>
    </row>
    <row r="133" spans="1:13" ht="12.75" customHeight="1">
      <c r="A133" s="110"/>
      <c r="B133" s="278" t="s">
        <v>352</v>
      </c>
      <c r="C133" s="117"/>
      <c r="D133" s="117"/>
      <c r="E133" s="110"/>
      <c r="F133" s="248">
        <f>F132*F48</f>
        <v>11.215349999999995</v>
      </c>
      <c r="G133" s="119" t="s">
        <v>628</v>
      </c>
      <c r="H133" s="129"/>
      <c r="I133" s="110"/>
      <c r="J133" s="110"/>
      <c r="K133" s="110"/>
      <c r="L133" s="110"/>
      <c r="M133" s="110"/>
    </row>
    <row r="134" spans="1:13" ht="12.75" customHeight="1">
      <c r="A134" s="110"/>
      <c r="B134" s="117" t="s">
        <v>105</v>
      </c>
      <c r="C134" s="117"/>
      <c r="D134" s="117"/>
      <c r="E134" s="110"/>
      <c r="F134" s="248">
        <f>F133-(F133*(1-K45)*(1-L45))</f>
        <v>3.0027356803556398</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197.10274367146454</v>
      </c>
      <c r="G136" s="119" t="s">
        <v>658</v>
      </c>
      <c r="H136" s="129"/>
      <c r="I136" s="110"/>
      <c r="J136" s="110"/>
      <c r="K136" s="110"/>
      <c r="L136" s="110"/>
      <c r="M136" s="110"/>
    </row>
    <row r="137" spans="1:13" ht="12.75" customHeight="1">
      <c r="A137" s="110"/>
      <c r="B137" s="131" t="s">
        <v>50</v>
      </c>
      <c r="C137" s="119"/>
      <c r="D137" s="110"/>
      <c r="E137" s="110"/>
      <c r="F137" s="403">
        <f>IF(F43=0,"0",F136/F43)</f>
        <v>8.212614319644356</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24</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59.13082310143936</v>
      </c>
      <c r="G153" s="120" t="s">
        <v>658</v>
      </c>
      <c r="H153" s="122"/>
      <c r="I153" s="211"/>
      <c r="J153" s="254"/>
      <c r="K153" s="254"/>
      <c r="L153" s="120"/>
      <c r="M153" s="120"/>
    </row>
    <row r="154" spans="1:13" ht="12.75">
      <c r="A154" s="110"/>
      <c r="B154" s="110"/>
      <c r="C154" s="110"/>
      <c r="D154" s="141" t="s">
        <v>29</v>
      </c>
      <c r="E154" s="212"/>
      <c r="F154" s="281">
        <f>IF(F43=0,"0",(F136-F153)/F43)</f>
        <v>5.74883002375105</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59.13082310143936</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59.13082310143936</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55.64210453845443</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55.64210453845443</v>
      </c>
      <c r="G180" s="110" t="s">
        <v>66</v>
      </c>
      <c r="H180" s="110"/>
      <c r="I180" s="110"/>
      <c r="J180" s="110"/>
      <c r="K180" s="110"/>
      <c r="L180" s="110"/>
      <c r="M180" s="110"/>
    </row>
    <row r="181" spans="1:13" ht="13.5" thickBot="1">
      <c r="A181" s="110"/>
      <c r="B181" s="116" t="s">
        <v>42</v>
      </c>
      <c r="C181" s="415"/>
      <c r="D181" s="415"/>
      <c r="E181" s="415"/>
      <c r="F181" s="416">
        <f>ROUND(F180,0)</f>
        <v>56</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50.4</v>
      </c>
      <c r="G184" s="420" t="s">
        <v>66</v>
      </c>
      <c r="H184" s="110"/>
      <c r="I184" s="110"/>
      <c r="J184" s="110"/>
      <c r="K184" s="110"/>
      <c r="L184" s="110"/>
      <c r="M184" s="110"/>
    </row>
    <row r="185" spans="1:13" ht="15.75" thickBot="1">
      <c r="A185" s="110"/>
      <c r="B185" s="112" t="s">
        <v>40</v>
      </c>
      <c r="C185" s="421"/>
      <c r="D185" s="421"/>
      <c r="E185" s="421"/>
      <c r="F185" s="414">
        <f>ROUND(F184,0)</f>
        <v>50</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53</v>
      </c>
      <c r="B2" s="573"/>
      <c r="C2" s="573"/>
      <c r="D2" s="573"/>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4" t="s">
        <v>474</v>
      </c>
      <c r="B81" s="497"/>
      <c r="C81" s="23"/>
      <c r="D81" s="22"/>
      <c r="E81" s="22"/>
      <c r="F81" s="22"/>
      <c r="G81" s="22"/>
    </row>
    <row r="82" spans="1:7" ht="12.75">
      <c r="A82" s="575" t="s">
        <v>593</v>
      </c>
      <c r="B82" s="579" t="s">
        <v>468</v>
      </c>
      <c r="C82" s="584"/>
      <c r="D82" s="16"/>
      <c r="E82" s="5"/>
      <c r="F82" s="5"/>
      <c r="G82" s="5"/>
    </row>
    <row r="83" spans="1:7" ht="12.75">
      <c r="A83" s="576"/>
      <c r="B83" s="580"/>
      <c r="C83" s="585"/>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4" t="s">
        <v>738</v>
      </c>
      <c r="B123" s="581"/>
      <c r="D123" s="379"/>
      <c r="E123" s="45"/>
      <c r="F123" s="378"/>
      <c r="G123" s="22"/>
    </row>
    <row r="124" spans="1:7" ht="12.75">
      <c r="A124" s="582" t="s">
        <v>739</v>
      </c>
      <c r="B124" s="577" t="s">
        <v>810</v>
      </c>
      <c r="D124" s="380"/>
      <c r="E124" s="381"/>
      <c r="F124" s="16"/>
      <c r="G124" s="5"/>
    </row>
    <row r="125" spans="1:7" ht="12.75">
      <c r="A125" s="583"/>
      <c r="B125" s="578"/>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72" t="s">
        <v>589</v>
      </c>
      <c r="B131" s="586"/>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72" t="s">
        <v>640</v>
      </c>
      <c r="B247" s="497"/>
      <c r="C247" s="497"/>
      <c r="D247" s="497"/>
      <c r="E247" s="498"/>
    </row>
    <row r="248" spans="1:5" ht="12.75">
      <c r="A248" s="28" t="s">
        <v>637</v>
      </c>
      <c r="B248" s="570" t="s">
        <v>638</v>
      </c>
      <c r="C248" s="571"/>
      <c r="D248" s="571"/>
      <c r="E248" s="228" t="s">
        <v>830</v>
      </c>
    </row>
    <row r="249" spans="1:5" ht="12.75">
      <c r="A249" s="223" t="s">
        <v>813</v>
      </c>
      <c r="B249" s="224">
        <v>28</v>
      </c>
      <c r="C249" s="564" t="s">
        <v>86</v>
      </c>
      <c r="D249" s="563"/>
      <c r="E249" s="6" t="s">
        <v>85</v>
      </c>
    </row>
    <row r="250" spans="1:5" ht="12.75">
      <c r="A250" s="31" t="s">
        <v>817</v>
      </c>
      <c r="B250" s="32">
        <v>10</v>
      </c>
      <c r="C250" s="560" t="s">
        <v>639</v>
      </c>
      <c r="D250" s="567"/>
      <c r="E250" s="7" t="s">
        <v>829</v>
      </c>
    </row>
    <row r="251" spans="1:5" ht="12.75">
      <c r="A251" s="31" t="s">
        <v>815</v>
      </c>
      <c r="B251" s="32">
        <v>9</v>
      </c>
      <c r="C251" s="560" t="s">
        <v>639</v>
      </c>
      <c r="D251" s="567"/>
      <c r="E251" s="7" t="s">
        <v>829</v>
      </c>
    </row>
    <row r="252" spans="1:5" ht="12.75">
      <c r="A252" s="33" t="s">
        <v>816</v>
      </c>
      <c r="B252" s="222">
        <v>7</v>
      </c>
      <c r="C252" s="568" t="s">
        <v>639</v>
      </c>
      <c r="D252" s="569"/>
      <c r="E252" s="8" t="s">
        <v>829</v>
      </c>
    </row>
    <row r="253" spans="1:5" ht="12.75">
      <c r="A253" s="58" t="s">
        <v>814</v>
      </c>
      <c r="B253" s="58">
        <v>36</v>
      </c>
      <c r="C253" s="564" t="s">
        <v>86</v>
      </c>
      <c r="D253" s="563"/>
      <c r="E253" s="405" t="s">
        <v>85</v>
      </c>
    </row>
    <row r="254" spans="1:5" ht="12.75">
      <c r="A254" s="104" t="s">
        <v>811</v>
      </c>
      <c r="B254" s="105">
        <v>11</v>
      </c>
      <c r="C254" s="562" t="s">
        <v>639</v>
      </c>
      <c r="D254" s="563"/>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4" t="s">
        <v>86</v>
      </c>
      <c r="D257" s="563"/>
      <c r="E257" s="6" t="s">
        <v>85</v>
      </c>
    </row>
    <row r="258" spans="1:5" ht="12.75">
      <c r="A258" s="32" t="s">
        <v>819</v>
      </c>
      <c r="B258" s="32">
        <v>25</v>
      </c>
      <c r="C258" s="560" t="s">
        <v>86</v>
      </c>
      <c r="D258" s="561"/>
      <c r="E258" s="7" t="s">
        <v>85</v>
      </c>
    </row>
    <row r="259" spans="1:5" ht="12.75">
      <c r="A259" s="32" t="s">
        <v>820</v>
      </c>
      <c r="B259" s="32">
        <v>40</v>
      </c>
      <c r="C259" s="560" t="s">
        <v>86</v>
      </c>
      <c r="D259" s="561"/>
      <c r="E259" s="7" t="s">
        <v>85</v>
      </c>
    </row>
    <row r="260" spans="1:5" ht="12.75">
      <c r="A260" s="32" t="s">
        <v>821</v>
      </c>
      <c r="B260" s="32">
        <v>50</v>
      </c>
      <c r="C260" s="560" t="s">
        <v>86</v>
      </c>
      <c r="D260" s="561"/>
      <c r="E260" s="7" t="s">
        <v>85</v>
      </c>
    </row>
    <row r="261" spans="1:5" ht="12.75">
      <c r="A261" s="12" t="s">
        <v>822</v>
      </c>
      <c r="B261" s="12">
        <v>40</v>
      </c>
      <c r="C261" s="560" t="s">
        <v>86</v>
      </c>
      <c r="D261" s="561"/>
      <c r="E261" s="7" t="s">
        <v>85</v>
      </c>
    </row>
    <row r="262" spans="1:5" ht="12.75">
      <c r="A262" s="11" t="s">
        <v>823</v>
      </c>
      <c r="B262" s="12">
        <v>37</v>
      </c>
      <c r="C262" s="560" t="s">
        <v>639</v>
      </c>
      <c r="D262" s="561"/>
      <c r="E262" s="7" t="s">
        <v>829</v>
      </c>
    </row>
    <row r="263" spans="1:5" ht="12.75">
      <c r="A263" s="12" t="s">
        <v>828</v>
      </c>
      <c r="B263" s="58">
        <v>43</v>
      </c>
      <c r="C263" s="560" t="s">
        <v>639</v>
      </c>
      <c r="D263" s="561"/>
      <c r="E263" s="7" t="s">
        <v>829</v>
      </c>
    </row>
    <row r="264" spans="1:5" ht="12.75">
      <c r="A264" s="58" t="s">
        <v>824</v>
      </c>
      <c r="B264" s="58">
        <v>79</v>
      </c>
      <c r="C264" s="560" t="s">
        <v>639</v>
      </c>
      <c r="D264" s="561"/>
      <c r="E264" s="7" t="s">
        <v>829</v>
      </c>
    </row>
    <row r="265" spans="1:5" ht="12.75">
      <c r="A265" s="58" t="s">
        <v>825</v>
      </c>
      <c r="B265" s="58">
        <v>66</v>
      </c>
      <c r="C265" s="560" t="s">
        <v>639</v>
      </c>
      <c r="D265" s="561"/>
      <c r="E265" s="7" t="s">
        <v>829</v>
      </c>
    </row>
    <row r="266" spans="1:5" ht="12.75">
      <c r="A266" s="58" t="s">
        <v>826</v>
      </c>
      <c r="B266" s="58">
        <v>52</v>
      </c>
      <c r="C266" s="560" t="s">
        <v>639</v>
      </c>
      <c r="D266" s="561"/>
      <c r="E266" s="7" t="s">
        <v>829</v>
      </c>
    </row>
    <row r="267" spans="1:5" ht="12.75">
      <c r="A267" s="58" t="s">
        <v>827</v>
      </c>
      <c r="B267" s="58">
        <v>73</v>
      </c>
      <c r="C267" s="560" t="s">
        <v>639</v>
      </c>
      <c r="D267" s="561"/>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641</v>
      </c>
      <c r="B273" s="559"/>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131:B131"/>
    <mergeCell ref="C252:D252"/>
    <mergeCell ref="C251:D251"/>
    <mergeCell ref="C261:D261"/>
    <mergeCell ref="C253:D253"/>
    <mergeCell ref="A2:H2"/>
    <mergeCell ref="C257:D257"/>
    <mergeCell ref="A81:B81"/>
    <mergeCell ref="A82:A83"/>
    <mergeCell ref="B124:B125"/>
    <mergeCell ref="B82:B83"/>
    <mergeCell ref="A247:E247"/>
    <mergeCell ref="A123:B123"/>
    <mergeCell ref="A124:A125"/>
    <mergeCell ref="C82:C83"/>
    <mergeCell ref="C263:D263"/>
    <mergeCell ref="C264:D264"/>
    <mergeCell ref="C255:D255"/>
    <mergeCell ref="B248:D248"/>
    <mergeCell ref="C259:D259"/>
    <mergeCell ref="C260:D260"/>
    <mergeCell ref="A273:B273"/>
    <mergeCell ref="C262:D262"/>
    <mergeCell ref="C254:D254"/>
    <mergeCell ref="C249:D249"/>
    <mergeCell ref="C258:D258"/>
    <mergeCell ref="C270:D270"/>
    <mergeCell ref="C267:D267"/>
    <mergeCell ref="C265:D265"/>
    <mergeCell ref="C266:D266"/>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72"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72"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2021-08-10T14:22:18Z</dcterms:modified>
  <cp:category/>
  <cp:version/>
  <cp:contentType/>
  <cp:contentStatus/>
</cp:coreProperties>
</file>