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5090" windowHeight="1260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<sst xmlns="http://schemas.openxmlformats.org/spreadsheetml/2006/main" count="1888" uniqueCount="880">
  <si>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</si>
  <si>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</si>
  <si>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</si>
  <si>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</si>
  <si>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</si>
  <si>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</si>
  <si>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</si>
  <si>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</si>
  <si>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</si>
  <si>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</si>
  <si>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</si>
  <si>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</si>
  <si>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</si>
  <si>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</si>
  <si>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</si>
  <si>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</si>
  <si>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</si>
  <si>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</si>
  <si>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</si>
  <si>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</si>
  <si>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</si>
  <si>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</si>
  <si>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</si>
  <si>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</si>
  <si>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</si>
  <si>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</si>
  <si>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</si>
  <si>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</si>
  <si>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</si>
  <si>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</si>
  <si>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</si>
  <si>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</si>
  <si>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</si>
  <si>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</si>
  <si>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</si>
  <si>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</si>
  <si>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</si>
  <si>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</si>
  <si>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</si>
  <si>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</si>
  <si>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</si>
  <si>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</si>
  <si>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</si>
  <si>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</si>
  <si>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</si>
  <si>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</si>
  <si>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</si>
  <si>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</si>
  <si>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</si>
  <si>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</si>
  <si>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</si>
  <si>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</si>
  <si>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</si>
  <si>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</si>
  <si>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</si>
  <si>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</si>
  <si>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</si>
  <si>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</si>
  <si>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</si>
  <si>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</si>
  <si>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</si>
  <si>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</si>
  <si>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</si>
  <si>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</si>
  <si>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</si>
  <si>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</si>
  <si>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</si>
  <si>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</si>
  <si>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</si>
  <si>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</si>
  <si>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</si>
  <si>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</si>
  <si>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</si>
  <si>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</si>
  <si>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</si>
  <si>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</si>
  <si>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</si>
  <si>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</si>
  <si>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</si>
  <si>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</si>
  <si>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</si>
  <si>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</si>
  <si>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</si>
  <si>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</si>
  <si>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</si>
  <si>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</si>
  <si>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</si>
  <si>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</si>
  <si>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</si>
  <si>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</si>
  <si>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</si>
  <si>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</si>
  <si>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</si>
  <si>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</si>
  <si>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</si>
  <si>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</si>
  <si>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</si>
  <si>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</si>
  <si>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</si>
  <si>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</si>
  <si>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</si>
  <si>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</si>
  <si>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</si>
  <si>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</si>
  <si>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</si>
  <si>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</si>
  <si>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</si>
  <si>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</si>
  <si>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</si>
  <si>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</si>
  <si>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</si>
  <si>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</si>
  <si>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</si>
  <si>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</si>
  <si>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</si>
  <si>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</si>
  <si>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</si>
  <si>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</si>
  <si>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</si>
  <si>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</si>
  <si>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</si>
  <si>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</si>
  <si>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</si>
  <si>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</si>
  <si>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</si>
  <si>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</si>
  <si>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</si>
  <si>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</si>
  <si>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</si>
  <si>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</si>
  <si>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</si>
  <si>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</si>
  <si>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</si>
  <si>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</si>
  <si>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</si>
  <si>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</si>
  <si>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</si>
  <si>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</si>
  <si>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</si>
  <si>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</si>
  <si>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</si>
  <si>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</si>
  <si>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</si>
  <si>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</si>
  <si>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</si>
  <si>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</si>
  <si>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</si>
  <si>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</si>
  <si>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</si>
  <si>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</si>
  <si>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</si>
  <si>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</si>
  <si>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</si>
  <si>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</si>
  <si>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</si>
  <si>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</si>
  <si>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</si>
  <si>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</si>
  <si>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</si>
  <si>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</si>
  <si>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</si>
  <si>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</si>
  <si>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</si>
  <si>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</si>
  <si>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</si>
  <si>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</si>
  <si>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</si>
  <si>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</si>
  <si>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</si>
  <si>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</si>
  <si>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</si>
  <si>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</si>
  <si>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</si>
  <si>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</si>
  <si>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</si>
  <si>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</si>
  <si>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</si>
  <si>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</si>
  <si>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</si>
  <si>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</si>
  <si>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</si>
  <si>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</si>
  <si>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</si>
  <si>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</si>
  <si>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</si>
  <si>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</si>
  <si>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</si>
  <si>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</si>
  <si>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</si>
  <si>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</si>
  <si>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</si>
  <si>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</si>
  <si>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</si>
  <si>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</si>
  <si>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</si>
  <si>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</si>
  <si>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</si>
  <si>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</si>
  <si>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</si>
  <si>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</si>
  <si>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</si>
  <si>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</si>
  <si>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</si>
  <si>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</si>
  <si>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</si>
  <si>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</si>
  <si>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</si>
  <si>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</si>
  <si>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</si>
  <si>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</si>
  <si>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</si>
  <si>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</si>
  <si>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</si>
  <si>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</si>
  <si>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</si>
  <si>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</si>
  <si>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</si>
  <si>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</si>
  <si>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</si>
  <si>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</si>
  <si>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</si>
  <si>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</si>
  <si>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</si>
  <si>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</si>
  <si>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</si>
  <si>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</si>
  <si>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</si>
  <si>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</si>
  <si>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</si>
  <si>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</si>
  <si>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</si>
  <si>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</si>
  <si>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</si>
  <si>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</si>
  <si>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</si>
  <si>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</si>
  <si>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</si>
  <si>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</si>
  <si>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</si>
  <si>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</si>
  <si>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</si>
  <si>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</si>
  <si>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</si>
  <si>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</si>
  <si>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</si>
  <si>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</si>
  <si>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</si>
  <si>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</si>
  <si>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</si>
  <si>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</si>
  <si>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</si>
  <si>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</si>
  <si>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</si>
  <si>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</si>
  <si>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</si>
  <si>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</si>
  <si>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</si>
  <si>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</si>
  <si>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</si>
  <si>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</si>
  <si>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</si>
  <si>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</si>
  <si>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</si>
  <si>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</si>
  <si>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</si>
  <si>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</si>
  <si>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</si>
  <si>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</si>
  <si>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</si>
  <si>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</si>
  <si>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</si>
  <si>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</si>
  <si>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</si>
  <si>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</si>
  <si>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</si>
  <si>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</si>
  <si>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</si>
  <si>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</si>
  <si>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</si>
  <si>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</si>
  <si>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</si>
  <si>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</si>
  <si>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</si>
  <si>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</si>
  <si>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</si>
  <si>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</si>
  <si>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</si>
  <si>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</si>
  <si>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</si>
  <si>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</si>
  <si>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</si>
  <si>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</si>
  <si>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</si>
  <si>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</si>
  <si>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</si>
  <si>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</si>
  <si>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</si>
  <si>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</si>
  <si>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</si>
  <si>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</si>
  <si>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</si>
  <si>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</si>
  <si>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</si>
  <si>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</si>
  <si>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</si>
  <si>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</si>
  <si>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</si>
  <si>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</si>
  <si>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</si>
  <si>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</si>
  <si>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</si>
  <si>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</si>
  <si>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</si>
  <si>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</si>
  <si>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</si>
  <si>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</si>
  <si>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</si>
  <si>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</si>
  <si>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</si>
  <si>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</si>
  <si>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</si>
  <si>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</si>
  <si>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</si>
  <si>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</si>
  <si>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</si>
  <si>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</si>
  <si>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</si>
  <si>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</si>
  <si>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</si>
  <si>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</si>
  <si>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</si>
  <si>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</si>
  <si>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</si>
  <si>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</si>
  <si>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</si>
  <si>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</si>
  <si>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</si>
  <si>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</si>
  <si>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</si>
  <si>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</si>
  <si>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</si>
  <si>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</si>
  <si>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</si>
  <si>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</si>
  <si>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</si>
  <si>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</si>
  <si>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</si>
  <si>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</si>
  <si>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</si>
  <si>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</si>
  <si>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</si>
  <si>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</si>
  <si>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</si>
  <si>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</si>
  <si>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</si>
  <si>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</si>
  <si>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</si>
  <si>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</si>
  <si>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</si>
  <si>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</si>
  <si>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</si>
  <si>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</si>
  <si>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</si>
  <si>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</si>
  <si>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</si>
  <si>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</si>
  <si>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</si>
  <si>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</si>
  <si>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</si>
  <si>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</si>
  <si>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</si>
  <si>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</si>
  <si>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</si>
  <si>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</si>
  <si>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</si>
  <si>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</si>
  <si>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</si>
  <si>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</si>
  <si>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</si>
  <si>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</si>
  <si>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</si>
  <si>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</si>
  <si>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</si>
  <si>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</si>
  <si>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</si>
  <si>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</si>
  <si>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</si>
  <si>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</si>
  <si>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</si>
  <si>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</si>
  <si>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</si>
  <si>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</si>
  <si>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</si>
  <si>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</si>
  <si>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</si>
  <si>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</si>
  <si>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</si>
  <si>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</si>
  <si>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</si>
  <si>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</si>
  <si>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</si>
  <si>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</si>
  <si>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</si>
  <si>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</si>
  <si>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</si>
  <si>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</si>
  <si>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</si>
  <si>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</si>
  <si>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</si>
  <si>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</si>
  <si>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</si>
  <si>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</si>
  <si>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</si>
  <si>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</si>
  <si>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</si>
  <si>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</si>
  <si>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</si>
  <si>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</si>
  <si>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</si>
  <si>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</si>
  <si>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</si>
  <si>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</si>
  <si>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</si>
  <si>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</si>
  <si>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</si>
  <si>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</si>
  <si>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</si>
  <si>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</si>
  <si>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</si>
  <si>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</si>
  <si>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</si>
  <si>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</si>
  <si>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</si>
  <si>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</si>
  <si>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</si>
  <si>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</si>
  <si>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</si>
  <si>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</si>
  <si>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</si>
  <si>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</si>
  <si>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</si>
  <si>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</si>
  <si>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</si>
  <si>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</si>
  <si>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</si>
  <si>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</si>
  <si>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</si>
  <si>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</si>
  <si>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</si>
  <si>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</si>
  <si>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</si>
  <si>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</si>
  <si>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</si>
  <si>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</si>
  <si>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</si>
  <si>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</si>
  <si>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</si>
  <si>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</si>
  <si>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</si>
  <si>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</si>
  <si>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</si>
  <si>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</si>
  <si>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</si>
  <si>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</si>
  <si>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</si>
  <si>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</si>
  <si>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</si>
  <si>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</si>
  <si>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</si>
  <si>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</si>
  <si>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</si>
  <si>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</si>
  <si>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</si>
  <si>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</si>
  <si>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</si>
  <si>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</si>
  <si>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</si>
  <si>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</si>
  <si>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</si>
  <si>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</si>
  <si>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</si>
  <si>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</si>
  <si>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</si>
  <si>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</si>
  <si>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</si>
  <si>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</si>
  <si>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</si>
  <si>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</si>
  <si>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</si>
  <si>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</si>
  <si>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</si>
  <si>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</si>
  <si>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</si>
  <si>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</si>
  <si>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</si>
  <si>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</si>
  <si>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</si>
  <si>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</si>
  <si>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</si>
  <si>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</si>
  <si>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</si>
  <si>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</si>
  <si>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</si>
  <si>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</si>
  <si>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</si>
  <si>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</si>
  <si>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</si>
  <si>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</si>
  <si>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</si>
  <si>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</si>
  <si>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</si>
  <si>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</si>
  <si>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</si>
  <si>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</si>
  <si>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</si>
  <si>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</si>
  <si>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</si>
  <si>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</si>
  <si>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</si>
  <si>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</si>
  <si>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</si>
  <si>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</si>
  <si>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</si>
  <si>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</si>
  <si>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</si>
  <si>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</si>
  <si>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</si>
  <si>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</si>
  <si>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</si>
  <si>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</si>
  <si>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</si>
  <si>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</si>
  <si>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</si>
  <si>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</si>
  <si>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</si>
  <si>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</si>
  <si>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</si>
  <si>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</si>
  <si>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</si>
  <si>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</si>
  <si>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</si>
  <si>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</si>
  <si>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</si>
  <si>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</si>
  <si>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</si>
  <si>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</si>
  <si>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</si>
  <si>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</si>
  <si>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</si>
  <si>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</si>
  <si>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</si>
  <si>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</si>
  <si>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</si>
  <si>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</si>
  <si>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</si>
  <si>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</si>
  <si>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</si>
  <si>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</si>
  <si>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</si>
  <si>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</si>
  <si>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</si>
  <si>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</si>
  <si>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</si>
  <si>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</si>
  <si>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</si>
  <si>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</si>
  <si>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</si>
  <si>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</si>
  <si>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</si>
  <si>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</si>
  <si>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</si>
  <si>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</si>
  <si>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</si>
  <si>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</si>
  <si>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</si>
  <si>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</si>
  <si>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</si>
  <si>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</si>
  <si>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</si>
  <si>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</si>
  <si>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</si>
  <si>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</si>
  <si>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</si>
  <si>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</si>
  <si>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</si>
  <si>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</si>
  <si>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</si>
  <si>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</si>
  <si>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</si>
  <si>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</si>
  <si>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</si>
  <si>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</si>
  <si>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</si>
  <si>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</si>
  <si>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</si>
  <si>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</si>
  <si>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</si>
  <si>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</si>
  <si>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</si>
  <si>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</si>
  <si>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</si>
  <si>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</si>
  <si>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</si>
  <si>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</si>
  <si>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</si>
  <si>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</si>
  <si>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</si>
  <si>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</si>
  <si>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</si>
  <si>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</si>
  <si>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</si>
  <si>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</si>
  <si>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</si>
  <si>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</si>
  <si>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</si>
  <si>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</si>
  <si>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</si>
  <si>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</si>
  <si>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</si>
  <si>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</si>
  <si>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</si>
  <si>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</si>
  <si>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</si>
  <si>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</si>
  <si>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</si>
  <si>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</si>
  <si>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</si>
  <si>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</si>
  <si>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</si>
  <si>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</si>
  <si>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</si>
  <si>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</si>
  <si>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</si>
  <si>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</si>
  <si>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</si>
  <si>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</si>
  <si>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</si>
  <si>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</si>
  <si>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</si>
  <si>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</si>
  <si>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</si>
  <si>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</si>
  <si>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</si>
  <si>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</si>
  <si>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</si>
  <si>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</si>
  <si>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</si>
  <si>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</si>
  <si>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</si>
  <si>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</si>
  <si>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</si>
  <si>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</si>
  <si>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</si>
  <si>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</si>
  <si>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</si>
  <si>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</si>
  <si>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</si>
  <si>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</si>
  <si>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</si>
  <si>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</si>
  <si>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</si>
  <si>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</si>
  <si>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</si>
  <si>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</si>
  <si>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</si>
  <si>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</si>
  <si>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</si>
  <si>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</si>
  <si>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</si>
  <si>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</si>
  <si>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</si>
  <si>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</si>
  <si>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</si>
  <si>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</si>
  <si>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</si>
  <si>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</si>
  <si>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</si>
  <si>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</si>
  <si>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</si>
  <si>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</si>
  <si>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</si>
  <si>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</si>
  <si>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</si>
  <si>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</si>
  <si>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</si>
  <si>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</si>
  <si>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</si>
  <si>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</si>
  <si>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</si>
  <si>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</si>
  <si>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</si>
  <si>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</si>
  <si>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</si>
  <si>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</si>
  <si>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</si>
  <si>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</si>
  <si>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</si>
  <si>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</si>
  <si>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</si>
  <si>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</si>
  <si>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</si>
  <si>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</si>
  <si>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</si>
  <si>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</si>
  <si>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</si>
  <si>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</si>
  <si>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</si>
  <si>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</si>
  <si>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</si>
  <si>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</si>
  <si>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</si>
  <si>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</si>
  <si>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</si>
  <si>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</si>
  <si>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</si>
  <si>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</si>
  <si>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</si>
  <si>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</si>
  <si>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</si>
  <si>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</si>
  <si>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</si>
  <si>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</si>
  <si>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</si>
  <si>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</si>
  <si>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</si>
  <si>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</si>
  <si>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</si>
  <si>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</si>
  <si>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</si>
  <si>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</si>
  <si>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</si>
  <si>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</si>
  <si>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</si>
  <si>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</si>
  <si>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</si>
  <si>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</si>
  <si>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</si>
  <si>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</si>
  <si>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</si>
  <si>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</si>
  <si>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</si>
  <si>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</si>
  <si>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</si>
  <si>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</si>
  <si>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</si>
  <si>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</si>
  <si>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</si>
  <si>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</si>
  <si>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</si>
  <si>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</si>
  <si>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</si>
  <si>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</si>
  <si>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</si>
  <si>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</si>
  <si>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</si>
  <si>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</si>
  <si>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</si>
  <si>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</si>
  <si>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</si>
  <si>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</si>
  <si>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</si>
  <si>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</si>
  <si>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</si>
  <si>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</si>
  <si>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</si>
  <si>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</si>
  <si>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</si>
  <si>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</si>
  <si>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</si>
  <si>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</si>
  <si>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</si>
  <si>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</si>
  <si>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</si>
  <si>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</si>
  <si>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</si>
  <si>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</si>
  <si>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</si>
  <si>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</si>
  <si>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</si>
  <si>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</si>
  <si>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</si>
  <si>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</si>
  <si>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</si>
  <si>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</si>
  <si>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</si>
  <si>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</si>
  <si>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</si>
  <si>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</si>
  <si>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</si>
  <si>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</si>
  <si>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</si>
  <si>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</si>
  <si>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</si>
  <si>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</si>
  <si>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</si>
  <si>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</si>
  <si>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</si>
  <si>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</si>
  <si>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</si>
  <si>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</si>
  <si>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</si>
  <si>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</si>
  <si>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</si>
  <si>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</si>
  <si>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</si>
  <si>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</si>
  <si>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</si>
  <si>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</si>
  <si>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</si>
  <si>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</si>
  <si>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</si>
  <si>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</si>
  <si>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</si>
  <si>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</si>
  <si>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</si>
  <si>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</si>
  <si>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</si>
  <si>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</si>
  <si>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</si>
  <si>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</si>
  <si>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</si>
  <si>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</si>
  <si>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</si>
  <si>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</si>
  <si>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</si>
  <si>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</si>
  <si>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</si>
  <si>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</si>
  <si>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</si>
  <si>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</si>
  <si>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</si>
  <si>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</si>
  <si>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</si>
  <si>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</si>
  <si>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</si>
  <si>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</si>
  <si>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</si>
  <si>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</si>
  <si>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</si>
  <si>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</si>
  <si>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</si>
  <si>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</si>
  <si>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</si>
  <si>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</si>
  <si>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</si>
  <si>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</si>
  <si>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</si>
  <si>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</si>
  <si>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</si>
  <si>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</si>
  <si>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</si>
  <si>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</si>
  <si>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</si>
  <si>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</si>
  <si>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</si>
  <si>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</si>
  <si>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</si>
  <si>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</si>
  <si>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</si>
  <si>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</si>
  <si>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</si>
  <si>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</si>
  <si>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</si>
  <si>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</si>
  <si>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</si>
  <si>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</si>
  <si>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</si>
  <si>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</si>
  <si>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</si>
  <si>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</si>
  <si>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</si>
  <si>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</si>
  <si>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</si>
  <si>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</si>
  <si>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</si>
  <si>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</si>
  <si>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</si>
  <si>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</si>
  <si>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</si>
  <si>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McCoy T 1614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</si>
</sst>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G174" sqref="G174:G17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42818</v>
      </c>
      <c r="G6" s="479"/>
      <c r="H6" s="479"/>
      <c r="I6" s="480"/>
      <c r="J6" s="316"/>
      <c r="K6" s="316"/>
      <c r="L6" s="316"/>
      <c r="M6" s="316"/>
    </row>
    <row r="7" spans="1:13" ht="12.75" customHeight="1">
      <c r="A7" s="316"/>
      <c r="B7" s="316"/>
      <c r="C7" s="316"/>
      <c r="D7" s="316" t="s">
        <v>578</v>
      </c>
      <c r="E7" s="316"/>
      <c r="F7" s="489" t="s">
        <v>879</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26</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12.4</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856</v>
      </c>
      <c r="H41" s="468"/>
      <c r="I41" s="468"/>
      <c r="J41" s="468"/>
      <c r="K41" s="468"/>
      <c r="L41" s="469"/>
      <c r="M41" s="26"/>
    </row>
    <row r="42" spans="1:13" ht="12.75">
      <c r="A42" s="137" t="s">
        <v>523</v>
      </c>
      <c r="B42" s="494" t="s">
        <v>438</v>
      </c>
      <c r="C42" s="495"/>
      <c r="D42" s="495"/>
      <c r="E42" s="49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146</v>
      </c>
      <c r="G50" s="40" t="s">
        <v>268</v>
      </c>
      <c r="H50" s="40"/>
      <c r="I50" s="40"/>
      <c r="J50" s="154">
        <v>146</v>
      </c>
      <c r="K50" s="26"/>
      <c r="L50" s="26"/>
      <c r="M50" s="26"/>
    </row>
    <row r="51" spans="1:13" ht="12.75">
      <c r="A51" s="136" t="s">
        <v>375</v>
      </c>
      <c r="B51" s="27" t="s">
        <v>502</v>
      </c>
      <c r="C51" s="41"/>
      <c r="D51" s="39"/>
      <c r="E51" s="26"/>
      <c r="F51" s="396">
        <f>'Calculations- All Data'!F57</f>
        <v>146</v>
      </c>
      <c r="G51" s="42" t="s">
        <v>268</v>
      </c>
      <c r="H51" s="42"/>
      <c r="I51" s="42"/>
      <c r="J51" s="397">
        <f>'Calculations- All Data'!J57</f>
        <v>146</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c r="G54" s="468"/>
      <c r="H54" s="468"/>
      <c r="I54" s="188"/>
      <c r="J54" s="467"/>
      <c r="K54" s="476"/>
      <c r="L54" s="477"/>
      <c r="M54" s="26"/>
    </row>
    <row r="55" spans="1:13" ht="12.75">
      <c r="A55" s="136" t="s">
        <v>375</v>
      </c>
      <c r="B55" s="41" t="s">
        <v>369</v>
      </c>
      <c r="C55" s="26"/>
      <c r="D55" s="26"/>
      <c r="E55" s="26"/>
      <c r="F55" s="464"/>
      <c r="G55" s="465"/>
      <c r="H55" s="465"/>
      <c r="I55" s="187"/>
      <c r="J55" s="464"/>
      <c r="K55" s="465"/>
      <c r="L55" s="466"/>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67"/>
      <c r="G59" s="468"/>
      <c r="H59" s="468"/>
      <c r="I59" s="187"/>
      <c r="J59" s="467"/>
      <c r="K59" s="468"/>
      <c r="L59" s="46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146</v>
      </c>
      <c r="G85" s="27" t="s">
        <v>268</v>
      </c>
      <c r="H85" s="39"/>
      <c r="I85" s="385" t="s">
        <v>14</v>
      </c>
      <c r="J85" s="395">
        <f>'Calculations- All Data'!J98</f>
        <v>146</v>
      </c>
      <c r="K85" s="26" t="s">
        <v>268</v>
      </c>
      <c r="L85" s="26"/>
      <c r="M85" s="26"/>
    </row>
    <row r="86" spans="1:13" ht="13.5" thickBot="1">
      <c r="A86" s="253" t="s">
        <v>601</v>
      </c>
      <c r="B86" s="26"/>
      <c r="C86" s="26"/>
      <c r="D86" s="26"/>
      <c r="E86" s="252"/>
      <c r="F86" s="399">
        <f>'Calculations- All Data'!F99</f>
        <v>146</v>
      </c>
      <c r="G86" s="27" t="s">
        <v>268</v>
      </c>
      <c r="H86" s="39"/>
      <c r="I86" s="385" t="s">
        <v>14</v>
      </c>
      <c r="J86" s="395">
        <f>'Calculations- All Data'!J99</f>
        <v>146</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749</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197</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146</v>
      </c>
      <c r="H113" s="26" t="s">
        <v>547</v>
      </c>
      <c r="I113" s="26"/>
      <c r="J113" s="26"/>
      <c r="K113" s="26"/>
      <c r="L113" s="26"/>
      <c r="M113" s="26"/>
    </row>
    <row r="114" spans="1:13" ht="13.5" thickBot="1">
      <c r="A114" s="26"/>
      <c r="B114" s="26"/>
      <c r="C114" s="27" t="s">
        <v>509</v>
      </c>
      <c r="D114" s="26"/>
      <c r="E114" s="26"/>
      <c r="F114" s="324"/>
      <c r="G114" s="318">
        <f>'Calculations- All Data'!F118</f>
        <v>146</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146</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27.064999999999998</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12.17925</v>
      </c>
      <c r="H130" s="26" t="s">
        <v>547</v>
      </c>
      <c r="I130" s="193"/>
      <c r="J130" s="193"/>
      <c r="K130" s="193"/>
      <c r="L130" s="26"/>
      <c r="M130" s="26"/>
    </row>
    <row r="131" spans="1:13" ht="12.75" customHeight="1">
      <c r="A131" s="109"/>
      <c r="B131" s="26"/>
      <c r="C131" s="320" t="s">
        <v>1</v>
      </c>
      <c r="D131" s="40"/>
      <c r="E131" s="40"/>
      <c r="F131" s="324" t="s">
        <v>595</v>
      </c>
      <c r="G131" s="248">
        <f>'Calculations- All Data'!F134</f>
        <v>4.598571687718237</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7.580678312281763</v>
      </c>
      <c r="H133" s="26" t="s">
        <v>547</v>
      </c>
      <c r="I133" s="26"/>
      <c r="J133" s="372"/>
      <c r="K133" s="26"/>
      <c r="L133" s="26"/>
      <c r="M133" s="26"/>
    </row>
    <row r="134" spans="1:13" ht="13.5" thickBot="1">
      <c r="A134" s="109"/>
      <c r="B134" s="26"/>
      <c r="C134" s="267" t="s">
        <v>610</v>
      </c>
      <c r="D134" s="267"/>
      <c r="E134" s="267"/>
      <c r="F134" s="324" t="s">
        <v>594</v>
      </c>
      <c r="G134" s="395">
        <f>'Calculations- All Data'!F136</f>
        <v>94.00041107229386</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518</v>
      </c>
      <c r="G148" s="441"/>
      <c r="H148" s="441"/>
      <c r="I148" s="441"/>
      <c r="J148" s="441"/>
      <c r="K148" s="255"/>
      <c r="L148" s="99"/>
      <c r="M148" s="99"/>
    </row>
    <row r="149" spans="1:13" s="97" customFormat="1" ht="22.5" customHeight="1">
      <c r="A149" s="205"/>
      <c r="B149" s="99"/>
      <c r="C149" s="99"/>
      <c r="D149" s="99"/>
      <c r="E149" s="263" t="s">
        <v>425</v>
      </c>
      <c r="F149" s="440"/>
      <c r="G149" s="441"/>
      <c r="H149" s="441"/>
      <c r="I149" s="441"/>
      <c r="J149" s="441"/>
      <c r="K149" s="256"/>
      <c r="L149" s="99"/>
      <c r="M149" s="99"/>
    </row>
    <row r="150" spans="1:13" s="97" customFormat="1" ht="22.5" customHeight="1">
      <c r="A150" s="205"/>
      <c r="B150" s="99"/>
      <c r="C150" s="99"/>
      <c r="D150" s="99"/>
      <c r="E150" s="263" t="s">
        <v>425</v>
      </c>
      <c r="F150" s="440"/>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12.4</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590</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28.200123321688157</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28.200123321688157</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26.536316045708553</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27</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24</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42818</v>
      </c>
      <c r="G4" s="537"/>
      <c r="H4" s="537"/>
      <c r="I4" s="538"/>
      <c r="J4" s="317"/>
      <c r="K4" s="317"/>
      <c r="L4" s="317"/>
      <c r="M4" s="317"/>
    </row>
    <row r="5" spans="1:13" ht="12.75">
      <c r="A5" s="317"/>
      <c r="B5" s="317"/>
      <c r="C5" s="317"/>
      <c r="D5" s="317" t="s">
        <v>578</v>
      </c>
      <c r="E5" s="317"/>
      <c r="F5" s="539" t="str">
        <f>'CREDIT CALCULATION FORM'!F7:K7</f>
        <v>McCoy T 1614 F 2</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Farm uses no manure application and applies commercial fertilizer at or below the Penn State recommended agronomic rates</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700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12.4</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267</v>
      </c>
      <c r="C46" s="506"/>
      <c r="D46" s="506"/>
      <c r="E46" s="506"/>
      <c r="F46" s="331">
        <f>'CREDIT CALCULATION FORM'!G42</f>
        <v>70</v>
      </c>
      <c r="G46" s="127"/>
      <c r="H46" s="120"/>
      <c r="I46" s="120"/>
      <c r="J46" s="120"/>
      <c r="K46" s="120"/>
      <c r="L46" s="110"/>
      <c r="M46" s="110"/>
    </row>
    <row r="47" spans="1:13" ht="12.75">
      <c r="A47" s="123"/>
      <c r="B47" s="125"/>
      <c r="C47" s="506" t="s">
        <v>606</v>
      </c>
      <c r="D47" s="506"/>
      <c r="E47" s="506"/>
      <c r="F47" s="103">
        <f>VLOOKUP(F46,'BMPs and Bay Model Data'!A4:D30,4,FALSE)</f>
        <v>0.941</v>
      </c>
      <c r="G47" s="120"/>
      <c r="H47" s="120"/>
      <c r="I47" s="120"/>
      <c r="J47" s="120"/>
      <c r="K47" s="120"/>
      <c r="L47" s="110"/>
      <c r="M47" s="110"/>
    </row>
    <row r="48" spans="1:13" ht="12.75">
      <c r="A48" s="123"/>
      <c r="B48" s="125"/>
      <c r="C48" s="506" t="s">
        <v>607</v>
      </c>
      <c r="D48" s="506"/>
      <c r="E48" s="506"/>
      <c r="F48" s="103">
        <f>VLOOKUP(F46,'BMPs and Bay Model Data'!A4:E30,5,FALSE)</f>
        <v>0.45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146</v>
      </c>
      <c r="G56" s="117" t="s">
        <v>268</v>
      </c>
      <c r="H56" s="117"/>
      <c r="I56" s="117"/>
      <c r="J56" s="101">
        <f>'CREDIT CALCULATION FORM'!J50</f>
        <v>146</v>
      </c>
      <c r="K56" s="117" t="s">
        <v>268</v>
      </c>
      <c r="L56" s="117"/>
      <c r="M56" s="110"/>
    </row>
    <row r="57" spans="1:13" ht="12.75">
      <c r="A57" s="110"/>
      <c r="B57" s="131" t="s">
        <v>502</v>
      </c>
      <c r="C57" s="119"/>
      <c r="D57" s="116"/>
      <c r="E57" s="110"/>
      <c r="F57" s="247">
        <f>F56</f>
        <v>146</v>
      </c>
      <c r="G57" s="119" t="s">
        <v>268</v>
      </c>
      <c r="H57" s="117"/>
      <c r="I57" s="117"/>
      <c r="J57" s="247">
        <f>J56</f>
        <v>146</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115</v>
      </c>
      <c r="D61" s="110"/>
      <c r="E61" s="110"/>
      <c r="F61" s="509">
        <f>'CREDIT CALCULATION FORM'!F55:I55</f>
        <v>0</v>
      </c>
      <c r="G61" s="510"/>
      <c r="H61" s="510"/>
      <c r="I61" s="189"/>
      <c r="J61" s="509">
        <f>'CREDIT CALCULATION FORM'!J55:M55</f>
        <v>0</v>
      </c>
      <c r="K61" s="510"/>
      <c r="L61" s="511"/>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291</v>
      </c>
      <c r="E67" s="110"/>
      <c r="F67" s="512" t="str">
        <f>CONCATENATE(F60,F66)</f>
        <v>00</v>
      </c>
      <c r="G67" s="501"/>
      <c r="H67" s="501"/>
      <c r="I67" s="189"/>
      <c r="J67" s="512" t="str">
        <f>CONCATENATE(J60,J66)</f>
        <v>00</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146</v>
      </c>
      <c r="G98" s="119" t="s">
        <v>268</v>
      </c>
      <c r="H98" s="191" t="s">
        <v>14</v>
      </c>
      <c r="I98" s="117"/>
      <c r="J98" s="402">
        <f>IF(SUM(J57,J69,J82,J95)=0,F98,SUM(J57,J82,J69,J95))</f>
        <v>146</v>
      </c>
      <c r="K98" s="110" t="s">
        <v>268</v>
      </c>
      <c r="L98" s="110"/>
      <c r="M98" s="110"/>
    </row>
    <row r="99" spans="1:13" ht="13.5" thickBot="1">
      <c r="A99" s="110"/>
      <c r="B99" s="116" t="s">
        <v>511</v>
      </c>
      <c r="C99" s="119"/>
      <c r="D99" s="110"/>
      <c r="E99" s="110"/>
      <c r="F99" s="402">
        <f>SUM(F96,F83,F70,F57)</f>
        <v>146</v>
      </c>
      <c r="G99" s="119" t="s">
        <v>268</v>
      </c>
      <c r="H99" s="191" t="s">
        <v>14</v>
      </c>
      <c r="I99" s="191"/>
      <c r="J99" s="402">
        <f>IF(SUM(J96,J83,J70,J57)=0,F99,SUM(J96,J83,J70,J57))</f>
        <v>146</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Weikert </v>
      </c>
      <c r="G106" s="501"/>
      <c r="H106" s="501"/>
      <c r="I106" s="513"/>
      <c r="J106" s="110"/>
      <c r="K106" s="110"/>
      <c r="L106" s="110"/>
      <c r="M106" s="110"/>
    </row>
    <row r="107" spans="1:13" ht="12.75">
      <c r="A107" s="110"/>
      <c r="B107" s="117"/>
      <c r="C107" s="110" t="s">
        <v>448</v>
      </c>
      <c r="D107" s="110"/>
      <c r="E107" s="110"/>
      <c r="F107" s="218">
        <f>VLOOKUP(F106,'Data Tables'!A133:B245,2,FALSE)</f>
        <v>4</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NONE4</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146</v>
      </c>
      <c r="G117" s="117" t="s">
        <v>268</v>
      </c>
      <c r="H117" s="117"/>
      <c r="I117" s="117"/>
      <c r="J117" s="110"/>
      <c r="K117" s="110"/>
      <c r="L117" s="110"/>
      <c r="M117" s="110"/>
    </row>
    <row r="118" spans="1:15" ht="12.75" customHeight="1" thickBot="1">
      <c r="A118" s="110"/>
      <c r="B118" s="110"/>
      <c r="C118" s="278" t="s">
        <v>509</v>
      </c>
      <c r="D118" s="278"/>
      <c r="E118" s="278"/>
      <c r="F118" s="389">
        <f>F111+J99</f>
        <v>146</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146</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27.064999999999998</v>
      </c>
      <c r="G132" s="119" t="s">
        <v>268</v>
      </c>
      <c r="H132" s="129"/>
      <c r="I132" s="110"/>
      <c r="J132" s="110"/>
      <c r="K132" s="110"/>
      <c r="L132" s="110"/>
      <c r="M132" s="110"/>
    </row>
    <row r="133" spans="1:13" ht="12.75" customHeight="1">
      <c r="A133" s="110"/>
      <c r="B133" s="278" t="s">
        <v>865</v>
      </c>
      <c r="C133" s="117"/>
      <c r="D133" s="117"/>
      <c r="E133" s="110"/>
      <c r="F133" s="248">
        <f>F132*F48</f>
        <v>12.17925</v>
      </c>
      <c r="G133" s="119" t="s">
        <v>268</v>
      </c>
      <c r="H133" s="129"/>
      <c r="I133" s="110"/>
      <c r="J133" s="110"/>
      <c r="K133" s="110"/>
      <c r="L133" s="110"/>
      <c r="M133" s="110"/>
    </row>
    <row r="134" spans="1:13" ht="12.75" customHeight="1">
      <c r="A134" s="110"/>
      <c r="B134" s="117" t="s">
        <v>624</v>
      </c>
      <c r="C134" s="117"/>
      <c r="D134" s="117"/>
      <c r="E134" s="110"/>
      <c r="F134" s="248">
        <f>F133-(F133*(1-K45)*(1-L45))</f>
        <v>4.598571687718237</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94.00041107229386</v>
      </c>
      <c r="G136" s="119" t="s">
        <v>298</v>
      </c>
      <c r="H136" s="129"/>
      <c r="I136" s="110"/>
      <c r="J136" s="110"/>
      <c r="K136" s="110"/>
      <c r="L136" s="110"/>
      <c r="M136" s="110"/>
    </row>
    <row r="137" spans="1:13" ht="12.75" customHeight="1">
      <c r="A137" s="110"/>
      <c r="B137" s="131" t="s">
        <v>569</v>
      </c>
      <c r="C137" s="119"/>
      <c r="D137" s="110"/>
      <c r="E137" s="110"/>
      <c r="F137" s="403">
        <f>IF(F43=0,"0",F136/F43)</f>
        <v>7.580678312281763</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Cereal Cover Crop</v>
      </c>
      <c r="F144" s="524"/>
      <c r="G144" s="512" t="str">
        <f>IF(OR(E144=$E$245,E144=$E$246),CONCATENATE(E144,$F$151),IF(E144="Continuous No-Till*",CONCATENATE(E144,$F$49),IF(OR(E144=$E$249,E144=$E$250,E144=$E$251,E144=$E$252),CONCATENATE(E144,$F$45),E144)))</f>
        <v>Cereal Cover CropLate-Planting - Up to 7 days after published first frost date</v>
      </c>
      <c r="H144" s="501"/>
      <c r="I144" s="501"/>
      <c r="J144" s="513"/>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22">
        <f>'CREDIT CALCULATION FORM'!F149</f>
        <v>0</v>
      </c>
      <c r="F145" s="523"/>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22">
        <f>'CREDIT CALCULATION FORM'!F150</f>
        <v>0</v>
      </c>
      <c r="F146" s="523"/>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12.4</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Late-Planting - Up to 7 days after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28.200123321688157</v>
      </c>
      <c r="G153" s="120" t="s">
        <v>298</v>
      </c>
      <c r="H153" s="122"/>
      <c r="I153" s="211"/>
      <c r="J153" s="254"/>
      <c r="K153" s="254"/>
      <c r="L153" s="120"/>
      <c r="M153" s="120"/>
    </row>
    <row r="154" spans="1:13" ht="12.75">
      <c r="A154" s="110"/>
      <c r="B154" s="110"/>
      <c r="C154" s="110"/>
      <c r="D154" s="141" t="s">
        <v>548</v>
      </c>
      <c r="E154" s="212"/>
      <c r="F154" s="281">
        <f>IF(F43=0,"0",(F136-F153)/F43)</f>
        <v>5.306474818597234</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28.200123321688157</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28.200123321688157</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26.536316045708553</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26.536316045708553</v>
      </c>
      <c r="G180" s="110" t="s">
        <v>585</v>
      </c>
      <c r="H180" s="110"/>
      <c r="I180" s="110"/>
      <c r="J180" s="110"/>
      <c r="K180" s="110"/>
      <c r="L180" s="110"/>
      <c r="M180" s="110"/>
    </row>
    <row r="181" spans="1:13" ht="13.5" thickBot="1">
      <c r="A181" s="110"/>
      <c r="B181" s="116" t="s">
        <v>561</v>
      </c>
      <c r="C181" s="415"/>
      <c r="D181" s="415"/>
      <c r="E181" s="415"/>
      <c r="F181" s="416">
        <f>ROUND(F180,0)</f>
        <v>27</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24.3</v>
      </c>
      <c r="G184" s="420" t="s">
        <v>585</v>
      </c>
      <c r="H184" s="110"/>
      <c r="I184" s="110"/>
      <c r="J184" s="110"/>
      <c r="K184" s="110"/>
      <c r="L184" s="110"/>
      <c r="M184" s="110"/>
    </row>
    <row r="185" spans="1:13" ht="15.75" thickBot="1">
      <c r="A185" s="110"/>
      <c r="B185" s="112" t="s">
        <v>559</v>
      </c>
      <c r="C185" s="421"/>
      <c r="D185" s="421"/>
      <c r="E185" s="421"/>
      <c r="F185" s="414">
        <f>ROUND(F184,0)</f>
        <v>24</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2" t="s">
        <v>379</v>
      </c>
      <c r="B124" s="576" t="s">
        <v>450</v>
      </c>
      <c r="D124" s="380"/>
      <c r="E124" s="381"/>
      <c r="F124" s="16"/>
      <c r="G124" s="5"/>
    </row>
    <row r="125" spans="1:7" ht="12.75">
      <c r="A125" s="573"/>
      <c r="B125" s="577"/>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4" t="s">
        <v>229</v>
      </c>
      <c r="B131" s="575"/>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4" t="s">
        <v>280</v>
      </c>
      <c r="B247" s="501"/>
      <c r="C247" s="501"/>
      <c r="D247" s="501"/>
      <c r="E247" s="513"/>
    </row>
    <row r="248" spans="1:5" ht="12.75">
      <c r="A248" s="28" t="s">
        <v>277</v>
      </c>
      <c r="B248" s="565" t="s">
        <v>278</v>
      </c>
      <c r="C248" s="566"/>
      <c r="D248" s="566"/>
      <c r="E248" s="228" t="s">
        <v>470</v>
      </c>
    </row>
    <row r="249" spans="1:5" ht="12.75">
      <c r="A249" s="223" t="s">
        <v>453</v>
      </c>
      <c r="B249" s="224">
        <v>28</v>
      </c>
      <c r="C249" s="564" t="s">
        <v>605</v>
      </c>
      <c r="D249" s="563"/>
      <c r="E249" s="6" t="s">
        <v>604</v>
      </c>
    </row>
    <row r="250" spans="1:5" ht="12.75">
      <c r="A250" s="31" t="s">
        <v>457</v>
      </c>
      <c r="B250" s="32">
        <v>10</v>
      </c>
      <c r="C250" s="558" t="s">
        <v>279</v>
      </c>
      <c r="D250" s="567"/>
      <c r="E250" s="7" t="s">
        <v>469</v>
      </c>
    </row>
    <row r="251" spans="1:5" ht="12.75">
      <c r="A251" s="31" t="s">
        <v>455</v>
      </c>
      <c r="B251" s="32">
        <v>9</v>
      </c>
      <c r="C251" s="558" t="s">
        <v>279</v>
      </c>
      <c r="D251" s="567"/>
      <c r="E251" s="7" t="s">
        <v>469</v>
      </c>
    </row>
    <row r="252" spans="1:5" ht="12.75">
      <c r="A252" s="33" t="s">
        <v>456</v>
      </c>
      <c r="B252" s="222">
        <v>7</v>
      </c>
      <c r="C252" s="570" t="s">
        <v>279</v>
      </c>
      <c r="D252" s="571"/>
      <c r="E252" s="8" t="s">
        <v>469</v>
      </c>
    </row>
    <row r="253" spans="1:5" ht="12.75">
      <c r="A253" s="58" t="s">
        <v>454</v>
      </c>
      <c r="B253" s="58">
        <v>36</v>
      </c>
      <c r="C253" s="564" t="s">
        <v>605</v>
      </c>
      <c r="D253" s="563"/>
      <c r="E253" s="405" t="s">
        <v>604</v>
      </c>
    </row>
    <row r="254" spans="1:5" ht="12.75">
      <c r="A254" s="104" t="s">
        <v>451</v>
      </c>
      <c r="B254" s="105">
        <v>11</v>
      </c>
      <c r="C254" s="562" t="s">
        <v>279</v>
      </c>
      <c r="D254" s="563"/>
      <c r="E254" s="7" t="s">
        <v>469</v>
      </c>
    </row>
    <row r="255" spans="1:5" ht="12.75">
      <c r="A255" s="33" t="s">
        <v>452</v>
      </c>
      <c r="B255" s="222">
        <v>14</v>
      </c>
      <c r="C255" s="570" t="s">
        <v>279</v>
      </c>
      <c r="D255" s="571"/>
      <c r="E255" s="8" t="s">
        <v>469</v>
      </c>
    </row>
    <row r="256" spans="1:5" ht="12.75">
      <c r="A256" s="225" t="s">
        <v>411</v>
      </c>
      <c r="B256" s="423">
        <v>12</v>
      </c>
      <c r="C256" s="160" t="s">
        <v>279</v>
      </c>
      <c r="D256" s="422"/>
      <c r="E256" s="7" t="s">
        <v>469</v>
      </c>
    </row>
    <row r="257" spans="1:5" ht="12.75">
      <c r="A257" s="11" t="s">
        <v>458</v>
      </c>
      <c r="B257" s="106">
        <v>30</v>
      </c>
      <c r="C257" s="564" t="s">
        <v>605</v>
      </c>
      <c r="D257" s="563"/>
      <c r="E257" s="6" t="s">
        <v>604</v>
      </c>
    </row>
    <row r="258" spans="1:5" ht="12.75">
      <c r="A258" s="32" t="s">
        <v>459</v>
      </c>
      <c r="B258" s="32">
        <v>25</v>
      </c>
      <c r="C258" s="558" t="s">
        <v>605</v>
      </c>
      <c r="D258" s="559"/>
      <c r="E258" s="7" t="s">
        <v>604</v>
      </c>
    </row>
    <row r="259" spans="1:5" ht="12.75">
      <c r="A259" s="32" t="s">
        <v>460</v>
      </c>
      <c r="B259" s="32">
        <v>40</v>
      </c>
      <c r="C259" s="558" t="s">
        <v>605</v>
      </c>
      <c r="D259" s="559"/>
      <c r="E259" s="7" t="s">
        <v>604</v>
      </c>
    </row>
    <row r="260" spans="1:5" ht="12.75">
      <c r="A260" s="32" t="s">
        <v>461</v>
      </c>
      <c r="B260" s="32">
        <v>50</v>
      </c>
      <c r="C260" s="558" t="s">
        <v>605</v>
      </c>
      <c r="D260" s="559"/>
      <c r="E260" s="7" t="s">
        <v>604</v>
      </c>
    </row>
    <row r="261" spans="1:5" ht="12.75">
      <c r="A261" s="12" t="s">
        <v>462</v>
      </c>
      <c r="B261" s="12">
        <v>40</v>
      </c>
      <c r="C261" s="558" t="s">
        <v>605</v>
      </c>
      <c r="D261" s="559"/>
      <c r="E261" s="7" t="s">
        <v>604</v>
      </c>
    </row>
    <row r="262" spans="1:5" ht="12.75">
      <c r="A262" s="11" t="s">
        <v>463</v>
      </c>
      <c r="B262" s="12">
        <v>37</v>
      </c>
      <c r="C262" s="558" t="s">
        <v>279</v>
      </c>
      <c r="D262" s="559"/>
      <c r="E262" s="7" t="s">
        <v>469</v>
      </c>
    </row>
    <row r="263" spans="1:5" ht="12.75">
      <c r="A263" s="12" t="s">
        <v>468</v>
      </c>
      <c r="B263" s="58">
        <v>43</v>
      </c>
      <c r="C263" s="558" t="s">
        <v>279</v>
      </c>
      <c r="D263" s="559"/>
      <c r="E263" s="7" t="s">
        <v>469</v>
      </c>
    </row>
    <row r="264" spans="1:5" ht="12.75">
      <c r="A264" s="58" t="s">
        <v>464</v>
      </c>
      <c r="B264" s="58">
        <v>79</v>
      </c>
      <c r="C264" s="558" t="s">
        <v>279</v>
      </c>
      <c r="D264" s="559"/>
      <c r="E264" s="7" t="s">
        <v>469</v>
      </c>
    </row>
    <row r="265" spans="1:5" ht="12.75">
      <c r="A265" s="58" t="s">
        <v>465</v>
      </c>
      <c r="B265" s="58">
        <v>66</v>
      </c>
      <c r="C265" s="558" t="s">
        <v>279</v>
      </c>
      <c r="D265" s="559"/>
      <c r="E265" s="7" t="s">
        <v>469</v>
      </c>
    </row>
    <row r="266" spans="1:5" ht="12.75">
      <c r="A266" s="58" t="s">
        <v>466</v>
      </c>
      <c r="B266" s="58">
        <v>52</v>
      </c>
      <c r="C266" s="558" t="s">
        <v>279</v>
      </c>
      <c r="D266" s="559"/>
      <c r="E266" s="7" t="s">
        <v>469</v>
      </c>
    </row>
    <row r="267" spans="1:5" ht="12.75">
      <c r="A267" s="58" t="s">
        <v>467</v>
      </c>
      <c r="B267" s="58">
        <v>73</v>
      </c>
      <c r="C267" s="558" t="s">
        <v>279</v>
      </c>
      <c r="D267" s="559"/>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0" t="s">
        <v>281</v>
      </c>
      <c r="B273" s="56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C263:D263"/>
    <mergeCell ref="C270:D270"/>
    <mergeCell ref="C265:D265"/>
    <mergeCell ref="C266:D266"/>
    <mergeCell ref="C255:D255"/>
    <mergeCell ref="C252:D252"/>
    <mergeCell ref="C251:D251"/>
    <mergeCell ref="C264:D264"/>
    <mergeCell ref="C267:D267"/>
    <mergeCell ref="C260:D260"/>
    <mergeCell ref="A273:B273"/>
    <mergeCell ref="C262:D262"/>
    <mergeCell ref="C254:D254"/>
    <mergeCell ref="C249:D249"/>
    <mergeCell ref="C258:D25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4" t="s">
        <v>323</v>
      </c>
      <c r="B33" s="501"/>
      <c r="C33" s="501"/>
      <c r="D33" s="501"/>
      <c r="E33" s="501"/>
      <c r="F33" s="513"/>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4" t="s">
        <v>744</v>
      </c>
      <c r="B60" s="501"/>
      <c r="C60" s="501"/>
      <c r="D60" s="501"/>
      <c r="E60" s="501"/>
      <c r="F60" s="513"/>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2017-03-27T18:34:47Z</dcterms:modified>
  <cp:category/>
  <cp:version/>
  <cp:contentType/>
  <cp:contentStatus/>
</cp:coreProperties>
</file>