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<sst xmlns="http://schemas.openxmlformats.org/spreadsheetml/2006/main" count="1888" uniqueCount="880">
  <si>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</si>
  <si>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</si>
  <si>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</si>
  <si>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</si>
  <si>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</si>
  <si>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</si>
  <si>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</si>
  <si>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</si>
  <si>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</si>
  <si>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</si>
  <si>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</si>
  <si>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</si>
  <si>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</si>
  <si>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</si>
  <si>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</si>
  <si>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</si>
  <si>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</si>
  <si>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</si>
  <si>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</si>
  <si>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</si>
  <si>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</si>
  <si>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</si>
  <si>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</si>
  <si>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</si>
  <si>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</si>
  <si>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</si>
  <si>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</si>
  <si>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</si>
  <si>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</si>
  <si>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</si>
  <si>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</si>
  <si>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</si>
  <si>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</si>
  <si>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</si>
  <si>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</si>
  <si>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</si>
  <si>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</si>
  <si>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</si>
  <si>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</si>
  <si>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</si>
  <si>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</si>
  <si>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</si>
  <si>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</si>
  <si>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</si>
  <si>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</si>
  <si>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</si>
  <si>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</si>
  <si>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</si>
  <si>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</si>
  <si>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</si>
  <si>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</si>
  <si>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</si>
  <si>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</si>
  <si>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</si>
  <si>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</si>
  <si>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</si>
  <si>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</si>
  <si>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</si>
  <si>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</si>
  <si>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</si>
  <si>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</si>
  <si>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</si>
  <si>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</si>
  <si>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</si>
  <si>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</si>
  <si>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</si>
  <si>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</si>
  <si>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</si>
  <si>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</si>
  <si>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</si>
  <si>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</si>
  <si>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</si>
  <si>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</si>
  <si>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</si>
  <si>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</si>
  <si>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</si>
  <si>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</si>
  <si>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</si>
  <si>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</si>
  <si>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</si>
  <si>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</si>
  <si>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</si>
  <si>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</si>
  <si>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</si>
  <si>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</si>
  <si>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</si>
  <si>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</si>
  <si>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</si>
  <si>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</si>
  <si>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</si>
  <si>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</si>
  <si>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</si>
  <si>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</si>
  <si>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</si>
  <si>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</si>
  <si>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</si>
  <si>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</si>
  <si>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</si>
  <si>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</si>
  <si>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</si>
  <si>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</si>
  <si>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</si>
  <si>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</si>
  <si>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</si>
  <si>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</si>
  <si>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</si>
  <si>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</si>
  <si>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</si>
  <si>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</si>
  <si>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</si>
  <si>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</si>
  <si>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</si>
  <si>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</si>
  <si>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</si>
  <si>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</si>
  <si>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</si>
  <si>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</si>
  <si>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</si>
  <si>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</si>
  <si>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</si>
  <si>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</si>
  <si>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</si>
  <si>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</si>
  <si>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</si>
  <si>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</si>
  <si>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</si>
  <si>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</si>
  <si>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</si>
  <si>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</si>
  <si>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</si>
  <si>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</si>
  <si>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</si>
  <si>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</si>
  <si>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</si>
  <si>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</si>
  <si>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</si>
  <si>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</si>
  <si>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</si>
  <si>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</si>
  <si>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</si>
  <si>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</si>
  <si>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</si>
  <si>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</si>
  <si>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</si>
  <si>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</si>
  <si>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</si>
  <si>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</si>
  <si>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</si>
  <si>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</si>
  <si>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</si>
  <si>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</si>
  <si>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</si>
  <si>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</si>
  <si>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</si>
  <si>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</si>
  <si>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</si>
  <si>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</si>
  <si>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</si>
  <si>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</si>
  <si>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</si>
  <si>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</si>
  <si>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</si>
  <si>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</si>
  <si>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</si>
  <si>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</si>
  <si>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</si>
  <si>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</si>
  <si>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</si>
  <si>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</si>
  <si>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</si>
  <si>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</si>
  <si>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</si>
  <si>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</si>
  <si>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</si>
  <si>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</si>
  <si>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</si>
  <si>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</si>
  <si>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</si>
  <si>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</si>
  <si>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</si>
  <si>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</si>
  <si>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</si>
  <si>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</si>
  <si>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</si>
  <si>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</si>
  <si>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</si>
  <si>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</si>
  <si>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</si>
  <si>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</si>
  <si>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</si>
  <si>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</si>
  <si>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</si>
  <si>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</si>
  <si>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</si>
  <si>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</si>
  <si>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</si>
  <si>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</si>
  <si>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</si>
  <si>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</si>
  <si>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</si>
  <si>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</si>
  <si>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</si>
  <si>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</si>
  <si>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</si>
  <si>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</si>
  <si>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</si>
  <si>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</si>
  <si>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</si>
  <si>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</si>
  <si>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</si>
  <si>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</si>
  <si>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</si>
  <si>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</si>
  <si>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</si>
  <si>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</si>
  <si>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</si>
  <si>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</si>
  <si>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</si>
  <si>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</si>
  <si>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</si>
  <si>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</si>
  <si>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</si>
  <si>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</si>
  <si>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</si>
  <si>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</si>
  <si>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</si>
  <si>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</si>
  <si>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</si>
  <si>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</si>
  <si>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</si>
  <si>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</si>
  <si>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</si>
  <si>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</si>
  <si>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</si>
  <si>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</si>
  <si>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</si>
  <si>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</si>
  <si>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</si>
  <si>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</si>
  <si>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</si>
  <si>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</si>
  <si>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</si>
  <si>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</si>
  <si>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</si>
  <si>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</si>
  <si>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</si>
  <si>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</si>
  <si>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</si>
  <si>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</si>
  <si>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</si>
  <si>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</si>
  <si>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</si>
  <si>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</si>
  <si>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</si>
  <si>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</si>
  <si>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</si>
  <si>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</si>
  <si>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</si>
  <si>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</si>
  <si>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</si>
  <si>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</si>
  <si>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</si>
  <si>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</si>
  <si>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</si>
  <si>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</si>
  <si>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</si>
  <si>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</si>
  <si>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</si>
  <si>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</si>
  <si>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</si>
  <si>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</si>
  <si>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</si>
  <si>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</si>
  <si>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</si>
  <si>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</si>
  <si>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</si>
  <si>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</si>
  <si>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</si>
  <si>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</si>
  <si>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</si>
  <si>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</si>
  <si>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</si>
  <si>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</si>
  <si>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</si>
  <si>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</si>
  <si>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</si>
  <si>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</si>
  <si>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</si>
  <si>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</si>
  <si>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</si>
  <si>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</si>
  <si>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</si>
  <si>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</si>
  <si>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</si>
  <si>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</si>
  <si>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</si>
  <si>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</si>
  <si>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</si>
  <si>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</si>
  <si>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</si>
  <si>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</si>
  <si>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</si>
  <si>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</si>
  <si>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</si>
  <si>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</si>
  <si>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</si>
  <si>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</si>
  <si>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</si>
  <si>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</si>
  <si>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</si>
  <si>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</si>
  <si>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</si>
  <si>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</si>
  <si>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</si>
  <si>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</si>
  <si>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</si>
  <si>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</si>
  <si>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</si>
  <si>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</si>
  <si>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</si>
  <si>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</si>
  <si>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</si>
  <si>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</si>
  <si>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</si>
  <si>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</si>
  <si>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</si>
  <si>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</si>
  <si>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</si>
  <si>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</si>
  <si>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</si>
  <si>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</si>
  <si>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</si>
  <si>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</si>
  <si>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</si>
  <si>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</si>
  <si>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</si>
  <si>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</si>
  <si>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</si>
  <si>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</si>
  <si>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</si>
  <si>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</si>
  <si>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</si>
  <si>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</si>
  <si>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</si>
  <si>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</si>
  <si>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</si>
  <si>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</si>
  <si>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</si>
  <si>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</si>
  <si>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</si>
  <si>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</si>
  <si>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</si>
  <si>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</si>
  <si>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</si>
  <si>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</si>
  <si>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</si>
  <si>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</si>
  <si>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</si>
  <si>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</si>
  <si>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</si>
  <si>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</si>
  <si>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</si>
  <si>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</si>
  <si>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</si>
  <si>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</si>
  <si>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</si>
  <si>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</si>
  <si>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</si>
  <si>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</si>
  <si>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</si>
  <si>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</si>
  <si>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</si>
  <si>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</si>
  <si>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</si>
  <si>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</si>
  <si>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</si>
  <si>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</si>
  <si>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</si>
  <si>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</si>
  <si>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</si>
  <si>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</si>
  <si>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</si>
  <si>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</si>
  <si>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</si>
  <si>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</si>
  <si>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</si>
  <si>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</si>
  <si>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</si>
  <si>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</si>
  <si>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</si>
  <si>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</si>
  <si>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</si>
  <si>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</si>
  <si>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</si>
  <si>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</si>
  <si>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</si>
  <si>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</si>
  <si>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</si>
  <si>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</si>
  <si>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</si>
  <si>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</si>
  <si>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</si>
  <si>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</si>
  <si>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</si>
  <si>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</si>
  <si>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</si>
  <si>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</si>
  <si>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</si>
  <si>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</si>
  <si>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</si>
  <si>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</si>
  <si>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</si>
  <si>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</si>
  <si>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</si>
  <si>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</si>
  <si>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</si>
  <si>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</si>
  <si>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</si>
  <si>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</si>
  <si>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</si>
  <si>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</si>
  <si>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</si>
  <si>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</si>
  <si>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</si>
  <si>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</si>
  <si>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</si>
  <si>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</si>
  <si>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</si>
  <si>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</si>
  <si>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</si>
  <si>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</si>
  <si>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</si>
  <si>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</si>
  <si>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</si>
  <si>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</si>
  <si>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</si>
  <si>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</si>
  <si>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</si>
  <si>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</si>
  <si>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</si>
  <si>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</si>
  <si>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</si>
  <si>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</si>
  <si>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</si>
  <si>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</si>
  <si>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</si>
  <si>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</si>
  <si>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</si>
  <si>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</si>
  <si>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</si>
  <si>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</si>
  <si>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</si>
  <si>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</si>
  <si>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</si>
  <si>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</si>
  <si>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</si>
  <si>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</si>
  <si>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</si>
  <si>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</si>
  <si>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</si>
  <si>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</si>
  <si>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</si>
  <si>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</si>
  <si>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</si>
  <si>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</si>
  <si>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</si>
  <si>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</si>
  <si>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</si>
  <si>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</si>
  <si>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</si>
  <si>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</si>
  <si>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</si>
  <si>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</si>
  <si>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</si>
  <si>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</si>
  <si>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</si>
  <si>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</si>
  <si>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</si>
  <si>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</si>
  <si>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</si>
  <si>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</si>
  <si>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</si>
  <si>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</si>
  <si>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</si>
  <si>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</si>
  <si>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</si>
  <si>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</si>
  <si>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</si>
  <si>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</si>
  <si>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</si>
  <si>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</si>
  <si>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</si>
  <si>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</si>
  <si>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</si>
  <si>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</si>
  <si>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</si>
  <si>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</si>
  <si>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</si>
  <si>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</si>
  <si>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</si>
  <si>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</si>
  <si>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</si>
  <si>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</si>
  <si>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</si>
  <si>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</si>
  <si>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</si>
  <si>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</si>
  <si>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</si>
  <si>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</si>
  <si>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</si>
  <si>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</si>
  <si>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</si>
  <si>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</si>
  <si>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</si>
  <si>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</si>
  <si>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</si>
  <si>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</si>
  <si>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</si>
  <si>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</si>
  <si>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</si>
  <si>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</si>
  <si>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</si>
  <si>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</si>
  <si>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</si>
  <si>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</si>
  <si>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</si>
  <si>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</si>
  <si>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</si>
  <si>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</si>
  <si>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</si>
  <si>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</si>
  <si>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</si>
  <si>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</si>
  <si>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</si>
  <si>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</si>
  <si>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</si>
  <si>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</si>
  <si>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</si>
  <si>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</si>
  <si>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</si>
  <si>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</si>
  <si>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</si>
  <si>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</si>
  <si>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</si>
  <si>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</si>
  <si>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</si>
  <si>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</si>
  <si>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</si>
  <si>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</si>
  <si>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</si>
  <si>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</si>
  <si>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</si>
  <si>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</si>
  <si>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</si>
  <si>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</si>
  <si>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</si>
  <si>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</si>
  <si>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</si>
  <si>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</si>
  <si>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</si>
  <si>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</si>
  <si>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</si>
  <si>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</si>
  <si>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</si>
  <si>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</si>
  <si>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</si>
  <si>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</si>
  <si>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</si>
  <si>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</si>
  <si>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</si>
  <si>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</si>
  <si>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</si>
  <si>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</si>
  <si>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</si>
  <si>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</si>
  <si>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</si>
  <si>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</si>
  <si>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</si>
  <si>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</si>
  <si>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</si>
  <si>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</si>
  <si>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</si>
  <si>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</si>
  <si>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</si>
  <si>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</si>
  <si>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</si>
  <si>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</si>
  <si>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</si>
  <si>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</si>
  <si>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</si>
  <si>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</si>
  <si>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</si>
  <si>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</si>
  <si>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</si>
  <si>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</si>
  <si>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</si>
  <si>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</si>
  <si>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</si>
  <si>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</si>
  <si>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</si>
  <si>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</si>
  <si>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</si>
  <si>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</si>
  <si>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</si>
  <si>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</si>
  <si>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</si>
  <si>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</si>
  <si>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</si>
  <si>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</si>
  <si>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</si>
  <si>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</si>
  <si>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</si>
  <si>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</si>
  <si>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</si>
  <si>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</si>
  <si>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</si>
  <si>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</si>
  <si>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</si>
  <si>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</si>
  <si>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</si>
  <si>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</si>
  <si>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</si>
  <si>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</si>
  <si>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</si>
  <si>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</si>
  <si>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</si>
  <si>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</si>
  <si>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</si>
  <si>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</si>
  <si>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</si>
  <si>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</si>
  <si>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</si>
  <si>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</si>
  <si>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</si>
  <si>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</si>
  <si>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</si>
  <si>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</si>
  <si>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</si>
  <si>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</si>
  <si>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</si>
  <si>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</si>
  <si>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</si>
  <si>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</si>
  <si>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</si>
  <si>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</si>
  <si>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</si>
  <si>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</si>
  <si>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</si>
  <si>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</si>
  <si>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</si>
  <si>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</si>
  <si>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</si>
  <si>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</si>
  <si>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</si>
  <si>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</si>
  <si>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</si>
  <si>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</si>
  <si>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</si>
  <si>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</si>
  <si>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</si>
  <si>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</si>
  <si>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</si>
  <si>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</si>
  <si>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</si>
  <si>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</si>
  <si>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</si>
  <si>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</si>
  <si>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</si>
  <si>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</si>
  <si>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</si>
  <si>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</si>
  <si>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</si>
  <si>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</si>
  <si>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</si>
  <si>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</si>
  <si>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</si>
  <si>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</si>
  <si>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</si>
  <si>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</si>
  <si>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</si>
  <si>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</si>
  <si>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</si>
  <si>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</si>
  <si>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</si>
  <si>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</si>
  <si>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</si>
  <si>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</si>
  <si>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</si>
  <si>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</si>
  <si>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</si>
  <si>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</si>
  <si>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</si>
  <si>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</si>
  <si>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</si>
  <si>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</si>
  <si>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</si>
  <si>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</si>
  <si>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</si>
  <si>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</si>
  <si>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</si>
  <si>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</si>
  <si>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</si>
  <si>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</si>
  <si>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</si>
  <si>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</si>
  <si>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</si>
  <si>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</si>
  <si>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</si>
  <si>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</si>
  <si>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</si>
  <si>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</si>
  <si>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</si>
  <si>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</si>
  <si>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</si>
  <si>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</si>
  <si>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</si>
  <si>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</si>
  <si>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</si>
  <si>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</si>
  <si>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</si>
  <si>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</si>
  <si>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</si>
  <si>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</si>
  <si>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</si>
  <si>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</si>
  <si>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</si>
  <si>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</si>
  <si>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</si>
  <si>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</si>
  <si>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</si>
  <si>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</si>
  <si>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</si>
  <si>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</si>
  <si>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</si>
  <si>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</si>
  <si>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</si>
  <si>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</si>
  <si>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</si>
  <si>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</si>
  <si>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</si>
  <si>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</si>
  <si>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</si>
  <si>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</si>
  <si>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</si>
  <si>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</si>
  <si>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</si>
  <si>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</si>
  <si>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</si>
  <si>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</si>
  <si>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</si>
  <si>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</si>
  <si>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</si>
  <si>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</si>
  <si>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</si>
  <si>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</si>
  <si>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</si>
  <si>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</si>
  <si>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</si>
  <si>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</si>
  <si>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</si>
  <si>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</si>
  <si>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</si>
  <si>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</si>
  <si>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</si>
  <si>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</si>
  <si>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</si>
  <si>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</si>
  <si>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</si>
  <si>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</si>
  <si>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</si>
  <si>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</si>
  <si>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</si>
  <si>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</si>
  <si>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</si>
  <si>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</si>
  <si>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</si>
  <si>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</si>
  <si>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</si>
  <si>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</si>
  <si>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</si>
  <si>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</si>
  <si>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</si>
  <si>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</si>
  <si>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</si>
  <si>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</si>
  <si>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</si>
  <si>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</si>
  <si>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</si>
  <si>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</si>
  <si>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</si>
  <si>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</si>
  <si>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</si>
  <si>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</si>
  <si>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</si>
  <si>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</si>
  <si>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</si>
  <si>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</si>
  <si>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</si>
  <si>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</si>
  <si>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</si>
  <si>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</si>
  <si>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</si>
  <si>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</si>
  <si>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</si>
  <si>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</si>
  <si>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</si>
  <si>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</si>
  <si>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</si>
  <si>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</si>
  <si>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</si>
  <si>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</si>
  <si>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</si>
  <si>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</si>
  <si>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</si>
  <si>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</si>
  <si>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</si>
  <si>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</si>
  <si>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</si>
  <si>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</si>
  <si>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</si>
  <si>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</si>
  <si>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</si>
  <si>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</si>
  <si>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</si>
  <si>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</si>
  <si>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</si>
  <si>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</si>
  <si>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</si>
  <si>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</si>
  <si>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</si>
  <si>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</si>
  <si>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</si>
  <si>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</si>
  <si>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</si>
  <si>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</si>
  <si>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</si>
  <si>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</si>
  <si>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</si>
  <si>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</si>
  <si>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</si>
  <si>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</si>
  <si>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</si>
  <si>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</si>
  <si>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</si>
  <si>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</si>
  <si>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</si>
  <si>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</si>
  <si>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</si>
  <si>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</si>
  <si>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</si>
  <si>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</si>
  <si>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</si>
  <si>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</si>
  <si>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</si>
  <si>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</si>
  <si>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</si>
  <si>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</si>
  <si>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</si>
  <si>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</si>
  <si>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</si>
  <si>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</si>
  <si>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</si>
  <si>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</si>
  <si>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</si>
  <si>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</si>
  <si>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</si>
  <si>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</si>
  <si>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</si>
  <si>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</si>
  <si>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</si>
  <si>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</si>
  <si>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</si>
  <si>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</si>
  <si>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</si>
  <si>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</si>
  <si>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</si>
  <si>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</si>
  <si>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</si>
  <si>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</si>
  <si>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Mowery T 358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</si>
</sst>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43497</v>
      </c>
      <c r="G6" s="458"/>
      <c r="H6" s="458"/>
      <c r="I6" s="459"/>
      <c r="J6" s="316"/>
      <c r="K6" s="316"/>
      <c r="L6" s="316"/>
      <c r="M6" s="316"/>
    </row>
    <row r="7" spans="1:13" ht="12.75" customHeight="1">
      <c r="A7" s="316"/>
      <c r="B7" s="316"/>
      <c r="C7" s="316"/>
      <c r="D7" s="316" t="s">
        <v>219</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24.2</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862</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140</v>
      </c>
      <c r="G50" s="40" t="s">
        <v>788</v>
      </c>
      <c r="H50" s="40"/>
      <c r="I50" s="40"/>
      <c r="J50" s="154">
        <v>140</v>
      </c>
      <c r="K50" s="26"/>
      <c r="L50" s="26"/>
      <c r="M50" s="26"/>
    </row>
    <row r="51" spans="1:13" ht="12.75">
      <c r="A51" s="136" t="s">
        <v>16</v>
      </c>
      <c r="B51" s="27" t="s">
        <v>143</v>
      </c>
      <c r="C51" s="41"/>
      <c r="D51" s="39"/>
      <c r="E51" s="26"/>
      <c r="F51" s="396">
        <f>'Calculations- All Data'!F57</f>
        <v>140</v>
      </c>
      <c r="G51" s="42" t="s">
        <v>788</v>
      </c>
      <c r="H51" s="42"/>
      <c r="I51" s="42"/>
      <c r="J51" s="397">
        <f>'Calculations- All Data'!J57</f>
        <v>140</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140</v>
      </c>
      <c r="G85" s="27" t="s">
        <v>788</v>
      </c>
      <c r="H85" s="39"/>
      <c r="I85" s="385" t="s">
        <v>534</v>
      </c>
      <c r="J85" s="395">
        <f>'Calculations- All Data'!J98</f>
        <v>140</v>
      </c>
      <c r="K85" s="26" t="s">
        <v>788</v>
      </c>
      <c r="L85" s="26"/>
      <c r="M85" s="26"/>
    </row>
    <row r="86" spans="1:13" ht="13.5" thickBot="1">
      <c r="A86" s="253" t="s">
        <v>242</v>
      </c>
      <c r="B86" s="26"/>
      <c r="C86" s="26"/>
      <c r="D86" s="26"/>
      <c r="E86" s="252"/>
      <c r="F86" s="399">
        <f>'Calculations- All Data'!F99</f>
        <v>140</v>
      </c>
      <c r="G86" s="27" t="s">
        <v>788</v>
      </c>
      <c r="H86" s="39"/>
      <c r="I86" s="385" t="s">
        <v>534</v>
      </c>
      <c r="J86" s="395">
        <f>'Calculations- All Data'!J99</f>
        <v>140</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654</v>
      </c>
      <c r="G102" s="438"/>
      <c r="H102" s="438"/>
      <c r="I102" s="439"/>
      <c r="J102" s="26"/>
      <c r="K102" s="26"/>
      <c r="L102" s="26"/>
      <c r="M102" s="26"/>
    </row>
    <row r="103" spans="1:13" ht="12.75">
      <c r="A103" s="26"/>
      <c r="B103" s="40"/>
      <c r="C103" s="41" t="s">
        <v>14</v>
      </c>
      <c r="D103" s="26"/>
      <c r="E103" s="26"/>
      <c r="F103" s="155">
        <v>50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50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190</v>
      </c>
      <c r="H113" s="26" t="s">
        <v>188</v>
      </c>
      <c r="I113" s="26"/>
      <c r="J113" s="26"/>
      <c r="K113" s="26"/>
      <c r="L113" s="26"/>
      <c r="M113" s="26"/>
    </row>
    <row r="114" spans="1:13" ht="13.5" thickBot="1">
      <c r="A114" s="26"/>
      <c r="B114" s="26"/>
      <c r="C114" s="27" t="s">
        <v>150</v>
      </c>
      <c r="D114" s="26"/>
      <c r="E114" s="26"/>
      <c r="F114" s="324"/>
      <c r="G114" s="318">
        <f>'Calculations- All Data'!F118</f>
        <v>190</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190</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39.34899999999999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17.707049999999995</v>
      </c>
      <c r="H130" s="26" t="s">
        <v>188</v>
      </c>
      <c r="I130" s="193"/>
      <c r="J130" s="193"/>
      <c r="K130" s="193"/>
      <c r="L130" s="26"/>
      <c r="M130" s="26"/>
    </row>
    <row r="131" spans="1:13" ht="12.75" customHeight="1">
      <c r="A131" s="109"/>
      <c r="B131" s="26"/>
      <c r="C131" s="320" t="s">
        <v>521</v>
      </c>
      <c r="D131" s="40"/>
      <c r="E131" s="40"/>
      <c r="F131" s="324" t="s">
        <v>236</v>
      </c>
      <c r="G131" s="248">
        <f>'Calculations- All Data'!F134</f>
        <v>4.740787476881357</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12.966262523118639</v>
      </c>
      <c r="H133" s="26" t="s">
        <v>188</v>
      </c>
      <c r="I133" s="26"/>
      <c r="J133" s="372"/>
      <c r="K133" s="26"/>
      <c r="L133" s="26"/>
      <c r="M133" s="26"/>
    </row>
    <row r="134" spans="1:13" ht="13.5" thickBot="1">
      <c r="A134" s="109"/>
      <c r="B134" s="26"/>
      <c r="C134" s="267" t="s">
        <v>251</v>
      </c>
      <c r="D134" s="267"/>
      <c r="E134" s="267"/>
      <c r="F134" s="324" t="s">
        <v>235</v>
      </c>
      <c r="G134" s="395">
        <f>'Calculations- All Data'!F136</f>
        <v>313.78355305947105</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504</v>
      </c>
      <c r="G148" s="480"/>
      <c r="H148" s="480"/>
      <c r="I148" s="480"/>
      <c r="J148" s="480"/>
      <c r="K148" s="255"/>
      <c r="L148" s="99"/>
      <c r="M148" s="99"/>
    </row>
    <row r="149" spans="1:13" s="97" customFormat="1" ht="22.5" customHeight="1">
      <c r="A149" s="205"/>
      <c r="B149" s="99"/>
      <c r="C149" s="99"/>
      <c r="D149" s="99"/>
      <c r="E149" s="263" t="s">
        <v>66</v>
      </c>
      <c r="F149" s="478"/>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24.2</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47.06753295892065</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47.06753295892065</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44.29054851434433</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44</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40</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43497</v>
      </c>
      <c r="G4" s="520"/>
      <c r="H4" s="520"/>
      <c r="I4" s="521"/>
      <c r="J4" s="317"/>
      <c r="K4" s="317"/>
      <c r="L4" s="317"/>
      <c r="M4" s="317"/>
    </row>
    <row r="5" spans="1:13" ht="12.75">
      <c r="A5" s="317"/>
      <c r="B5" s="317"/>
      <c r="C5" s="317"/>
      <c r="D5" s="317" t="s">
        <v>219</v>
      </c>
      <c r="E5" s="317"/>
      <c r="F5" s="522" t="str">
        <f>'CREDIT CALCULATION FORM'!F7:K7</f>
        <v>Mowery T 358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24.2</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140</v>
      </c>
      <c r="G56" s="117" t="s">
        <v>788</v>
      </c>
      <c r="H56" s="117"/>
      <c r="I56" s="117"/>
      <c r="J56" s="101">
        <f>'CREDIT CALCULATION FORM'!J50</f>
        <v>140</v>
      </c>
      <c r="K56" s="117" t="s">
        <v>788</v>
      </c>
      <c r="L56" s="117"/>
      <c r="M56" s="110"/>
    </row>
    <row r="57" spans="1:13" ht="12.75">
      <c r="A57" s="110"/>
      <c r="B57" s="131" t="s">
        <v>143</v>
      </c>
      <c r="C57" s="119"/>
      <c r="D57" s="116"/>
      <c r="E57" s="110"/>
      <c r="F57" s="247">
        <f>F56</f>
        <v>140</v>
      </c>
      <c r="G57" s="119" t="s">
        <v>788</v>
      </c>
      <c r="H57" s="117"/>
      <c r="I57" s="117"/>
      <c r="J57" s="247">
        <f>J56</f>
        <v>140</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140</v>
      </c>
      <c r="G98" s="119" t="s">
        <v>788</v>
      </c>
      <c r="H98" s="191" t="s">
        <v>534</v>
      </c>
      <c r="I98" s="117"/>
      <c r="J98" s="402">
        <f>IF(SUM(J57,J69,J82,J95)=0,F98,SUM(J57,J82,J69,J95))</f>
        <v>140</v>
      </c>
      <c r="K98" s="110" t="s">
        <v>788</v>
      </c>
      <c r="L98" s="110"/>
      <c r="M98" s="110"/>
    </row>
    <row r="99" spans="1:13" ht="13.5" thickBot="1">
      <c r="A99" s="110"/>
      <c r="B99" s="116" t="s">
        <v>152</v>
      </c>
      <c r="C99" s="119"/>
      <c r="D99" s="110"/>
      <c r="E99" s="110"/>
      <c r="F99" s="402">
        <f>SUM(F96,F83,F70,F57)</f>
        <v>140</v>
      </c>
      <c r="G99" s="119" t="s">
        <v>788</v>
      </c>
      <c r="H99" s="191" t="s">
        <v>534</v>
      </c>
      <c r="I99" s="191"/>
      <c r="J99" s="402">
        <f>IF(SUM(J96,J83,J70,J57)=0,F99,SUM(J96,J83,J70,J57))</f>
        <v>140</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Duncannon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50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50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190</v>
      </c>
      <c r="G117" s="117" t="s">
        <v>788</v>
      </c>
      <c r="H117" s="117"/>
      <c r="I117" s="117"/>
      <c r="J117" s="110"/>
      <c r="K117" s="110"/>
      <c r="L117" s="110"/>
      <c r="M117" s="110"/>
    </row>
    <row r="118" spans="1:15" ht="12.75" customHeight="1" thickBot="1">
      <c r="A118" s="110"/>
      <c r="B118" s="110"/>
      <c r="C118" s="278" t="s">
        <v>150</v>
      </c>
      <c r="D118" s="278"/>
      <c r="E118" s="278"/>
      <c r="F118" s="389">
        <f>F111+J99</f>
        <v>190</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190</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39.34899999999999</v>
      </c>
      <c r="G132" s="119" t="s">
        <v>788</v>
      </c>
      <c r="H132" s="129"/>
      <c r="I132" s="110"/>
      <c r="J132" s="110"/>
      <c r="K132" s="110"/>
      <c r="L132" s="110"/>
      <c r="M132" s="110"/>
    </row>
    <row r="133" spans="1:13" ht="12.75" customHeight="1">
      <c r="A133" s="110"/>
      <c r="B133" s="278" t="s">
        <v>512</v>
      </c>
      <c r="C133" s="117"/>
      <c r="D133" s="117"/>
      <c r="E133" s="110"/>
      <c r="F133" s="248">
        <f>F132*F48</f>
        <v>17.707049999999995</v>
      </c>
      <c r="G133" s="119" t="s">
        <v>788</v>
      </c>
      <c r="H133" s="129"/>
      <c r="I133" s="110"/>
      <c r="J133" s="110"/>
      <c r="K133" s="110"/>
      <c r="L133" s="110"/>
      <c r="M133" s="110"/>
    </row>
    <row r="134" spans="1:13" ht="12.75" customHeight="1">
      <c r="A134" s="110"/>
      <c r="B134" s="117" t="s">
        <v>265</v>
      </c>
      <c r="C134" s="117"/>
      <c r="D134" s="117"/>
      <c r="E134" s="110"/>
      <c r="F134" s="248">
        <f>F133-(F133*(1-K45)*(1-L45))</f>
        <v>4.740787476881357</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313.78355305947105</v>
      </c>
      <c r="G136" s="119" t="s">
        <v>818</v>
      </c>
      <c r="H136" s="129"/>
      <c r="I136" s="110"/>
      <c r="J136" s="110"/>
      <c r="K136" s="110"/>
      <c r="L136" s="110"/>
      <c r="M136" s="110"/>
    </row>
    <row r="137" spans="1:13" ht="12.75" customHeight="1">
      <c r="A137" s="110"/>
      <c r="B137" s="131" t="s">
        <v>210</v>
      </c>
      <c r="C137" s="119"/>
      <c r="D137" s="110"/>
      <c r="E137" s="110"/>
      <c r="F137" s="403">
        <f>IF(F43=0,"0",F136/F43)</f>
        <v>12.966262523118639</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24.2</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47.06753295892065</v>
      </c>
      <c r="G153" s="120" t="s">
        <v>818</v>
      </c>
      <c r="H153" s="122"/>
      <c r="I153" s="211"/>
      <c r="J153" s="254"/>
      <c r="K153" s="254"/>
      <c r="L153" s="120"/>
      <c r="M153" s="120"/>
    </row>
    <row r="154" spans="1:13" ht="12.75">
      <c r="A154" s="110"/>
      <c r="B154" s="110"/>
      <c r="C154" s="110"/>
      <c r="D154" s="141" t="s">
        <v>189</v>
      </c>
      <c r="E154" s="212"/>
      <c r="F154" s="281">
        <f>IF(F43=0,"0",(F136-F153)/F43)</f>
        <v>11.021323144650843</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47.06753295892065</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47.06753295892065</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44.29054851434433</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44.29054851434433</v>
      </c>
      <c r="G180" s="110" t="s">
        <v>226</v>
      </c>
      <c r="H180" s="110"/>
      <c r="I180" s="110"/>
      <c r="J180" s="110"/>
      <c r="K180" s="110"/>
      <c r="L180" s="110"/>
      <c r="M180" s="110"/>
    </row>
    <row r="181" spans="1:13" ht="13.5" thickBot="1">
      <c r="A181" s="110"/>
      <c r="B181" s="116" t="s">
        <v>202</v>
      </c>
      <c r="C181" s="415"/>
      <c r="D181" s="415"/>
      <c r="E181" s="415"/>
      <c r="F181" s="416">
        <f>ROUND(F180,0)</f>
        <v>44</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39.6</v>
      </c>
      <c r="G184" s="420" t="s">
        <v>226</v>
      </c>
      <c r="H184" s="110"/>
      <c r="I184" s="110"/>
      <c r="J184" s="110"/>
      <c r="K184" s="110"/>
      <c r="L184" s="110"/>
      <c r="M184" s="110"/>
    </row>
    <row r="185" spans="1:13" ht="15.75" thickBot="1">
      <c r="A185" s="110"/>
      <c r="B185" s="112" t="s">
        <v>200</v>
      </c>
      <c r="C185" s="421"/>
      <c r="D185" s="421"/>
      <c r="E185" s="421"/>
      <c r="F185" s="414">
        <f>ROUND(F184,0)</f>
        <v>40</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89" t="s">
        <v>819</v>
      </c>
      <c r="B34" s="599" t="s">
        <v>218</v>
      </c>
      <c r="C34" s="589" t="s">
        <v>27</v>
      </c>
      <c r="D34" s="587" t="s">
        <v>214</v>
      </c>
      <c r="E34" s="587" t="s">
        <v>215</v>
      </c>
      <c r="F34" s="587" t="s">
        <v>216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5" t="s">
        <v>819</v>
      </c>
      <c r="B61" s="598" t="s">
        <v>43</v>
      </c>
      <c r="C61" s="593" t="s">
        <v>28</v>
      </c>
      <c r="D61" s="62" t="s">
        <v>214</v>
      </c>
      <c r="E61" s="62" t="s">
        <v>215</v>
      </c>
      <c r="F61" s="62" t="s">
        <v>216</v>
      </c>
      <c r="G61" s="199"/>
    </row>
    <row r="62" spans="1:7" ht="12.75">
      <c r="A62" s="596"/>
      <c r="B62" s="596"/>
      <c r="C62" s="593"/>
      <c r="D62" s="63" t="s">
        <v>840</v>
      </c>
      <c r="E62" s="63" t="s">
        <v>840</v>
      </c>
      <c r="F62" s="63" t="s">
        <v>840</v>
      </c>
      <c r="G62" s="200"/>
    </row>
    <row r="63" spans="1:7" ht="12.75">
      <c r="A63" s="596"/>
      <c r="B63" s="596"/>
      <c r="C63" s="593"/>
      <c r="D63" s="64" t="s">
        <v>820</v>
      </c>
      <c r="E63" s="64" t="s">
        <v>820</v>
      </c>
      <c r="F63" s="64" t="s">
        <v>820</v>
      </c>
      <c r="G63" s="200"/>
    </row>
    <row r="64" spans="1:7" ht="13.5" thickBot="1">
      <c r="A64" s="597"/>
      <c r="B64" s="597"/>
      <c r="C64" s="594"/>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280</v>
      </c>
      <c r="B145" s="592"/>
      <c r="C145" s="592"/>
      <c r="D145" s="592"/>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2021-07-16T12:54:08Z</dcterms:modified>
  <cp:category/>
  <cp:version/>
  <cp:contentType/>
  <cp:contentStatus/>
</cp:coreProperties>
</file>