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<sst xmlns="http://schemas.openxmlformats.org/spreadsheetml/2006/main" count="1898" uniqueCount="881">
  <si>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</si>
  <si>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</si>
  <si>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</si>
  <si>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</si>
  <si>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</si>
  <si>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</si>
  <si>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</si>
  <si>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</si>
  <si>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</si>
  <si>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</si>
  <si>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</si>
  <si>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</si>
  <si>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</si>
  <si>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</si>
  <si>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</si>
  <si>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</si>
  <si>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</si>
  <si>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</si>
  <si>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</si>
  <si>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</si>
  <si>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</si>
  <si>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</si>
  <si>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</si>
  <si>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</si>
  <si>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</si>
  <si>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</si>
  <si>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</si>
  <si>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</si>
  <si>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</si>
  <si>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</si>
  <si>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</si>
  <si>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</si>
  <si>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</si>
  <si>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</si>
  <si>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</si>
  <si>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</si>
  <si>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</si>
  <si>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</si>
  <si>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</si>
  <si>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</si>
  <si>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</si>
  <si>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</si>
  <si>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</si>
  <si>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</si>
  <si>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</si>
  <si>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</si>
  <si>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</si>
  <si>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</si>
  <si>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</si>
  <si>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</si>
  <si>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</si>
  <si>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</si>
  <si>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</si>
  <si>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</si>
  <si>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</si>
  <si>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</si>
  <si>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</si>
  <si>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</si>
  <si>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</si>
  <si>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</si>
  <si>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</si>
  <si>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</si>
  <si>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</si>
  <si>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</si>
  <si>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</si>
  <si>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</si>
  <si>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</si>
  <si>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</si>
  <si>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</si>
  <si>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</si>
  <si>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</si>
  <si>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</si>
  <si>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</si>
  <si>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</si>
  <si>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</si>
  <si>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</si>
  <si>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</si>
  <si>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</si>
  <si>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</si>
  <si>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</si>
  <si>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</si>
  <si>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</si>
  <si>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</si>
  <si>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</si>
  <si>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</si>
  <si>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</si>
  <si>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</si>
  <si>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</si>
  <si>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</si>
  <si>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</si>
  <si>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</si>
  <si>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</si>
  <si>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</si>
  <si>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</si>
  <si>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</si>
  <si>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</si>
  <si>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</si>
  <si>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</si>
  <si>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</si>
  <si>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</si>
  <si>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</si>
  <si>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</si>
  <si>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</si>
  <si>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</si>
  <si>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</si>
  <si>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</si>
  <si>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</si>
  <si>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</si>
  <si>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</si>
  <si>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</si>
  <si>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</si>
  <si>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</si>
  <si>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</si>
  <si>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</si>
  <si>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</si>
  <si>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</si>
  <si>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</si>
  <si>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</si>
  <si>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</si>
  <si>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</si>
  <si>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</si>
  <si>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</si>
  <si>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</si>
  <si>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</si>
  <si>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</si>
  <si>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</si>
  <si>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</si>
  <si>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</si>
  <si>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</si>
  <si>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</si>
  <si>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</si>
  <si>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</si>
  <si>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</si>
  <si>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</si>
  <si>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</si>
  <si>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</si>
  <si>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</si>
  <si>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</si>
  <si>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</si>
  <si>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</si>
  <si>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</si>
  <si>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</si>
  <si>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</si>
  <si>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</si>
  <si>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</si>
  <si>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</si>
  <si>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</si>
  <si>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</si>
  <si>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</si>
  <si>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</si>
  <si>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</si>
  <si>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</si>
  <si>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</si>
  <si>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</si>
  <si>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</si>
  <si>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</si>
  <si>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</si>
  <si>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</si>
  <si>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</si>
  <si>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</si>
  <si>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</si>
  <si>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</si>
  <si>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</si>
  <si>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</si>
  <si>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</si>
  <si>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</si>
  <si>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</si>
  <si>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</si>
  <si>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</si>
  <si>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</si>
  <si>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</si>
  <si>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</si>
  <si>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</si>
  <si>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</si>
  <si>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</si>
  <si>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</si>
  <si>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</si>
  <si>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</si>
  <si>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</si>
  <si>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</si>
  <si>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</si>
  <si>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</si>
  <si>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</si>
  <si>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</si>
  <si>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</si>
  <si>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</si>
  <si>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</si>
  <si>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</si>
  <si>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</si>
  <si>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</si>
  <si>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</si>
  <si>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</si>
  <si>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</si>
  <si>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</si>
  <si>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</si>
  <si>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</si>
  <si>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</si>
  <si>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</si>
  <si>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</si>
  <si>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</si>
  <si>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</si>
  <si>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</si>
  <si>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</si>
  <si>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</si>
  <si>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</si>
  <si>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</si>
  <si>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</si>
  <si>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</si>
  <si>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</si>
  <si>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</si>
  <si>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</si>
  <si>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</si>
  <si>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</si>
  <si>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</si>
  <si>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</si>
  <si>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</si>
  <si>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</si>
  <si>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</si>
  <si>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</si>
  <si>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</si>
  <si>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</si>
  <si>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</si>
  <si>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</si>
  <si>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</si>
  <si>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</si>
  <si>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</si>
  <si>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</si>
  <si>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</si>
  <si>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</si>
  <si>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</si>
  <si>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</si>
  <si>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</si>
  <si>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</si>
  <si>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</si>
  <si>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</si>
  <si>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</si>
  <si>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</si>
  <si>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</si>
  <si>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</si>
  <si>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</si>
  <si>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</si>
  <si>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</si>
  <si>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</si>
  <si>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</si>
  <si>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</si>
  <si>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</si>
  <si>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</si>
  <si>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</si>
  <si>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</si>
  <si>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</si>
  <si>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</si>
  <si>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</si>
  <si>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</si>
  <si>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</si>
  <si>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</si>
  <si>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</si>
  <si>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</si>
  <si>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</si>
  <si>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</si>
  <si>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</si>
  <si>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</si>
  <si>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</si>
  <si>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</si>
  <si>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</si>
  <si>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</si>
  <si>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</si>
  <si>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</si>
  <si>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</si>
  <si>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</si>
  <si>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</si>
  <si>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</si>
  <si>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</si>
  <si>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</si>
  <si>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</si>
  <si>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</si>
  <si>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</si>
  <si>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</si>
  <si>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</si>
  <si>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</si>
  <si>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</si>
  <si>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</si>
  <si>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</si>
  <si>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</si>
  <si>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</si>
  <si>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</si>
  <si>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</si>
  <si>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</si>
  <si>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</si>
  <si>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</si>
  <si>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</si>
  <si>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</si>
  <si>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</si>
  <si>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</si>
  <si>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</si>
  <si>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</si>
  <si>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</si>
  <si>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</si>
  <si>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</si>
  <si>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</si>
  <si>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</si>
  <si>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</si>
  <si>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</si>
  <si>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</si>
  <si>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</si>
  <si>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</si>
  <si>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</si>
  <si>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</si>
  <si>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</si>
  <si>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</si>
  <si>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</si>
  <si>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</si>
  <si>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</si>
  <si>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</si>
  <si>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</si>
  <si>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</si>
  <si>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</si>
  <si>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</si>
  <si>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</si>
  <si>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</si>
  <si>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</si>
  <si>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</si>
  <si>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</si>
  <si>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</si>
  <si>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</si>
  <si>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</si>
  <si>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</si>
  <si>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</si>
  <si>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</si>
  <si>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</si>
  <si>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</si>
  <si>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</si>
  <si>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</si>
  <si>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</si>
  <si>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</si>
  <si>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</si>
  <si>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</si>
  <si>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</si>
  <si>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</si>
  <si>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</si>
  <si>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</si>
  <si>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</si>
  <si>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</si>
  <si>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</si>
  <si>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</si>
  <si>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</si>
  <si>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</si>
  <si>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</si>
  <si>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</si>
  <si>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</si>
  <si>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</si>
  <si>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</si>
  <si>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</si>
  <si>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</si>
  <si>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</si>
  <si>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</si>
  <si>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</si>
  <si>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</si>
  <si>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</si>
  <si>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</si>
  <si>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</si>
  <si>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</si>
  <si>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</si>
  <si>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</si>
  <si>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</si>
  <si>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</si>
  <si>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</si>
  <si>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</si>
  <si>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</si>
  <si>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</si>
  <si>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</si>
  <si>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</si>
  <si>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</si>
  <si>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</si>
  <si>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</si>
  <si>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</si>
  <si>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</si>
  <si>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</si>
  <si>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</si>
  <si>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</si>
  <si>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</si>
  <si>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</si>
  <si>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</si>
  <si>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</si>
  <si>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</si>
  <si>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</si>
  <si>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</si>
  <si>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</si>
  <si>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</si>
  <si>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</si>
  <si>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</si>
  <si>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</si>
  <si>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</si>
  <si>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</si>
  <si>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</si>
  <si>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</si>
  <si>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</si>
  <si>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</si>
  <si>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</si>
  <si>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</si>
  <si>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</si>
  <si>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</si>
  <si>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</si>
  <si>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</si>
  <si>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</si>
  <si>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</si>
  <si>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</si>
  <si>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</si>
  <si>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</si>
  <si>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</si>
  <si>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</si>
  <si>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</si>
  <si>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</si>
  <si>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</si>
  <si>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</si>
  <si>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</si>
  <si>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</si>
  <si>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</si>
  <si>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</si>
  <si>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</si>
  <si>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</si>
  <si>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</si>
  <si>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</si>
  <si>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</si>
  <si>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</si>
  <si>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</si>
  <si>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</si>
  <si>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</si>
  <si>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</si>
  <si>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</si>
  <si>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</si>
  <si>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</si>
  <si>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</si>
  <si>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</si>
  <si>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</si>
  <si>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</si>
  <si>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</si>
  <si>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</si>
  <si>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</si>
  <si>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</si>
  <si>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</si>
  <si>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</si>
  <si>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</si>
  <si>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</si>
  <si>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</si>
  <si>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</si>
  <si>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</si>
  <si>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</si>
  <si>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</si>
  <si>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</si>
  <si>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</si>
  <si>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</si>
  <si>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</si>
  <si>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</si>
  <si>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</si>
  <si>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</si>
  <si>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</si>
  <si>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</si>
  <si>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</si>
  <si>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</si>
  <si>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</si>
  <si>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</si>
  <si>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</si>
  <si>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</si>
  <si>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</si>
  <si>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</si>
  <si>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</si>
  <si>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</si>
  <si>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</si>
  <si>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</si>
  <si>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</si>
  <si>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</si>
  <si>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</si>
  <si>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</si>
  <si>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</si>
  <si>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</si>
  <si>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</si>
  <si>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</si>
  <si>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</si>
  <si>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</si>
  <si>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</si>
  <si>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</si>
  <si>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</si>
  <si>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</si>
  <si>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</si>
  <si>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</si>
  <si>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</si>
  <si>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</si>
  <si>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</si>
  <si>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</si>
  <si>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</si>
  <si>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</si>
  <si>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</si>
  <si>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</si>
  <si>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</si>
  <si>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</si>
  <si>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</si>
  <si>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</si>
  <si>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</si>
  <si>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</si>
  <si>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</si>
  <si>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</si>
  <si>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</si>
  <si>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</si>
  <si>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</si>
  <si>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</si>
  <si>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</si>
  <si>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</si>
  <si>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</si>
  <si>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</si>
  <si>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</si>
  <si>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</si>
  <si>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</si>
  <si>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</si>
  <si>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</si>
  <si>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</si>
  <si>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</si>
  <si>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</si>
  <si>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</si>
  <si>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</si>
  <si>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</si>
  <si>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</si>
  <si>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</si>
  <si>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</si>
  <si>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</si>
  <si>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</si>
  <si>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</si>
  <si>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</si>
  <si>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</si>
  <si>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</si>
  <si>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</si>
  <si>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</si>
  <si>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</si>
  <si>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</si>
  <si>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</si>
  <si>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</si>
  <si>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</si>
  <si>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</si>
  <si>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</si>
  <si>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</si>
  <si>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</si>
  <si>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</si>
  <si>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</si>
  <si>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</si>
  <si>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</si>
  <si>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</si>
  <si>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</si>
  <si>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</si>
  <si>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</si>
  <si>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</si>
  <si>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</si>
  <si>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</si>
  <si>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</si>
  <si>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</si>
  <si>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</si>
  <si>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</si>
  <si>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</si>
  <si>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</si>
  <si>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</si>
  <si>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</si>
  <si>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</si>
  <si>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</si>
  <si>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</si>
  <si>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</si>
  <si>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</si>
  <si>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</si>
  <si>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</si>
  <si>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</si>
  <si>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</si>
  <si>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</si>
  <si>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</si>
  <si>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</si>
  <si>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</si>
  <si>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</si>
  <si>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</si>
  <si>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</si>
  <si>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</si>
  <si>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</si>
  <si>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</si>
  <si>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</si>
  <si>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</si>
  <si>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</si>
  <si>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</si>
  <si>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</si>
  <si>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</si>
  <si>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</si>
  <si>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</si>
  <si>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</si>
  <si>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</si>
  <si>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</si>
  <si>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</si>
  <si>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</si>
  <si>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</si>
  <si>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</si>
  <si>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</si>
  <si>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</si>
  <si>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</si>
  <si>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</si>
  <si>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</si>
  <si>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</si>
  <si>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</si>
  <si>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</si>
  <si>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</si>
  <si>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</si>
  <si>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</si>
  <si>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</si>
  <si>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</si>
  <si>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</si>
  <si>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</si>
  <si>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</si>
  <si>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</si>
  <si>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</si>
  <si>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</si>
  <si>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</si>
  <si>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</si>
  <si>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</si>
  <si>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</si>
  <si>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</si>
  <si>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</si>
  <si>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</si>
  <si>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</si>
  <si>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</si>
  <si>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</si>
  <si>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</si>
  <si>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</si>
  <si>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</si>
  <si>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</si>
  <si>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</si>
  <si>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</si>
  <si>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</si>
  <si>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</si>
  <si>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</si>
  <si>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</si>
  <si>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</si>
  <si>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</si>
  <si>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</si>
  <si>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</si>
  <si>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</si>
  <si>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</si>
  <si>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</si>
  <si>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</si>
  <si>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</si>
  <si>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</si>
  <si>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</si>
  <si>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</si>
  <si>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</si>
  <si>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</si>
  <si>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</si>
  <si>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</si>
  <si>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</si>
  <si>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</si>
  <si>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</si>
  <si>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</si>
  <si>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</si>
  <si>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</si>
  <si>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</si>
  <si>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</si>
  <si>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</si>
  <si>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</si>
  <si>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</si>
  <si>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</si>
  <si>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</si>
  <si>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</si>
  <si>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</si>
  <si>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</si>
  <si>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</si>
  <si>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</si>
  <si>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</si>
  <si>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</si>
  <si>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</si>
  <si>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</si>
  <si>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</si>
  <si>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</si>
  <si>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</si>
  <si>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</si>
  <si>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</si>
  <si>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</si>
  <si>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</si>
  <si>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</si>
  <si>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</si>
  <si>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</si>
  <si>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</si>
  <si>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</si>
  <si>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</si>
  <si>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</si>
  <si>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</si>
  <si>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</si>
  <si>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</si>
  <si>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</si>
  <si>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</si>
  <si>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</si>
  <si>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</si>
  <si>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</si>
  <si>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</si>
  <si>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</si>
  <si>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</si>
  <si>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</si>
  <si>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</si>
  <si>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</si>
  <si>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</si>
  <si>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</si>
  <si>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</si>
  <si>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</si>
  <si>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</si>
  <si>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</si>
  <si>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</si>
  <si>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</si>
  <si>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</si>
  <si>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</si>
  <si>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</si>
  <si>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</si>
  <si>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</si>
  <si>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</si>
  <si>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</si>
  <si>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</si>
  <si>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</si>
  <si>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</si>
  <si>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</si>
  <si>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</si>
  <si>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</si>
  <si>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</si>
  <si>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</si>
  <si>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</si>
  <si>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</si>
  <si>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</si>
  <si>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</si>
  <si>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</si>
  <si>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</si>
  <si>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</si>
  <si>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</si>
  <si>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</si>
  <si>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</si>
  <si>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</si>
  <si>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</si>
  <si>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</si>
  <si>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</si>
  <si>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</si>
  <si>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</si>
  <si>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</si>
  <si>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</si>
  <si>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</si>
  <si>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</si>
  <si>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</si>
  <si>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</si>
  <si>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</si>
  <si>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</si>
  <si>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</si>
  <si>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</si>
  <si>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</si>
  <si>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</si>
  <si>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</si>
  <si>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</si>
  <si>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</si>
  <si>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</si>
  <si>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</si>
  <si>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</si>
  <si>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</si>
  <si>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</si>
  <si>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</si>
  <si>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</si>
  <si>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</si>
  <si>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</si>
  <si>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</si>
  <si>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</si>
  <si>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</si>
  <si>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</si>
  <si>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</si>
  <si>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</si>
  <si>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</si>
  <si>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</si>
  <si>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</si>
  <si>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</si>
  <si>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</si>
  <si>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</si>
  <si>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</si>
  <si>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</si>
  <si>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</si>
  <si>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</si>
  <si>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</si>
  <si>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</si>
  <si>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</si>
  <si>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</si>
  <si>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</si>
  <si>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</si>
  <si>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</si>
  <si>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</si>
  <si>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</si>
  <si>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</si>
  <si>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</si>
  <si>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</si>
  <si>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</si>
  <si>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</si>
  <si>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</si>
  <si>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</si>
  <si>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</si>
  <si>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</si>
  <si>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</si>
  <si>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</si>
  <si>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</si>
  <si>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</si>
  <si>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</si>
  <si>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</si>
  <si>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</si>
  <si>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</si>
  <si>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</si>
  <si>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</si>
  <si>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</si>
  <si>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</si>
  <si>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</si>
  <si>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</si>
  <si>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</si>
  <si>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</si>
  <si>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</si>
  <si>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</si>
  <si>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</si>
  <si>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</si>
  <si>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</si>
  <si>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</si>
  <si>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</si>
  <si>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</si>
  <si>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</si>
  <si>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</si>
  <si>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</si>
  <si>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</si>
  <si>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</si>
  <si>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</si>
  <si>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</si>
  <si>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</si>
  <si>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</si>
  <si>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</si>
  <si>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</si>
  <si>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</si>
  <si>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</si>
  <si>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</si>
  <si>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</si>
  <si>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</si>
  <si>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</si>
  <si>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</si>
  <si>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</si>
  <si>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</si>
  <si>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</si>
  <si>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</si>
  <si>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</si>
  <si>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</si>
  <si>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</si>
  <si>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</si>
  <si>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</si>
  <si>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</si>
  <si>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</si>
  <si>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</si>
  <si>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</si>
  <si>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</si>
  <si>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</si>
  <si>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</si>
  <si>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</si>
  <si>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</si>
  <si>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</si>
  <si>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</si>
  <si>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</si>
  <si>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</si>
  <si>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</si>
  <si>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</si>
  <si>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</si>
  <si>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</si>
  <si>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</si>
  <si>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</si>
  <si>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</si>
  <si>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</si>
  <si>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</si>
  <si>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</si>
  <si>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</si>
  <si>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</si>
  <si>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</si>
  <si>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</si>
  <si>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</si>
  <si>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</si>
  <si>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</si>
  <si>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</si>
  <si>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</si>
  <si>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</si>
  <si>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</si>
  <si>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583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</si>
</sst>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K165" sqref="K16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35</v>
      </c>
      <c r="H38" s="441"/>
      <c r="I38" s="441"/>
      <c r="J38" s="441"/>
      <c r="K38" s="441"/>
      <c r="L38" s="442"/>
      <c r="M38" s="26"/>
    </row>
    <row r="39" spans="1:13" ht="12.75">
      <c r="A39" s="136" t="s">
        <v>375</v>
      </c>
      <c r="B39" s="453" t="s">
        <v>403</v>
      </c>
      <c r="C39" s="453"/>
      <c r="D39" s="453"/>
      <c r="E39" s="453"/>
      <c r="F39" s="26"/>
      <c r="G39" s="154">
        <v>89.6</v>
      </c>
      <c r="H39" s="42"/>
      <c r="I39" s="42"/>
      <c r="J39" s="42"/>
      <c r="K39" s="46"/>
      <c r="L39" s="46"/>
      <c r="M39" s="26"/>
    </row>
    <row r="40" spans="1:13" ht="12.75">
      <c r="A40" s="136" t="s">
        <v>376</v>
      </c>
      <c r="B40" s="453" t="s">
        <v>370</v>
      </c>
      <c r="C40" s="453"/>
      <c r="D40" s="453"/>
      <c r="E40" s="453"/>
      <c r="F40" s="26"/>
      <c r="G40" s="329">
        <v>27</v>
      </c>
      <c r="H40" s="48" t="str">
        <f>CONCATENATE(VLOOKUP(G38,'Data Tables'!A4:C78,3,FALSE),B257)</f>
        <v>ton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456</v>
      </c>
      <c r="G55" s="441"/>
      <c r="H55" s="441"/>
      <c r="I55" s="187"/>
      <c r="J55" s="440" t="s">
        <v>456</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lbs/ton</v>
      </c>
      <c r="H57" s="26"/>
      <c r="I57" s="40"/>
      <c r="J57" s="154">
        <v>15</v>
      </c>
      <c r="K57" s="41" t="str">
        <f>VLOOKUP(J55,'Data Tables'!$A$249:$D$270,3,FALSE)</f>
        <v>lbs/ton</v>
      </c>
      <c r="L57" s="26"/>
      <c r="M57" s="26"/>
    </row>
    <row r="58" spans="1:13" ht="12.75">
      <c r="A58" s="136" t="s">
        <v>377</v>
      </c>
      <c r="B58" s="41" t="s">
        <v>15</v>
      </c>
      <c r="C58" s="26"/>
      <c r="D58" s="26"/>
      <c r="E58" s="26"/>
      <c r="F58" s="154">
        <v>17</v>
      </c>
      <c r="G58" s="41" t="str">
        <f>VLOOKUP(F55,'Data Tables'!$A$249:$E$270,5,FALSE)</f>
        <v>tons/ac</v>
      </c>
      <c r="H58" s="40"/>
      <c r="I58" s="40"/>
      <c r="J58" s="154">
        <v>17</v>
      </c>
      <c r="K58" s="41" t="str">
        <f>VLOOKUP(J55,'Data Tables'!$A$249:$E$270,5,FALSE)</f>
        <v>tons/ac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189</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174.8439</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177.1561</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97.43585500000002</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97.43585500000002</v>
      </c>
      <c r="H133" s="26" t="s">
        <v>547</v>
      </c>
      <c r="I133" s="26"/>
      <c r="J133" s="372"/>
      <c r="K133" s="26"/>
      <c r="L133" s="26"/>
      <c r="M133" s="26"/>
    </row>
    <row r="134" spans="1:13" ht="13.5" thickBot="1">
      <c r="A134" s="109"/>
      <c r="B134" s="26"/>
      <c r="C134" s="267" t="s">
        <v>610</v>
      </c>
      <c r="D134" s="267"/>
      <c r="E134" s="267"/>
      <c r="F134" s="324" t="s">
        <v>594</v>
      </c>
      <c r="G134" s="395">
        <f>'Calculations- All Data'!F136</f>
        <v>8730.252608</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89.6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4110.929615608601</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4110.929615608601</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3823.164542515999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3823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3441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583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silage (mature)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89.6</v>
      </c>
      <c r="G43" s="122"/>
      <c r="H43" s="122"/>
      <c r="I43" s="122"/>
      <c r="J43" s="120"/>
      <c r="K43" s="120"/>
      <c r="L43" s="110"/>
      <c r="M43" s="110"/>
    </row>
    <row r="44" spans="1:13" ht="12.75">
      <c r="A44" s="110"/>
      <c r="B44" s="496" t="s">
        <v>32</v>
      </c>
      <c r="C44" s="496"/>
      <c r="D44" s="496"/>
      <c r="E44" s="496"/>
      <c r="F44" s="215">
        <f>'CREDIT CALCULATION FORM'!G40</f>
        <v>27</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Calf and Heifer</v>
      </c>
      <c r="G61" s="522"/>
      <c r="H61" s="522"/>
      <c r="I61" s="189"/>
      <c r="J61" s="521" t="str">
        <f>'CREDIT CALCULATION FORM'!J55:M55</f>
        <v>Dairy- Calf and Heifer</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lbs/ton</v>
      </c>
      <c r="H63" s="110"/>
      <c r="I63" s="117"/>
      <c r="J63" s="101">
        <f>'CREDIT CALCULATION FORM'!J57</f>
        <v>15</v>
      </c>
      <c r="K63" s="117" t="str">
        <f>'CREDIT CALCULATION FORM'!K57</f>
        <v>lbs/ton</v>
      </c>
      <c r="L63" s="110"/>
      <c r="M63" s="110"/>
    </row>
    <row r="64" spans="1:13" ht="12.75">
      <c r="A64" s="110"/>
      <c r="B64" s="117"/>
      <c r="C64" s="119" t="s">
        <v>276</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16</v>
      </c>
      <c r="D65" s="110"/>
      <c r="E65" s="110"/>
      <c r="F65" s="101">
        <f>'CREDIT CALCULATION FORM'!F58</f>
        <v>17</v>
      </c>
      <c r="G65" s="117" t="str">
        <f>'CREDIT CALCULATION FORM'!G58</f>
        <v>tons/ac</v>
      </c>
      <c r="H65" s="117"/>
      <c r="I65" s="117"/>
      <c r="J65" s="101">
        <f>'CREDIT CALCULATION FORM'!J58</f>
        <v>17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189</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174.8439</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177.1561</v>
      </c>
      <c r="G132" s="119" t="s">
        <v>268</v>
      </c>
      <c r="H132" s="129"/>
      <c r="I132" s="110"/>
      <c r="J132" s="110"/>
      <c r="K132" s="110"/>
      <c r="L132" s="110"/>
      <c r="M132" s="110"/>
    </row>
    <row r="133" spans="1:13" ht="12.75" customHeight="1">
      <c r="A133" s="110"/>
      <c r="B133" s="278" t="s">
        <v>865</v>
      </c>
      <c r="C133" s="117"/>
      <c r="D133" s="117"/>
      <c r="E133" s="110"/>
      <c r="F133" s="248">
        <f>F132*F48</f>
        <v>97.43585500000002</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8730.252608</v>
      </c>
      <c r="G136" s="119" t="s">
        <v>298</v>
      </c>
      <c r="H136" s="129"/>
      <c r="I136" s="110"/>
      <c r="J136" s="110"/>
      <c r="K136" s="110"/>
      <c r="L136" s="110"/>
      <c r="M136" s="110"/>
    </row>
    <row r="137" spans="1:13" ht="12.75" customHeight="1">
      <c r="A137" s="110"/>
      <c r="B137" s="131" t="s">
        <v>569</v>
      </c>
      <c r="C137" s="119"/>
      <c r="D137" s="110"/>
      <c r="E137" s="110"/>
      <c r="F137" s="403">
        <f>IF(F43=0,"0",F136/F43)</f>
        <v>97.43585500000002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89.6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4110.929615608601</v>
      </c>
      <c r="G153" s="120" t="s">
        <v>298</v>
      </c>
      <c r="H153" s="122"/>
      <c r="I153" s="211"/>
      <c r="J153" s="254"/>
      <c r="K153" s="254"/>
      <c r="L153" s="120"/>
      <c r="M153" s="120"/>
    </row>
    <row r="154" spans="1:13" ht="12.75">
      <c r="A154" s="110"/>
      <c r="B154" s="110"/>
      <c r="C154" s="110"/>
      <c r="D154" s="141" t="s">
        <v>548</v>
      </c>
      <c r="E154" s="212"/>
      <c r="F154" s="281">
        <f>IF(F43=0,"0",(F136-F153)/F43)</f>
        <v>51.55494411151116</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4110.929615608601</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4110.929615608601</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3823.164542515999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3823.164542515999</v>
      </c>
      <c r="G180" s="110" t="s">
        <v>585</v>
      </c>
      <c r="H180" s="110"/>
      <c r="I180" s="110"/>
      <c r="J180" s="110"/>
      <c r="K180" s="110"/>
      <c r="L180" s="110"/>
      <c r="M180" s="110"/>
    </row>
    <row r="181" spans="1:13" ht="13.5" thickBot="1">
      <c r="A181" s="110"/>
      <c r="B181" s="116" t="s">
        <v>561</v>
      </c>
      <c r="C181" s="415"/>
      <c r="D181" s="415"/>
      <c r="E181" s="415"/>
      <c r="F181" s="416">
        <f>ROUND(F180,0)</f>
        <v>3823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3440.7000000000003</v>
      </c>
      <c r="G184" s="420" t="s">
        <v>585</v>
      </c>
      <c r="H184" s="110"/>
      <c r="I184" s="110"/>
      <c r="J184" s="110"/>
      <c r="K184" s="110"/>
      <c r="L184" s="110"/>
      <c r="M184" s="110"/>
    </row>
    <row r="185" spans="1:13" ht="15.75" thickBot="1">
      <c r="A185" s="110"/>
      <c r="B185" s="112" t="s">
        <v>559</v>
      </c>
      <c r="C185" s="421"/>
      <c r="D185" s="421"/>
      <c r="E185" s="421"/>
      <c r="F185" s="414">
        <f>ROUND(F184,0)</f>
        <v>3441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2019-01-18T15:06:20Z</dcterms:modified>
  <cp:category/>
  <cp:version/>
  <cp:contentType/>
  <cp:contentStatus/>
</cp:coreProperties>
</file>