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P&amp;L, Cash Flow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<sst xmlns="http://schemas.openxmlformats.org/spreadsheetml/2006/main" count="144" uniqueCount="113">
  <si>
    <t>INCOME, EXPENSE AND CASH FLOW</t>
  </si>
  <si>
    <t>STATEMENT</t>
  </si>
  <si>
    <t>Last Year</t>
  </si>
  <si>
    <t>Year 1</t>
  </si>
  <si>
    <t>Year 2</t>
  </si>
  <si>
    <t>Year 3</t>
  </si>
  <si>
    <t>Year 4</t>
  </si>
  <si>
    <t>Year 5</t>
  </si>
  <si>
    <t>20__</t>
  </si>
  <si>
    <t>OPERATING REVENUES</t>
  </si>
  <si>
    <t>Water Rates</t>
  </si>
  <si>
    <t>Bulk Water Sales</t>
  </si>
  <si>
    <t>Fire Protection</t>
  </si>
  <si>
    <t>Fees and Services</t>
  </si>
  <si>
    <t>Other</t>
  </si>
  <si>
    <t>OPERATING EXPENSES</t>
  </si>
  <si>
    <t>Operation and Maintenance</t>
  </si>
  <si>
    <t>Salaries (operators)</t>
  </si>
  <si>
    <t>Benefits</t>
  </si>
  <si>
    <t>Utilities</t>
  </si>
  <si>
    <t>Chemicals &amp; Treatment</t>
  </si>
  <si>
    <t>Monitoring</t>
  </si>
  <si>
    <t>Materials, Supplies, Parts</t>
  </si>
  <si>
    <t>Transportation</t>
  </si>
  <si>
    <t>Purchased Water Costs</t>
  </si>
  <si>
    <t>Outside Services</t>
  </si>
  <si>
    <t>TOTAL (lines 2 through 6)</t>
  </si>
  <si>
    <t>TOTAL (lines 11 through 20)</t>
  </si>
  <si>
    <t>Administrative</t>
  </si>
  <si>
    <t>Salaries</t>
  </si>
  <si>
    <t>Building Overhead</t>
  </si>
  <si>
    <t>Office Supplies &amp; Postage</t>
  </si>
  <si>
    <t>Insurance</t>
  </si>
  <si>
    <t>Customer Billing &amp; Collection</t>
  </si>
  <si>
    <t>Accounting</t>
  </si>
  <si>
    <t>Legal</t>
  </si>
  <si>
    <t>A/E &amp; Professional Services</t>
  </si>
  <si>
    <t>TOTAL (lines 23 through 32)</t>
  </si>
  <si>
    <t>Depreciation Expense</t>
  </si>
  <si>
    <t>TOTAL (line 21 plus 33 plus 34 plus 35)</t>
  </si>
  <si>
    <t>OPERATING INCOME (line 7 less line 36)</t>
  </si>
  <si>
    <t>NON-OPERATING REVENUES</t>
  </si>
  <si>
    <t>Interest Income</t>
  </si>
  <si>
    <t>Interfund Transfer</t>
  </si>
  <si>
    <t>Proceeds From the Sales of Assets</t>
  </si>
  <si>
    <t>Lease and Extraction Fees</t>
  </si>
  <si>
    <t>TOTAL (lines 39 through 43)</t>
  </si>
  <si>
    <t>NON-OPERATING EXPENSES</t>
  </si>
  <si>
    <t>Interest Expense</t>
  </si>
  <si>
    <t>Interfund Transfers</t>
  </si>
  <si>
    <t>To General Fund</t>
  </si>
  <si>
    <t>To Replacement Fund</t>
  </si>
  <si>
    <t>To Emergency Fund</t>
  </si>
  <si>
    <t>To Other</t>
  </si>
  <si>
    <t>TOTAL (lines 49 through 52)</t>
  </si>
  <si>
    <t>TOTAL (line 47 plus 53 plus 54)</t>
  </si>
  <si>
    <t>NET INCOME BEFORE TAXES (line 37 plus 44 less 55)</t>
  </si>
  <si>
    <t>TAXES</t>
  </si>
  <si>
    <t>Income Taxes</t>
  </si>
  <si>
    <t>Other than  Income Taxes</t>
  </si>
  <si>
    <t>TOTAL (line 59 plus 60)</t>
  </si>
  <si>
    <t>NET INCOME AFTER TAXES (line 56 less 61)</t>
  </si>
  <si>
    <t>EXTRAORDINARY REVENUES</t>
  </si>
  <si>
    <t>Construction Grants</t>
  </si>
  <si>
    <t>Proceeds from Borrowing</t>
  </si>
  <si>
    <t>Equity Contribution</t>
  </si>
  <si>
    <t>TOTAL (line 65 through 68)</t>
  </si>
  <si>
    <t>EXTRAORDINARY EXPENSES</t>
  </si>
  <si>
    <t>Debt Repayment - Principal</t>
  </si>
  <si>
    <t>Capital Improvements, Acquisition of Plant &amp; Equipment</t>
  </si>
  <si>
    <t>TOTAL (line 72 through 74)</t>
  </si>
  <si>
    <t>CASH FLOW (line 62 plus 34 plus 69 less 75)</t>
  </si>
  <si>
    <t>BALANCE SHEET</t>
  </si>
  <si>
    <t>ASSETS</t>
  </si>
  <si>
    <t>Current Assets</t>
  </si>
  <si>
    <t>Cash</t>
  </si>
  <si>
    <t>Investments</t>
  </si>
  <si>
    <t>Accounts Receivable</t>
  </si>
  <si>
    <t>Inventories</t>
  </si>
  <si>
    <t>TOTAL (lines 3 through 7)</t>
  </si>
  <si>
    <t>Fixed Assets</t>
  </si>
  <si>
    <t>Property, Plant &amp; Equip at Cost</t>
  </si>
  <si>
    <t>Contributions in Aid of Construction</t>
  </si>
  <si>
    <t>Construction Work in Progress</t>
  </si>
  <si>
    <t>Less Accumulated Depreciation</t>
  </si>
  <si>
    <t>TOTAL (lines 10 through 13 less 14)</t>
  </si>
  <si>
    <t>Other Long Term Assets</t>
  </si>
  <si>
    <t>Restricted Assets/Trust Funds</t>
  </si>
  <si>
    <t>Unrestricted Replacement Funds</t>
  </si>
  <si>
    <t>Unrestricted Emergency Fund</t>
  </si>
  <si>
    <t>TOTAL (lines 17 through 20)</t>
  </si>
  <si>
    <r>
      <t xml:space="preserve">TOTAL ASSETS </t>
    </r>
    <r>
      <rPr>
        <sz val="10"/>
        <rFont val="Arial"/>
        <family val="2"/>
      </rPr>
      <t>(line 8 plus 15 plus 21)</t>
    </r>
  </si>
  <si>
    <t>Current Liabilities</t>
  </si>
  <si>
    <t>Accounts Payable</t>
  </si>
  <si>
    <t>Accrued Payroll and Withholdings</t>
  </si>
  <si>
    <t>Current Portion of Long Term Debt</t>
  </si>
  <si>
    <t>Short Term Debt</t>
  </si>
  <si>
    <t>TOTAL (lines 26 through 30)</t>
  </si>
  <si>
    <t>LIABILITIES</t>
  </si>
  <si>
    <r>
      <t xml:space="preserve">TOTAL LIABILITIES </t>
    </r>
    <r>
      <rPr>
        <sz val="10"/>
        <rFont val="Arial"/>
        <family val="2"/>
      </rPr>
      <t>(line 31 plus 32)</t>
    </r>
  </si>
  <si>
    <t>Long Term Debt (less current portion)</t>
  </si>
  <si>
    <t>FLUID EQUITY</t>
  </si>
  <si>
    <t>Retained Earnings</t>
  </si>
  <si>
    <t>Reserved</t>
  </si>
  <si>
    <t>Unreserved</t>
  </si>
  <si>
    <t>Capital Stock (corporations only)</t>
  </si>
  <si>
    <t>Contributed Capital</t>
  </si>
  <si>
    <t>Government Grants</t>
  </si>
  <si>
    <t>Other Contributions</t>
  </si>
  <si>
    <r>
      <t xml:space="preserve">TOTAL FUND EQUITY </t>
    </r>
    <r>
      <rPr>
        <sz val="10"/>
        <rFont val="Arial"/>
        <family val="2"/>
      </rPr>
      <t>(line 39 plus 40 plus 44)</t>
    </r>
  </si>
  <si>
    <r>
      <t xml:space="preserve">TOTAL LIABILITIES AND FUND EQUITY </t>
    </r>
    <r>
      <rPr>
        <sz val="10"/>
        <rFont val="Arial"/>
        <family val="2"/>
      </rPr>
      <t>(line 33 plus 45)</t>
    </r>
  </si>
  <si>
    <t>TOTAL (lines 37 plus line 38)</t>
  </si>
  <si>
    <t>TOTAL (lines 42 plus 43)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</si>
</sst>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44" fontId="0" fillId="0" borderId="0" xfId="0" applyNumberFormat="1" applyAlignment="1">
      <alignment/>
    </xf>
    <xf numFmtId="44" fontId="0" fillId="4" borderId="0" xfId="0" applyNumberForma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75" zoomScaleNormal="75" workbookViewId="0" topLeftCell="A40">
      <selection activeCell="G78" sqref="G78"/>
    </sheetView>
  </sheetViews>
  <sheetFormatPr defaultColWidth="9.140625" defaultRowHeight="12.75"/>
  <cols>
    <col min="1" max="1" width="5.7109375" style="0" customWidth="1"/>
    <col min="2" max="2" width="19.7109375" style="0" customWidth="1"/>
    <col min="3" max="3" width="27.28125" style="0" customWidth="1"/>
    <col min="4" max="5" width="11.8515625" style="0" bestFit="1" customWidth="1"/>
    <col min="6" max="6" width="12.28125" style="0" bestFit="1" customWidth="1"/>
    <col min="7" max="7" width="12.8515625" style="0" bestFit="1" customWidth="1"/>
    <col min="8" max="9" width="12.7109375" style="0" bestFit="1" customWidth="1"/>
  </cols>
  <sheetData>
    <row r="1" spans="1:9" ht="12.75">
      <c r="A1" s="1" t="s">
        <v>0</v>
      </c>
      <c r="B1" s="2"/>
      <c r="C1" s="2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1" t="s">
        <v>1</v>
      </c>
      <c r="B2" s="2"/>
      <c r="C2" s="2"/>
      <c r="D2" s="1" t="s">
        <v>8</v>
      </c>
      <c r="E2" s="1" t="s">
        <v>8</v>
      </c>
      <c r="F2" s="1"/>
      <c r="G2" s="1"/>
      <c r="H2" s="1"/>
      <c r="I2" s="1"/>
    </row>
    <row r="3" spans="1:9" ht="12.75">
      <c r="A3" s="3">
        <v>1</v>
      </c>
      <c r="B3" s="3" t="s">
        <v>9</v>
      </c>
      <c r="C3" s="3"/>
      <c r="D3" s="3"/>
      <c r="E3" s="3"/>
      <c r="F3" s="3"/>
      <c r="G3" s="3"/>
      <c r="H3" s="3"/>
      <c r="I3" s="3"/>
    </row>
    <row r="4" spans="1:9" ht="12.75">
      <c r="A4">
        <v>2</v>
      </c>
      <c r="B4" s="4" t="s">
        <v>10</v>
      </c>
      <c r="D4" s="8">
        <v>43200</v>
      </c>
      <c r="E4" s="8">
        <v>48800</v>
      </c>
      <c r="F4" s="8">
        <v>49825</v>
      </c>
      <c r="G4" s="8">
        <v>73632</v>
      </c>
      <c r="H4" s="8">
        <v>75277</v>
      </c>
      <c r="I4" s="8">
        <v>75837</v>
      </c>
    </row>
    <row r="5" spans="1:9" ht="12.75">
      <c r="A5">
        <v>3</v>
      </c>
      <c r="B5" s="4" t="s">
        <v>11</v>
      </c>
      <c r="D5" s="8">
        <v>6800</v>
      </c>
      <c r="E5" s="8">
        <v>7700</v>
      </c>
      <c r="F5" s="8">
        <v>7850</v>
      </c>
      <c r="G5" s="8">
        <v>11601</v>
      </c>
      <c r="H5" s="8">
        <v>11860</v>
      </c>
      <c r="I5" s="8">
        <v>12106</v>
      </c>
    </row>
    <row r="6" spans="1:9" ht="12.75">
      <c r="A6">
        <v>4</v>
      </c>
      <c r="B6" s="4" t="s">
        <v>12</v>
      </c>
      <c r="D6" s="8">
        <v>0</v>
      </c>
      <c r="E6" s="8">
        <v>0</v>
      </c>
      <c r="F6" s="8"/>
      <c r="G6" s="8"/>
      <c r="H6" s="8"/>
      <c r="I6" s="8"/>
    </row>
    <row r="7" spans="1:9" ht="12.75">
      <c r="A7">
        <v>5</v>
      </c>
      <c r="B7" s="4" t="s">
        <v>13</v>
      </c>
      <c r="D7" s="8">
        <v>1000</v>
      </c>
      <c r="E7" s="8">
        <v>1200</v>
      </c>
      <c r="F7" s="8">
        <v>1150</v>
      </c>
      <c r="G7" s="8">
        <v>1200</v>
      </c>
      <c r="H7" s="8">
        <v>700</v>
      </c>
      <c r="I7" s="8">
        <v>1150</v>
      </c>
    </row>
    <row r="8" spans="1:9" ht="12.75">
      <c r="A8">
        <v>6</v>
      </c>
      <c r="B8" s="4" t="s">
        <v>14</v>
      </c>
      <c r="D8" s="8">
        <v>0</v>
      </c>
      <c r="E8" s="8">
        <v>0</v>
      </c>
      <c r="F8" s="8"/>
      <c r="G8" s="8"/>
      <c r="H8" s="8"/>
      <c r="I8" s="8"/>
    </row>
    <row r="9" spans="1:9" ht="12.75">
      <c r="A9" s="6">
        <v>7</v>
      </c>
      <c r="B9" s="7" t="s">
        <v>26</v>
      </c>
      <c r="C9" s="6"/>
      <c r="D9" s="9">
        <f aca="true" t="shared" si="0" ref="D9:I9">SUM(D4:D8)</f>
        <v>51000</v>
      </c>
      <c r="E9" s="9">
        <f t="shared" si="0"/>
        <v>57700</v>
      </c>
      <c r="F9" s="9">
        <f t="shared" si="0"/>
        <v>58825</v>
      </c>
      <c r="G9" s="9">
        <f t="shared" si="0"/>
        <v>86433</v>
      </c>
      <c r="H9" s="9">
        <f t="shared" si="0"/>
        <v>87837</v>
      </c>
      <c r="I9" s="9">
        <f t="shared" si="0"/>
        <v>89093</v>
      </c>
    </row>
    <row r="10" ht="12.75">
      <c r="A10">
        <v>8</v>
      </c>
    </row>
    <row r="11" spans="1:9" ht="12.75">
      <c r="A11" s="3">
        <v>9</v>
      </c>
      <c r="B11" s="3" t="s">
        <v>15</v>
      </c>
      <c r="C11" s="3"/>
      <c r="D11" s="3"/>
      <c r="E11" s="3"/>
      <c r="F11" s="3"/>
      <c r="G11" s="3"/>
      <c r="H11" s="3"/>
      <c r="I11" s="3"/>
    </row>
    <row r="12" spans="1:2" ht="12.75">
      <c r="A12">
        <v>10</v>
      </c>
      <c r="B12" s="4" t="s">
        <v>16</v>
      </c>
    </row>
    <row r="13" spans="1:9" ht="12.75">
      <c r="A13">
        <v>11</v>
      </c>
      <c r="C13" t="s">
        <v>17</v>
      </c>
      <c r="D13" s="8">
        <v>15000</v>
      </c>
      <c r="E13" s="8">
        <f>D13*1.03</f>
        <v>15450</v>
      </c>
      <c r="F13" s="8">
        <f>E13*1.03</f>
        <v>15913.5</v>
      </c>
      <c r="G13" s="8">
        <f>F13*1.03</f>
        <v>16390.905</v>
      </c>
      <c r="H13" s="8">
        <f>G13*1.03</f>
        <v>16882.632149999998</v>
      </c>
      <c r="I13" s="8">
        <f>H13*1.03</f>
        <v>17389.1111145</v>
      </c>
    </row>
    <row r="14" spans="1:9" ht="12.75">
      <c r="A14">
        <v>12</v>
      </c>
      <c r="C14" t="s">
        <v>18</v>
      </c>
      <c r="D14" s="8">
        <v>3000</v>
      </c>
      <c r="E14" s="8">
        <f aca="true" t="shared" si="1" ref="E14:I22">D14*1.03</f>
        <v>3090</v>
      </c>
      <c r="F14" s="8">
        <f t="shared" si="1"/>
        <v>3182.7000000000003</v>
      </c>
      <c r="G14" s="8">
        <f t="shared" si="1"/>
        <v>3278.1810000000005</v>
      </c>
      <c r="H14" s="8">
        <f t="shared" si="1"/>
        <v>3376.526430000001</v>
      </c>
      <c r="I14" s="8">
        <f t="shared" si="1"/>
        <v>3477.8222229000007</v>
      </c>
    </row>
    <row r="15" spans="1:9" ht="12.75">
      <c r="A15">
        <v>13</v>
      </c>
      <c r="C15" t="s">
        <v>19</v>
      </c>
      <c r="D15" s="8">
        <v>8000</v>
      </c>
      <c r="E15" s="8">
        <f t="shared" si="1"/>
        <v>8240</v>
      </c>
      <c r="F15" s="8">
        <f t="shared" si="1"/>
        <v>8487.2</v>
      </c>
      <c r="G15" s="8">
        <f t="shared" si="1"/>
        <v>8741.816</v>
      </c>
      <c r="H15" s="8">
        <f t="shared" si="1"/>
        <v>9004.07048</v>
      </c>
      <c r="I15" s="8">
        <f t="shared" si="1"/>
        <v>9274.192594400001</v>
      </c>
    </row>
    <row r="16" spans="1:9" ht="12.75">
      <c r="A16">
        <v>14</v>
      </c>
      <c r="C16" t="s">
        <v>20</v>
      </c>
      <c r="D16" s="8">
        <v>5000</v>
      </c>
      <c r="E16" s="8">
        <f t="shared" si="1"/>
        <v>5150</v>
      </c>
      <c r="F16" s="8">
        <f t="shared" si="1"/>
        <v>5304.5</v>
      </c>
      <c r="G16" s="8">
        <f t="shared" si="1"/>
        <v>5463.635</v>
      </c>
      <c r="H16" s="8">
        <f t="shared" si="1"/>
        <v>5627.54405</v>
      </c>
      <c r="I16" s="8">
        <f t="shared" si="1"/>
        <v>5796.3703715</v>
      </c>
    </row>
    <row r="17" spans="1:9" ht="12.75">
      <c r="A17">
        <v>15</v>
      </c>
      <c r="C17" t="s">
        <v>21</v>
      </c>
      <c r="D17" s="8">
        <v>2500</v>
      </c>
      <c r="E17" s="8">
        <f t="shared" si="1"/>
        <v>2575</v>
      </c>
      <c r="F17" s="8">
        <f t="shared" si="1"/>
        <v>2652.25</v>
      </c>
      <c r="G17" s="8">
        <f t="shared" si="1"/>
        <v>2731.8175</v>
      </c>
      <c r="H17" s="8">
        <f t="shared" si="1"/>
        <v>2813.772025</v>
      </c>
      <c r="I17" s="8">
        <f t="shared" si="1"/>
        <v>2898.18518575</v>
      </c>
    </row>
    <row r="18" spans="1:9" ht="12.75">
      <c r="A18">
        <v>16</v>
      </c>
      <c r="C18" t="s">
        <v>22</v>
      </c>
      <c r="D18" s="8">
        <v>3000</v>
      </c>
      <c r="E18" s="8">
        <f t="shared" si="1"/>
        <v>3090</v>
      </c>
      <c r="F18" s="8">
        <f t="shared" si="1"/>
        <v>3182.7000000000003</v>
      </c>
      <c r="G18" s="8">
        <f t="shared" si="1"/>
        <v>3278.1810000000005</v>
      </c>
      <c r="H18" s="8">
        <f t="shared" si="1"/>
        <v>3376.526430000001</v>
      </c>
      <c r="I18" s="8">
        <f t="shared" si="1"/>
        <v>3477.8222229000007</v>
      </c>
    </row>
    <row r="19" spans="1:9" ht="12.75">
      <c r="A19">
        <v>17</v>
      </c>
      <c r="C19" t="s">
        <v>23</v>
      </c>
      <c r="D19" s="8">
        <v>1500</v>
      </c>
      <c r="E19" s="8">
        <f t="shared" si="1"/>
        <v>1545</v>
      </c>
      <c r="F19" s="8">
        <f t="shared" si="1"/>
        <v>1591.3500000000001</v>
      </c>
      <c r="G19" s="8">
        <f t="shared" si="1"/>
        <v>1639.0905000000002</v>
      </c>
      <c r="H19" s="8">
        <f t="shared" si="1"/>
        <v>1688.2632150000004</v>
      </c>
      <c r="I19" s="8">
        <f t="shared" si="1"/>
        <v>1738.9111114500004</v>
      </c>
    </row>
    <row r="20" spans="1:9" ht="12.75">
      <c r="A20">
        <v>18</v>
      </c>
      <c r="C20" t="s">
        <v>24</v>
      </c>
      <c r="D20" s="8"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</row>
    <row r="21" spans="1:9" ht="12.75">
      <c r="A21">
        <v>19</v>
      </c>
      <c r="C21" t="s">
        <v>25</v>
      </c>
      <c r="D21" s="8">
        <v>1000</v>
      </c>
      <c r="E21" s="8">
        <f t="shared" si="1"/>
        <v>1030</v>
      </c>
      <c r="F21" s="8">
        <f t="shared" si="1"/>
        <v>1060.9</v>
      </c>
      <c r="G21" s="8">
        <f t="shared" si="1"/>
        <v>1092.727</v>
      </c>
      <c r="H21" s="8">
        <f t="shared" si="1"/>
        <v>1125.50881</v>
      </c>
      <c r="I21" s="8">
        <f t="shared" si="1"/>
        <v>1159.2740743000002</v>
      </c>
    </row>
    <row r="22" spans="1:9" ht="12.75">
      <c r="A22">
        <v>20</v>
      </c>
      <c r="C22" t="s">
        <v>14</v>
      </c>
      <c r="D22" s="8"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</row>
    <row r="23" spans="1:9" ht="12.75">
      <c r="A23" s="6">
        <v>21</v>
      </c>
      <c r="B23" s="6"/>
      <c r="C23" s="6" t="s">
        <v>27</v>
      </c>
      <c r="D23" s="9">
        <f aca="true" t="shared" si="2" ref="D23:I23">SUM(D13:D22)</f>
        <v>39000</v>
      </c>
      <c r="E23" s="9">
        <f t="shared" si="2"/>
        <v>40170</v>
      </c>
      <c r="F23" s="9">
        <f t="shared" si="2"/>
        <v>41375.1</v>
      </c>
      <c r="G23" s="9">
        <f t="shared" si="2"/>
        <v>42616.352999999996</v>
      </c>
      <c r="H23" s="9">
        <f t="shared" si="2"/>
        <v>43894.84358999999</v>
      </c>
      <c r="I23" s="9">
        <f t="shared" si="2"/>
        <v>45211.688897700005</v>
      </c>
    </row>
    <row r="24" spans="1:2" ht="12.75">
      <c r="A24">
        <v>22</v>
      </c>
      <c r="B24" s="4" t="s">
        <v>28</v>
      </c>
    </row>
    <row r="25" spans="1:9" ht="12.75">
      <c r="A25">
        <v>23</v>
      </c>
      <c r="C25" t="s">
        <v>29</v>
      </c>
      <c r="D25" s="8">
        <v>6000</v>
      </c>
      <c r="E25" s="8">
        <f>D25*1.03</f>
        <v>6180</v>
      </c>
      <c r="F25" s="8">
        <f>E25*1.03</f>
        <v>6365.400000000001</v>
      </c>
      <c r="G25" s="8">
        <f>F25*1.03</f>
        <v>6556.362000000001</v>
      </c>
      <c r="H25" s="8">
        <f>G25*1.03</f>
        <v>6753.052860000002</v>
      </c>
      <c r="I25" s="8">
        <f>H25*1.03</f>
        <v>6955.644445800001</v>
      </c>
    </row>
    <row r="26" spans="1:9" ht="12.75">
      <c r="A26">
        <v>24</v>
      </c>
      <c r="C26" t="s">
        <v>18</v>
      </c>
      <c r="D26" s="8">
        <v>1000</v>
      </c>
      <c r="E26" s="8">
        <f aca="true" t="shared" si="3" ref="E26:I34">D26*1.03</f>
        <v>1030</v>
      </c>
      <c r="F26" s="8">
        <f t="shared" si="3"/>
        <v>1060.9</v>
      </c>
      <c r="G26" s="8">
        <f t="shared" si="3"/>
        <v>1092.727</v>
      </c>
      <c r="H26" s="8">
        <f t="shared" si="3"/>
        <v>1125.50881</v>
      </c>
      <c r="I26" s="8">
        <f t="shared" si="3"/>
        <v>1159.2740743000002</v>
      </c>
    </row>
    <row r="27" spans="1:9" ht="12.75">
      <c r="A27">
        <v>25</v>
      </c>
      <c r="C27" t="s">
        <v>30</v>
      </c>
      <c r="D27" s="8">
        <v>1000</v>
      </c>
      <c r="E27" s="8">
        <f t="shared" si="3"/>
        <v>1030</v>
      </c>
      <c r="F27" s="8">
        <f t="shared" si="3"/>
        <v>1060.9</v>
      </c>
      <c r="G27" s="8">
        <f t="shared" si="3"/>
        <v>1092.727</v>
      </c>
      <c r="H27" s="8">
        <f t="shared" si="3"/>
        <v>1125.50881</v>
      </c>
      <c r="I27" s="8">
        <f t="shared" si="3"/>
        <v>1159.2740743000002</v>
      </c>
    </row>
    <row r="28" spans="1:9" ht="12.75">
      <c r="A28">
        <v>26</v>
      </c>
      <c r="C28" t="s">
        <v>31</v>
      </c>
      <c r="D28" s="8">
        <v>500</v>
      </c>
      <c r="E28" s="8">
        <f t="shared" si="3"/>
        <v>515</v>
      </c>
      <c r="F28" s="8">
        <f t="shared" si="3"/>
        <v>530.45</v>
      </c>
      <c r="G28" s="8">
        <f t="shared" si="3"/>
        <v>546.3635</v>
      </c>
      <c r="H28" s="8">
        <f t="shared" si="3"/>
        <v>562.754405</v>
      </c>
      <c r="I28" s="8">
        <f t="shared" si="3"/>
        <v>579.6370371500001</v>
      </c>
    </row>
    <row r="29" spans="1:9" ht="12.75">
      <c r="A29">
        <v>27</v>
      </c>
      <c r="C29" t="s">
        <v>32</v>
      </c>
      <c r="D29" s="8">
        <v>2000</v>
      </c>
      <c r="E29" s="8">
        <f t="shared" si="3"/>
        <v>2060</v>
      </c>
      <c r="F29" s="8">
        <f t="shared" si="3"/>
        <v>2121.8</v>
      </c>
      <c r="G29" s="8">
        <f t="shared" si="3"/>
        <v>2185.454</v>
      </c>
      <c r="H29" s="8">
        <f t="shared" si="3"/>
        <v>2251.01762</v>
      </c>
      <c r="I29" s="8">
        <f t="shared" si="3"/>
        <v>2318.5481486000003</v>
      </c>
    </row>
    <row r="30" spans="1:9" ht="12.75">
      <c r="A30">
        <v>28</v>
      </c>
      <c r="C30" t="s">
        <v>33</v>
      </c>
      <c r="D30" s="8"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</row>
    <row r="31" spans="1:9" ht="12.75">
      <c r="A31">
        <v>29</v>
      </c>
      <c r="C31" t="s">
        <v>34</v>
      </c>
      <c r="D31" s="8">
        <v>1500</v>
      </c>
      <c r="E31" s="8">
        <f t="shared" si="3"/>
        <v>1545</v>
      </c>
      <c r="F31" s="8">
        <f t="shared" si="3"/>
        <v>1591.3500000000001</v>
      </c>
      <c r="G31" s="8">
        <f t="shared" si="3"/>
        <v>1639.0905000000002</v>
      </c>
      <c r="H31" s="8">
        <f t="shared" si="3"/>
        <v>1688.2632150000004</v>
      </c>
      <c r="I31" s="8">
        <f t="shared" si="3"/>
        <v>1738.9111114500004</v>
      </c>
    </row>
    <row r="32" spans="1:9" ht="12.75">
      <c r="A32">
        <v>30</v>
      </c>
      <c r="C32" t="s">
        <v>35</v>
      </c>
      <c r="D32" s="8">
        <v>1000</v>
      </c>
      <c r="E32" s="8">
        <f t="shared" si="3"/>
        <v>1030</v>
      </c>
      <c r="F32" s="8">
        <f t="shared" si="3"/>
        <v>1060.9</v>
      </c>
      <c r="G32" s="8">
        <f t="shared" si="3"/>
        <v>1092.727</v>
      </c>
      <c r="H32" s="8">
        <f t="shared" si="3"/>
        <v>1125.50881</v>
      </c>
      <c r="I32" s="8">
        <f t="shared" si="3"/>
        <v>1159.2740743000002</v>
      </c>
    </row>
    <row r="33" spans="1:9" ht="12.75">
      <c r="A33">
        <v>31</v>
      </c>
      <c r="C33" t="s">
        <v>36</v>
      </c>
      <c r="D33" s="8">
        <v>0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</row>
    <row r="34" spans="1:9" ht="12.75">
      <c r="A34">
        <v>32</v>
      </c>
      <c r="C34" t="s">
        <v>14</v>
      </c>
      <c r="D34" s="8">
        <v>0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</row>
    <row r="35" spans="1:9" ht="12.75">
      <c r="A35" s="6">
        <v>33</v>
      </c>
      <c r="B35" s="6"/>
      <c r="C35" s="6" t="s">
        <v>37</v>
      </c>
      <c r="D35" s="9">
        <f aca="true" t="shared" si="4" ref="D35:I35">SUM(D25:D34)</f>
        <v>13000</v>
      </c>
      <c r="E35" s="9">
        <f t="shared" si="4"/>
        <v>13390</v>
      </c>
      <c r="F35" s="9">
        <f t="shared" si="4"/>
        <v>13791.7</v>
      </c>
      <c r="G35" s="9">
        <f t="shared" si="4"/>
        <v>14205.451000000001</v>
      </c>
      <c r="H35" s="9">
        <f t="shared" si="4"/>
        <v>14631.614530000003</v>
      </c>
      <c r="I35" s="9">
        <f t="shared" si="4"/>
        <v>15070.562965900002</v>
      </c>
    </row>
    <row r="36" spans="1:9" ht="12.75">
      <c r="A36">
        <v>34</v>
      </c>
      <c r="B36" s="4" t="s">
        <v>38</v>
      </c>
      <c r="D36" s="8">
        <v>25000</v>
      </c>
      <c r="E36" s="8">
        <v>25000</v>
      </c>
      <c r="F36" s="8">
        <v>40000</v>
      </c>
      <c r="G36" s="8">
        <v>40000</v>
      </c>
      <c r="H36" s="8">
        <v>40000</v>
      </c>
      <c r="I36" s="8">
        <v>40000</v>
      </c>
    </row>
    <row r="37" spans="1:9" ht="12.75">
      <c r="A37">
        <v>35</v>
      </c>
      <c r="B37" s="4" t="s">
        <v>14</v>
      </c>
      <c r="D37" s="8">
        <v>0</v>
      </c>
      <c r="E37" s="8"/>
      <c r="F37" s="8"/>
      <c r="G37" s="8"/>
      <c r="H37" s="8"/>
      <c r="I37" s="8"/>
    </row>
    <row r="38" spans="1:9" ht="12.75">
      <c r="A38" s="6">
        <v>36</v>
      </c>
      <c r="B38" s="6" t="s">
        <v>39</v>
      </c>
      <c r="C38" s="6"/>
      <c r="D38" s="9">
        <f aca="true" t="shared" si="5" ref="D38:I38">D23+D35+D36+D37</f>
        <v>77000</v>
      </c>
      <c r="E38" s="9">
        <f t="shared" si="5"/>
        <v>78560</v>
      </c>
      <c r="F38" s="9">
        <f t="shared" si="5"/>
        <v>95166.8</v>
      </c>
      <c r="G38" s="9">
        <f t="shared" si="5"/>
        <v>96821.804</v>
      </c>
      <c r="H38" s="9">
        <f t="shared" si="5"/>
        <v>98526.45812</v>
      </c>
      <c r="I38" s="9">
        <f t="shared" si="5"/>
        <v>100282.25186360002</v>
      </c>
    </row>
    <row r="39" spans="1:9" ht="12.75">
      <c r="A39" s="6">
        <v>37</v>
      </c>
      <c r="B39" s="6" t="s">
        <v>40</v>
      </c>
      <c r="C39" s="6"/>
      <c r="D39" s="9">
        <f aca="true" t="shared" si="6" ref="D39:I39">D9-D38</f>
        <v>-26000</v>
      </c>
      <c r="E39" s="9">
        <f t="shared" si="6"/>
        <v>-20860</v>
      </c>
      <c r="F39" s="9">
        <f t="shared" si="6"/>
        <v>-36341.8</v>
      </c>
      <c r="G39" s="9">
        <f t="shared" si="6"/>
        <v>-10388.804000000004</v>
      </c>
      <c r="H39" s="9">
        <f t="shared" si="6"/>
        <v>-10689.458119999996</v>
      </c>
      <c r="I39" s="9">
        <f t="shared" si="6"/>
        <v>-11189.251863600017</v>
      </c>
    </row>
    <row r="40" spans="1:9" ht="12.75">
      <c r="A40" s="1" t="s">
        <v>0</v>
      </c>
      <c r="B40" s="2"/>
      <c r="C40" s="2"/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</row>
    <row r="41" spans="1:9" ht="12.75">
      <c r="A41" s="1" t="s">
        <v>1</v>
      </c>
      <c r="B41" s="2"/>
      <c r="C41" s="2"/>
      <c r="D41" s="1" t="s">
        <v>8</v>
      </c>
      <c r="E41" s="1" t="s">
        <v>8</v>
      </c>
      <c r="F41" s="1"/>
      <c r="G41" s="1"/>
      <c r="H41" s="1"/>
      <c r="I41" s="1"/>
    </row>
    <row r="42" spans="1:9" ht="12.75">
      <c r="A42" s="3">
        <v>38</v>
      </c>
      <c r="B42" s="3" t="s">
        <v>41</v>
      </c>
      <c r="C42" s="3"/>
      <c r="D42" s="3"/>
      <c r="E42" s="3"/>
      <c r="F42" s="3"/>
      <c r="G42" s="3"/>
      <c r="H42" s="3"/>
      <c r="I42" s="3"/>
    </row>
    <row r="43" spans="1:9" ht="12.75">
      <c r="A43">
        <v>39</v>
      </c>
      <c r="B43" s="4" t="s">
        <v>42</v>
      </c>
      <c r="D43" s="8">
        <v>600</v>
      </c>
      <c r="E43" s="8">
        <v>550</v>
      </c>
      <c r="F43" s="8">
        <v>700</v>
      </c>
      <c r="G43" s="8">
        <v>1000</v>
      </c>
      <c r="H43" s="8">
        <v>800</v>
      </c>
      <c r="I43" s="8">
        <v>750</v>
      </c>
    </row>
    <row r="44" spans="1:9" ht="12.75">
      <c r="A44">
        <v>40</v>
      </c>
      <c r="B44" s="4" t="s">
        <v>43</v>
      </c>
      <c r="D44" s="8">
        <v>0</v>
      </c>
      <c r="E44" s="8"/>
      <c r="F44" s="8"/>
      <c r="G44" s="8"/>
      <c r="H44" s="8"/>
      <c r="I44" s="8"/>
    </row>
    <row r="45" spans="1:9" ht="12.75">
      <c r="A45">
        <v>41</v>
      </c>
      <c r="B45" s="4" t="s">
        <v>44</v>
      </c>
      <c r="D45" s="8">
        <v>0</v>
      </c>
      <c r="E45" s="8"/>
      <c r="F45" s="8"/>
      <c r="G45" s="8"/>
      <c r="H45" s="8"/>
      <c r="I45" s="8"/>
    </row>
    <row r="46" spans="1:9" ht="12.75">
      <c r="A46">
        <v>42</v>
      </c>
      <c r="B46" s="4" t="s">
        <v>45</v>
      </c>
      <c r="D46" s="8">
        <v>0</v>
      </c>
      <c r="E46" s="8"/>
      <c r="F46" s="8"/>
      <c r="G46" s="8"/>
      <c r="H46" s="8"/>
      <c r="I46" s="8"/>
    </row>
    <row r="47" spans="1:9" ht="12.75">
      <c r="A47">
        <v>43</v>
      </c>
      <c r="B47" s="4" t="s">
        <v>14</v>
      </c>
      <c r="D47" s="8">
        <v>0</v>
      </c>
      <c r="E47" s="8"/>
      <c r="F47" s="8"/>
      <c r="G47" s="8"/>
      <c r="H47" s="8"/>
      <c r="I47" s="8"/>
    </row>
    <row r="48" spans="1:9" ht="12.75">
      <c r="A48" s="6">
        <v>44</v>
      </c>
      <c r="B48" s="7" t="s">
        <v>46</v>
      </c>
      <c r="C48" s="6"/>
      <c r="D48" s="9">
        <f aca="true" t="shared" si="7" ref="D48:I48">SUM(D43:D47)</f>
        <v>600</v>
      </c>
      <c r="E48" s="9">
        <f t="shared" si="7"/>
        <v>550</v>
      </c>
      <c r="F48" s="9">
        <f t="shared" si="7"/>
        <v>700</v>
      </c>
      <c r="G48" s="9">
        <f t="shared" si="7"/>
        <v>1000</v>
      </c>
      <c r="H48" s="9">
        <f t="shared" si="7"/>
        <v>800</v>
      </c>
      <c r="I48" s="9">
        <f t="shared" si="7"/>
        <v>750</v>
      </c>
    </row>
    <row r="49" ht="12.75">
      <c r="A49">
        <v>45</v>
      </c>
    </row>
    <row r="50" spans="1:9" ht="12.75">
      <c r="A50" s="3">
        <v>46</v>
      </c>
      <c r="B50" s="3" t="s">
        <v>47</v>
      </c>
      <c r="C50" s="3"/>
      <c r="D50" s="3"/>
      <c r="E50" s="3"/>
      <c r="F50" s="3"/>
      <c r="G50" s="3"/>
      <c r="H50" s="3"/>
      <c r="I50" s="3"/>
    </row>
    <row r="51" spans="1:9" ht="12.75">
      <c r="A51">
        <v>47</v>
      </c>
      <c r="B51" s="4" t="s">
        <v>48</v>
      </c>
      <c r="D51" s="8">
        <v>0</v>
      </c>
      <c r="E51" s="8"/>
      <c r="F51" s="8"/>
      <c r="G51" s="8">
        <v>25900</v>
      </c>
      <c r="H51" s="8">
        <v>24800</v>
      </c>
      <c r="I51" s="8">
        <v>23600</v>
      </c>
    </row>
    <row r="52" spans="1:2" ht="12.75">
      <c r="A52">
        <v>48</v>
      </c>
      <c r="B52" s="4" t="s">
        <v>49</v>
      </c>
    </row>
    <row r="53" spans="1:9" ht="12.75">
      <c r="A53">
        <v>49</v>
      </c>
      <c r="B53" s="4"/>
      <c r="C53" t="s">
        <v>50</v>
      </c>
      <c r="D53" s="8">
        <v>0</v>
      </c>
      <c r="E53" s="8"/>
      <c r="F53" s="8"/>
      <c r="G53" s="8"/>
      <c r="H53" s="8"/>
      <c r="I53" s="8"/>
    </row>
    <row r="54" spans="1:9" ht="12.75">
      <c r="A54">
        <v>50</v>
      </c>
      <c r="B54" s="4"/>
      <c r="C54" t="s">
        <v>51</v>
      </c>
      <c r="D54" s="8">
        <v>0</v>
      </c>
      <c r="E54" s="8">
        <v>2500</v>
      </c>
      <c r="F54" s="8">
        <v>2500</v>
      </c>
      <c r="G54" s="8">
        <v>2500</v>
      </c>
      <c r="H54" s="8">
        <v>2500</v>
      </c>
      <c r="I54" s="8">
        <v>2500</v>
      </c>
    </row>
    <row r="55" spans="1:9" ht="12.75">
      <c r="A55">
        <v>51</v>
      </c>
      <c r="B55" s="4"/>
      <c r="C55" t="s">
        <v>52</v>
      </c>
      <c r="D55" s="8">
        <v>0</v>
      </c>
      <c r="E55" s="8"/>
      <c r="F55" s="8"/>
      <c r="G55" s="8"/>
      <c r="H55" s="8"/>
      <c r="I55" s="8"/>
    </row>
    <row r="56" spans="1:9" ht="12.75">
      <c r="A56">
        <v>52</v>
      </c>
      <c r="B56" s="4"/>
      <c r="C56" t="s">
        <v>53</v>
      </c>
      <c r="D56" s="8">
        <v>0</v>
      </c>
      <c r="E56" s="8"/>
      <c r="F56" s="8"/>
      <c r="G56" s="8"/>
      <c r="H56" s="8"/>
      <c r="I56" s="8"/>
    </row>
    <row r="57" spans="1:9" ht="12.75">
      <c r="A57" s="6">
        <v>53</v>
      </c>
      <c r="B57" s="5"/>
      <c r="C57" s="6" t="s">
        <v>54</v>
      </c>
      <c r="D57" s="9">
        <f aca="true" t="shared" si="8" ref="D57:I57">SUM(D53:D56)</f>
        <v>0</v>
      </c>
      <c r="E57" s="9">
        <f t="shared" si="8"/>
        <v>2500</v>
      </c>
      <c r="F57" s="9">
        <f t="shared" si="8"/>
        <v>2500</v>
      </c>
      <c r="G57" s="9">
        <f t="shared" si="8"/>
        <v>2500</v>
      </c>
      <c r="H57" s="9">
        <f t="shared" si="8"/>
        <v>2500</v>
      </c>
      <c r="I57" s="9">
        <f t="shared" si="8"/>
        <v>2500</v>
      </c>
    </row>
    <row r="58" spans="1:9" ht="12.75">
      <c r="A58">
        <v>54</v>
      </c>
      <c r="B58" s="4" t="s">
        <v>14</v>
      </c>
      <c r="D58" s="8">
        <v>0</v>
      </c>
      <c r="E58" s="8"/>
      <c r="F58" s="8"/>
      <c r="G58" s="8"/>
      <c r="H58" s="8"/>
      <c r="I58" s="8"/>
    </row>
    <row r="59" spans="1:9" ht="12.75">
      <c r="A59" s="6">
        <v>55</v>
      </c>
      <c r="B59" s="6" t="s">
        <v>55</v>
      </c>
      <c r="C59" s="6"/>
      <c r="D59" s="9">
        <f aca="true" t="shared" si="9" ref="D59:I59">D51+D57+D58</f>
        <v>0</v>
      </c>
      <c r="E59" s="9">
        <f t="shared" si="9"/>
        <v>2500</v>
      </c>
      <c r="F59" s="9">
        <f t="shared" si="9"/>
        <v>2500</v>
      </c>
      <c r="G59" s="9">
        <f t="shared" si="9"/>
        <v>28400</v>
      </c>
      <c r="H59" s="9">
        <f t="shared" si="9"/>
        <v>27300</v>
      </c>
      <c r="I59" s="9">
        <f t="shared" si="9"/>
        <v>26100</v>
      </c>
    </row>
    <row r="60" spans="1:9" ht="12.75">
      <c r="A60" s="6">
        <v>56</v>
      </c>
      <c r="B60" s="6" t="s">
        <v>56</v>
      </c>
      <c r="C60" s="6"/>
      <c r="D60" s="9">
        <f aca="true" t="shared" si="10" ref="D60:I60">D39+D48-D59</f>
        <v>-25400</v>
      </c>
      <c r="E60" s="9">
        <f t="shared" si="10"/>
        <v>-22810</v>
      </c>
      <c r="F60" s="9">
        <f t="shared" si="10"/>
        <v>-38141.8</v>
      </c>
      <c r="G60" s="9">
        <f t="shared" si="10"/>
        <v>-37788.804000000004</v>
      </c>
      <c r="H60" s="9">
        <f t="shared" si="10"/>
        <v>-37189.458119999996</v>
      </c>
      <c r="I60" s="9">
        <f t="shared" si="10"/>
        <v>-36539.25186360002</v>
      </c>
    </row>
    <row r="61" ht="12.75">
      <c r="A61">
        <v>57</v>
      </c>
    </row>
    <row r="62" spans="1:9" ht="12.75">
      <c r="A62" s="3">
        <v>58</v>
      </c>
      <c r="B62" s="3" t="s">
        <v>57</v>
      </c>
      <c r="C62" s="3"/>
      <c r="D62" s="3"/>
      <c r="E62" s="3"/>
      <c r="F62" s="3"/>
      <c r="G62" s="3"/>
      <c r="H62" s="3"/>
      <c r="I62" s="3"/>
    </row>
    <row r="63" spans="1:9" ht="12.75">
      <c r="A63">
        <v>59</v>
      </c>
      <c r="B63" s="4" t="s">
        <v>58</v>
      </c>
      <c r="D63" s="8">
        <v>0</v>
      </c>
      <c r="E63" s="8"/>
      <c r="F63" s="8"/>
      <c r="G63" s="8"/>
      <c r="H63" s="8"/>
      <c r="I63" s="8"/>
    </row>
    <row r="64" spans="1:9" ht="12.75">
      <c r="A64">
        <v>60</v>
      </c>
      <c r="B64" s="4" t="s">
        <v>59</v>
      </c>
      <c r="D64" s="8">
        <v>0</v>
      </c>
      <c r="E64" s="8"/>
      <c r="F64" s="8"/>
      <c r="G64" s="8"/>
      <c r="H64" s="8"/>
      <c r="I64" s="8"/>
    </row>
    <row r="65" spans="1:9" ht="12.75">
      <c r="A65" s="6">
        <v>61</v>
      </c>
      <c r="B65" s="6" t="s">
        <v>60</v>
      </c>
      <c r="C65" s="6"/>
      <c r="D65" s="9">
        <f aca="true" t="shared" si="11" ref="D65:I65">SUM(D63:D64)</f>
        <v>0</v>
      </c>
      <c r="E65" s="9">
        <f t="shared" si="11"/>
        <v>0</v>
      </c>
      <c r="F65" s="9">
        <f t="shared" si="11"/>
        <v>0</v>
      </c>
      <c r="G65" s="9">
        <f t="shared" si="11"/>
        <v>0</v>
      </c>
      <c r="H65" s="9">
        <f t="shared" si="11"/>
        <v>0</v>
      </c>
      <c r="I65" s="9">
        <f t="shared" si="11"/>
        <v>0</v>
      </c>
    </row>
    <row r="66" spans="1:9" ht="12.75">
      <c r="A66" s="6">
        <v>62</v>
      </c>
      <c r="B66" s="6" t="s">
        <v>61</v>
      </c>
      <c r="C66" s="6"/>
      <c r="D66" s="9">
        <f aca="true" t="shared" si="12" ref="D66:I66">D60-D65</f>
        <v>-25400</v>
      </c>
      <c r="E66" s="9">
        <f t="shared" si="12"/>
        <v>-22810</v>
      </c>
      <c r="F66" s="9">
        <f t="shared" si="12"/>
        <v>-38141.8</v>
      </c>
      <c r="G66" s="9">
        <f t="shared" si="12"/>
        <v>-37788.804000000004</v>
      </c>
      <c r="H66" s="9">
        <f t="shared" si="12"/>
        <v>-37189.458119999996</v>
      </c>
      <c r="I66" s="9">
        <f t="shared" si="12"/>
        <v>-36539.25186360002</v>
      </c>
    </row>
    <row r="67" ht="12.75">
      <c r="A67">
        <v>63</v>
      </c>
    </row>
    <row r="68" spans="1:9" ht="12.75">
      <c r="A68" s="3">
        <v>64</v>
      </c>
      <c r="B68" s="3" t="s">
        <v>62</v>
      </c>
      <c r="C68" s="3"/>
      <c r="D68" s="3"/>
      <c r="E68" s="3"/>
      <c r="F68" s="3"/>
      <c r="G68" s="3"/>
      <c r="H68" s="3"/>
      <c r="I68" s="3"/>
    </row>
    <row r="69" spans="1:9" ht="12.75">
      <c r="A69">
        <v>65</v>
      </c>
      <c r="B69" s="4" t="s">
        <v>63</v>
      </c>
      <c r="D69" s="8">
        <v>0</v>
      </c>
      <c r="E69" s="8"/>
      <c r="F69" s="8">
        <v>200000</v>
      </c>
      <c r="G69" s="8"/>
      <c r="H69" s="8"/>
      <c r="I69" s="8"/>
    </row>
    <row r="70" spans="1:9" ht="12.75">
      <c r="A70">
        <v>66</v>
      </c>
      <c r="B70" s="4" t="s">
        <v>64</v>
      </c>
      <c r="D70" s="8">
        <v>0</v>
      </c>
      <c r="E70" s="8"/>
      <c r="F70" s="8">
        <v>400000</v>
      </c>
      <c r="G70" s="8"/>
      <c r="H70" s="8"/>
      <c r="I70" s="8"/>
    </row>
    <row r="71" spans="1:9" ht="12.75">
      <c r="A71">
        <v>67</v>
      </c>
      <c r="B71" s="4" t="s">
        <v>65</v>
      </c>
      <c r="D71" s="8">
        <v>0</v>
      </c>
      <c r="E71" s="8"/>
      <c r="F71" s="8"/>
      <c r="G71" s="8"/>
      <c r="H71" s="8"/>
      <c r="I71" s="8"/>
    </row>
    <row r="72" spans="1:9" ht="12.75">
      <c r="A72">
        <v>68</v>
      </c>
      <c r="B72" s="4" t="s">
        <v>14</v>
      </c>
      <c r="D72" s="8">
        <v>0</v>
      </c>
      <c r="E72" s="8"/>
      <c r="F72" s="8"/>
      <c r="G72" s="8"/>
      <c r="H72" s="8"/>
      <c r="I72" s="8"/>
    </row>
    <row r="73" spans="1:9" ht="12.75">
      <c r="A73" s="6">
        <v>69</v>
      </c>
      <c r="B73" s="6" t="s">
        <v>66</v>
      </c>
      <c r="C73" s="6"/>
      <c r="D73" s="9">
        <f aca="true" t="shared" si="13" ref="D73:I73">SUM(D69:D72)</f>
        <v>0</v>
      </c>
      <c r="E73" s="9">
        <f t="shared" si="13"/>
        <v>0</v>
      </c>
      <c r="F73" s="9">
        <f t="shared" si="13"/>
        <v>600000</v>
      </c>
      <c r="G73" s="9">
        <f t="shared" si="13"/>
        <v>0</v>
      </c>
      <c r="H73" s="9">
        <f t="shared" si="13"/>
        <v>0</v>
      </c>
      <c r="I73" s="9">
        <f t="shared" si="13"/>
        <v>0</v>
      </c>
    </row>
    <row r="74" ht="12.75">
      <c r="A74">
        <v>70</v>
      </c>
    </row>
    <row r="75" spans="1:9" ht="12.75">
      <c r="A75" s="3">
        <v>71</v>
      </c>
      <c r="B75" s="3" t="s">
        <v>67</v>
      </c>
      <c r="C75" s="3"/>
      <c r="D75" s="3"/>
      <c r="E75" s="3"/>
      <c r="F75" s="3"/>
      <c r="G75" s="3"/>
      <c r="H75" s="3"/>
      <c r="I75" s="3"/>
    </row>
    <row r="76" spans="1:9" ht="12.75">
      <c r="A76">
        <v>72</v>
      </c>
      <c r="B76" t="s">
        <v>68</v>
      </c>
      <c r="D76" s="8">
        <v>0</v>
      </c>
      <c r="E76" s="8"/>
      <c r="F76" s="8"/>
      <c r="G76" s="8">
        <v>1000</v>
      </c>
      <c r="H76" s="8">
        <v>2100</v>
      </c>
      <c r="I76" s="8">
        <v>3300</v>
      </c>
    </row>
    <row r="77" spans="1:9" ht="12.75">
      <c r="A77">
        <v>73</v>
      </c>
      <c r="B77" t="s">
        <v>69</v>
      </c>
      <c r="D77" s="8">
        <v>0</v>
      </c>
      <c r="E77" s="8"/>
      <c r="F77" s="8">
        <v>600000</v>
      </c>
      <c r="G77" s="8"/>
      <c r="H77" s="8"/>
      <c r="I77" s="8"/>
    </row>
    <row r="78" spans="1:9" ht="12.75">
      <c r="A78">
        <v>74</v>
      </c>
      <c r="B78" t="s">
        <v>14</v>
      </c>
      <c r="D78" s="8">
        <v>0</v>
      </c>
      <c r="E78" s="8"/>
      <c r="F78" s="8"/>
      <c r="G78" s="8"/>
      <c r="H78" s="8"/>
      <c r="I78" s="8"/>
    </row>
    <row r="79" spans="1:9" ht="12.75">
      <c r="A79" s="6">
        <v>75</v>
      </c>
      <c r="B79" s="6" t="s">
        <v>70</v>
      </c>
      <c r="C79" s="6"/>
      <c r="D79" s="9">
        <f aca="true" t="shared" si="14" ref="D79:I79">SUM(D76:D78)</f>
        <v>0</v>
      </c>
      <c r="E79" s="9">
        <f t="shared" si="14"/>
        <v>0</v>
      </c>
      <c r="F79" s="9">
        <f t="shared" si="14"/>
        <v>600000</v>
      </c>
      <c r="G79" s="9">
        <f t="shared" si="14"/>
        <v>1000</v>
      </c>
      <c r="H79" s="9">
        <f t="shared" si="14"/>
        <v>2100</v>
      </c>
      <c r="I79" s="9">
        <f t="shared" si="14"/>
        <v>3300</v>
      </c>
    </row>
    <row r="80" spans="1:9" ht="12.75">
      <c r="A80" s="6">
        <v>76</v>
      </c>
      <c r="B80" s="6" t="s">
        <v>71</v>
      </c>
      <c r="C80" s="6"/>
      <c r="D80" s="9">
        <f aca="true" t="shared" si="15" ref="D80:I80">D66+D36+D73-D79</f>
        <v>-400</v>
      </c>
      <c r="E80" s="9">
        <f t="shared" si="15"/>
        <v>2190</v>
      </c>
      <c r="F80" s="9">
        <f t="shared" si="15"/>
        <v>1858.1999999999534</v>
      </c>
      <c r="G80" s="9">
        <f t="shared" si="15"/>
        <v>1211.1959999999963</v>
      </c>
      <c r="H80" s="9">
        <f t="shared" si="15"/>
        <v>710.5418800000043</v>
      </c>
      <c r="I80" s="9">
        <f t="shared" si="15"/>
        <v>160.7481363999832</v>
      </c>
    </row>
  </sheetData>
  <printOptions gridLines="1"/>
  <pageMargins left="0.75" right="0.75" top="1" bottom="1" header="0.5" footer="0.5"/>
  <pageSetup blackAndWhite="1"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65" zoomScaleNormal="65" workbookViewId="0" topLeftCell="A7">
      <selection activeCell="C51" sqref="C51"/>
    </sheetView>
  </sheetViews>
  <sheetFormatPr defaultColWidth="9.140625" defaultRowHeight="12.75"/>
  <cols>
    <col min="1" max="1" width="6.421875" style="0" customWidth="1"/>
    <col min="3" max="3" width="51.57421875" style="0" bestFit="1" customWidth="1"/>
    <col min="4" max="9" width="16.140625" style="0" bestFit="1" customWidth="1"/>
  </cols>
  <sheetData>
    <row r="1" spans="1:9" ht="12.75">
      <c r="A1" s="1" t="s">
        <v>72</v>
      </c>
      <c r="B1" s="2"/>
      <c r="C1" s="2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1"/>
      <c r="B2" s="2"/>
      <c r="C2" s="2"/>
      <c r="D2" s="1" t="s">
        <v>8</v>
      </c>
      <c r="E2" s="1" t="s">
        <v>8</v>
      </c>
      <c r="F2" s="1"/>
      <c r="G2" s="1"/>
      <c r="H2" s="1"/>
      <c r="I2" s="1"/>
    </row>
    <row r="3" spans="1:9" ht="12.75">
      <c r="A3" s="3">
        <v>1</v>
      </c>
      <c r="B3" s="3" t="s">
        <v>73</v>
      </c>
      <c r="C3" s="3"/>
      <c r="D3" s="3"/>
      <c r="E3" s="3"/>
      <c r="F3" s="3"/>
      <c r="G3" s="3"/>
      <c r="H3" s="3"/>
      <c r="I3" s="3"/>
    </row>
    <row r="4" spans="1:2" ht="12.75">
      <c r="A4">
        <v>2</v>
      </c>
      <c r="B4" s="4" t="s">
        <v>74</v>
      </c>
    </row>
    <row r="5" spans="1:9" ht="12.75">
      <c r="A5">
        <v>3</v>
      </c>
      <c r="B5" s="4"/>
      <c r="C5" t="s">
        <v>75</v>
      </c>
      <c r="D5" s="8">
        <v>20000</v>
      </c>
      <c r="E5" s="8">
        <f>'Balance Sheet'!D5+'P&amp;L, Cash Flow'!E80</f>
        <v>22190</v>
      </c>
      <c r="F5" s="8">
        <f>'Balance Sheet'!E5+'P&amp;L, Cash Flow'!F80</f>
        <v>24048.199999999953</v>
      </c>
      <c r="G5" s="8">
        <f>'Balance Sheet'!F5+'P&amp;L, Cash Flow'!G80</f>
        <v>25259.39599999995</v>
      </c>
      <c r="H5" s="8">
        <f>'Balance Sheet'!G5+'P&amp;L, Cash Flow'!H80</f>
        <v>25969.937879999954</v>
      </c>
      <c r="I5" s="8">
        <f>'Balance Sheet'!H5+'P&amp;L, Cash Flow'!I80</f>
        <v>26130.686016399937</v>
      </c>
    </row>
    <row r="6" spans="1:9" ht="12.75">
      <c r="A6">
        <v>4</v>
      </c>
      <c r="B6" s="4"/>
      <c r="C6" t="s">
        <v>76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2.75">
      <c r="A7">
        <v>5</v>
      </c>
      <c r="B7" s="4"/>
      <c r="C7" t="s">
        <v>77</v>
      </c>
      <c r="D7" s="8">
        <v>2300</v>
      </c>
      <c r="E7" s="8">
        <v>1579</v>
      </c>
      <c r="F7" s="8">
        <v>1150</v>
      </c>
      <c r="G7" s="8">
        <v>1200</v>
      </c>
      <c r="H7" s="8">
        <v>700</v>
      </c>
      <c r="I7" s="8">
        <v>1150</v>
      </c>
    </row>
    <row r="8" spans="1:9" ht="12.75">
      <c r="A8">
        <v>6</v>
      </c>
      <c r="B8" s="4"/>
      <c r="C8" t="s">
        <v>78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2.75">
      <c r="A9">
        <v>7</v>
      </c>
      <c r="B9" s="4"/>
      <c r="C9" t="s">
        <v>14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2.75">
      <c r="A10">
        <v>8</v>
      </c>
      <c r="B10" s="4"/>
      <c r="C10" s="7" t="s">
        <v>79</v>
      </c>
      <c r="D10" s="9">
        <f aca="true" t="shared" si="0" ref="D10:I10">SUM(D5:D9)</f>
        <v>22300</v>
      </c>
      <c r="E10" s="9">
        <f t="shared" si="0"/>
        <v>23769</v>
      </c>
      <c r="F10" s="9">
        <f t="shared" si="0"/>
        <v>25198.199999999953</v>
      </c>
      <c r="G10" s="9">
        <f t="shared" si="0"/>
        <v>26459.39599999995</v>
      </c>
      <c r="H10" s="9">
        <f t="shared" si="0"/>
        <v>26669.937879999954</v>
      </c>
      <c r="I10" s="9">
        <f t="shared" si="0"/>
        <v>27280.686016399937</v>
      </c>
    </row>
    <row r="11" spans="1:2" ht="12.75">
      <c r="A11">
        <v>9</v>
      </c>
      <c r="B11" s="4" t="s">
        <v>80</v>
      </c>
    </row>
    <row r="12" spans="1:9" ht="12.75">
      <c r="A12">
        <v>10</v>
      </c>
      <c r="B12" s="4"/>
      <c r="C12" t="s">
        <v>81</v>
      </c>
      <c r="D12" s="8">
        <v>1000000</v>
      </c>
      <c r="E12" s="8">
        <v>1000000</v>
      </c>
      <c r="F12" s="8">
        <v>1600000</v>
      </c>
      <c r="G12" s="8">
        <v>1600000</v>
      </c>
      <c r="H12" s="8">
        <v>1600000</v>
      </c>
      <c r="I12" s="8">
        <v>1600000</v>
      </c>
    </row>
    <row r="13" spans="1:9" ht="12.75">
      <c r="A13">
        <v>11</v>
      </c>
      <c r="B13" s="4"/>
      <c r="C13" t="s">
        <v>82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2.75">
      <c r="A14">
        <v>12</v>
      </c>
      <c r="B14" s="4"/>
      <c r="C14" t="s">
        <v>83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>
        <v>13</v>
      </c>
      <c r="B15" s="4"/>
      <c r="C15" t="s">
        <v>14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>
        <v>14</v>
      </c>
      <c r="B16" s="4"/>
      <c r="C16" t="s">
        <v>84</v>
      </c>
      <c r="D16" s="8">
        <v>750000</v>
      </c>
      <c r="E16" s="8">
        <f>D16+25000</f>
        <v>775000</v>
      </c>
      <c r="F16" s="8">
        <f>E16+25000</f>
        <v>800000</v>
      </c>
      <c r="G16" s="8">
        <f>F16+40000</f>
        <v>840000</v>
      </c>
      <c r="H16" s="8">
        <f>G16+40000</f>
        <v>880000</v>
      </c>
      <c r="I16" s="8">
        <f>H16+40000</f>
        <v>920000</v>
      </c>
    </row>
    <row r="17" spans="1:9" ht="12.75">
      <c r="A17">
        <v>15</v>
      </c>
      <c r="B17" s="4"/>
      <c r="C17" s="7" t="s">
        <v>85</v>
      </c>
      <c r="D17" s="9">
        <f aca="true" t="shared" si="1" ref="D17:I17">SUM(D12:D15)-D16</f>
        <v>250000</v>
      </c>
      <c r="E17" s="9">
        <f t="shared" si="1"/>
        <v>225000</v>
      </c>
      <c r="F17" s="9">
        <f t="shared" si="1"/>
        <v>800000</v>
      </c>
      <c r="G17" s="9">
        <f t="shared" si="1"/>
        <v>760000</v>
      </c>
      <c r="H17" s="9">
        <f t="shared" si="1"/>
        <v>720000</v>
      </c>
      <c r="I17" s="9">
        <f t="shared" si="1"/>
        <v>680000</v>
      </c>
    </row>
    <row r="18" spans="1:2" ht="12.75">
      <c r="A18">
        <v>16</v>
      </c>
      <c r="B18" s="4" t="s">
        <v>86</v>
      </c>
    </row>
    <row r="19" spans="1:9" ht="12.75">
      <c r="A19">
        <v>17</v>
      </c>
      <c r="B19" s="4"/>
      <c r="C19" t="s">
        <v>87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2.75">
      <c r="A20">
        <v>18</v>
      </c>
      <c r="B20" s="4"/>
      <c r="C20" t="s">
        <v>88</v>
      </c>
      <c r="D20" s="8">
        <v>0</v>
      </c>
      <c r="E20" s="8">
        <v>2500</v>
      </c>
      <c r="F20" s="8">
        <f>(E20+2500)</f>
        <v>5000</v>
      </c>
      <c r="G20" s="8">
        <f>(F20+2500)</f>
        <v>7500</v>
      </c>
      <c r="H20" s="8">
        <f>(G20+2500)</f>
        <v>10000</v>
      </c>
      <c r="I20" s="8">
        <f>(H20+2500)</f>
        <v>12500</v>
      </c>
    </row>
    <row r="21" spans="1:9" ht="12.75">
      <c r="A21">
        <v>19</v>
      </c>
      <c r="B21" s="4"/>
      <c r="C21" t="s">
        <v>89</v>
      </c>
      <c r="D21" s="8">
        <v>0</v>
      </c>
      <c r="E21" s="8"/>
      <c r="F21" s="8"/>
      <c r="G21" s="8"/>
      <c r="H21" s="8"/>
      <c r="I21" s="8"/>
    </row>
    <row r="22" spans="1:9" ht="12.75">
      <c r="A22">
        <v>20</v>
      </c>
      <c r="B22" s="4"/>
      <c r="C22" t="s">
        <v>14</v>
      </c>
      <c r="D22" s="8">
        <v>0</v>
      </c>
      <c r="E22" s="8">
        <v>0</v>
      </c>
      <c r="F22" s="8"/>
      <c r="G22" s="8"/>
      <c r="H22" s="8"/>
      <c r="I22" s="8"/>
    </row>
    <row r="23" spans="1:9" ht="12.75">
      <c r="A23">
        <v>21</v>
      </c>
      <c r="B23" s="4"/>
      <c r="C23" s="7" t="s">
        <v>90</v>
      </c>
      <c r="D23" s="9">
        <f aca="true" t="shared" si="2" ref="D23:I23">SUM(D19:D22)</f>
        <v>0</v>
      </c>
      <c r="E23" s="9">
        <f t="shared" si="2"/>
        <v>2500</v>
      </c>
      <c r="F23" s="9">
        <f t="shared" si="2"/>
        <v>5000</v>
      </c>
      <c r="G23" s="9">
        <f t="shared" si="2"/>
        <v>7500</v>
      </c>
      <c r="H23" s="9">
        <f t="shared" si="2"/>
        <v>10000</v>
      </c>
      <c r="I23" s="9">
        <f t="shared" si="2"/>
        <v>12500</v>
      </c>
    </row>
    <row r="24" spans="1:9" ht="25.5" customHeight="1">
      <c r="A24" s="6">
        <v>22</v>
      </c>
      <c r="B24" s="6"/>
      <c r="C24" s="10" t="s">
        <v>91</v>
      </c>
      <c r="D24" s="9">
        <f aca="true" t="shared" si="3" ref="D24:I24">D10+D17+D23</f>
        <v>272300</v>
      </c>
      <c r="E24" s="9">
        <f t="shared" si="3"/>
        <v>251269</v>
      </c>
      <c r="F24" s="9">
        <f t="shared" si="3"/>
        <v>830198.2</v>
      </c>
      <c r="G24" s="9">
        <f t="shared" si="3"/>
        <v>793959.396</v>
      </c>
      <c r="H24" s="9">
        <f t="shared" si="3"/>
        <v>756669.93788</v>
      </c>
      <c r="I24" s="9">
        <f t="shared" si="3"/>
        <v>719780.6860163999</v>
      </c>
    </row>
    <row r="25" ht="12.75">
      <c r="A25">
        <v>23</v>
      </c>
    </row>
    <row r="26" spans="1:9" ht="12.75">
      <c r="A26" s="3">
        <v>24</v>
      </c>
      <c r="B26" s="3" t="s">
        <v>98</v>
      </c>
      <c r="C26" s="3"/>
      <c r="D26" s="3"/>
      <c r="E26" s="3"/>
      <c r="F26" s="3"/>
      <c r="G26" s="3"/>
      <c r="H26" s="3"/>
      <c r="I26" s="3"/>
    </row>
    <row r="27" spans="1:2" ht="12.75">
      <c r="A27">
        <v>25</v>
      </c>
      <c r="B27" s="4" t="s">
        <v>92</v>
      </c>
    </row>
    <row r="28" spans="1:9" ht="12.75">
      <c r="A28">
        <v>26</v>
      </c>
      <c r="B28" s="4"/>
      <c r="C28" t="s">
        <v>93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2.75">
      <c r="A29">
        <v>27</v>
      </c>
      <c r="B29" s="4"/>
      <c r="C29" t="s">
        <v>94</v>
      </c>
      <c r="D29" s="8">
        <v>500</v>
      </c>
      <c r="E29" s="8">
        <v>500</v>
      </c>
      <c r="F29" s="8">
        <v>500</v>
      </c>
      <c r="G29" s="8">
        <v>500</v>
      </c>
      <c r="H29" s="8">
        <v>500</v>
      </c>
      <c r="I29" s="8">
        <v>500</v>
      </c>
    </row>
    <row r="30" spans="1:9" ht="12.75">
      <c r="A30">
        <v>28</v>
      </c>
      <c r="B30" s="4"/>
      <c r="C30" t="s">
        <v>95</v>
      </c>
      <c r="D30" s="8">
        <v>0</v>
      </c>
      <c r="E30" s="8">
        <v>0</v>
      </c>
      <c r="F30" s="8">
        <v>0</v>
      </c>
      <c r="G30" s="8">
        <v>1000</v>
      </c>
      <c r="H30" s="8">
        <v>2100</v>
      </c>
      <c r="I30" s="8">
        <v>3300</v>
      </c>
    </row>
    <row r="31" spans="1:9" ht="12.75">
      <c r="A31">
        <v>29</v>
      </c>
      <c r="B31" s="4"/>
      <c r="C31" t="s">
        <v>96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2.75">
      <c r="A32">
        <v>30</v>
      </c>
      <c r="B32" s="4"/>
      <c r="C32" t="s">
        <v>14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2.75">
      <c r="A33">
        <v>31</v>
      </c>
      <c r="B33" s="4"/>
      <c r="C33" s="7" t="s">
        <v>97</v>
      </c>
      <c r="D33" s="9">
        <f aca="true" t="shared" si="4" ref="D33:I33">SUM(D28:D32)</f>
        <v>500</v>
      </c>
      <c r="E33" s="9">
        <f t="shared" si="4"/>
        <v>500</v>
      </c>
      <c r="F33" s="9">
        <f t="shared" si="4"/>
        <v>500</v>
      </c>
      <c r="G33" s="9">
        <f t="shared" si="4"/>
        <v>1500</v>
      </c>
      <c r="H33" s="9">
        <f t="shared" si="4"/>
        <v>2600</v>
      </c>
      <c r="I33" s="9">
        <f t="shared" si="4"/>
        <v>3800</v>
      </c>
    </row>
    <row r="34" spans="1:9" ht="12.75">
      <c r="A34">
        <v>32</v>
      </c>
      <c r="B34" s="4"/>
      <c r="C34" s="4" t="s">
        <v>100</v>
      </c>
      <c r="D34" s="8">
        <v>0</v>
      </c>
      <c r="E34" s="8">
        <v>0</v>
      </c>
      <c r="F34" s="8">
        <v>400000</v>
      </c>
      <c r="G34" s="8">
        <f>F34-G30</f>
        <v>399000</v>
      </c>
      <c r="H34" s="8">
        <f>G34-H30</f>
        <v>396900</v>
      </c>
      <c r="I34" s="8">
        <f>H34-I30</f>
        <v>393600</v>
      </c>
    </row>
    <row r="35" spans="1:9" ht="25.5" customHeight="1">
      <c r="A35" s="6">
        <v>33</v>
      </c>
      <c r="B35" s="6"/>
      <c r="C35" s="10" t="s">
        <v>99</v>
      </c>
      <c r="D35" s="9">
        <f aca="true" t="shared" si="5" ref="D35:I35">D33+D34</f>
        <v>500</v>
      </c>
      <c r="E35" s="9">
        <f t="shared" si="5"/>
        <v>500</v>
      </c>
      <c r="F35" s="9">
        <f t="shared" si="5"/>
        <v>400500</v>
      </c>
      <c r="G35" s="9">
        <f t="shared" si="5"/>
        <v>400500</v>
      </c>
      <c r="H35" s="9">
        <f t="shared" si="5"/>
        <v>399500</v>
      </c>
      <c r="I35" s="9">
        <f t="shared" si="5"/>
        <v>397400</v>
      </c>
    </row>
    <row r="36" ht="12.75">
      <c r="A36">
        <v>34</v>
      </c>
    </row>
    <row r="37" spans="1:9" ht="12.75">
      <c r="A37" s="3">
        <v>35</v>
      </c>
      <c r="B37" s="3" t="s">
        <v>101</v>
      </c>
      <c r="C37" s="3"/>
      <c r="D37" s="3"/>
      <c r="E37" s="3"/>
      <c r="F37" s="3"/>
      <c r="G37" s="3"/>
      <c r="H37" s="3"/>
      <c r="I37" s="3"/>
    </row>
    <row r="38" spans="1:2" ht="12.75">
      <c r="A38">
        <v>36</v>
      </c>
      <c r="B38" s="4" t="s">
        <v>102</v>
      </c>
    </row>
    <row r="39" spans="1:9" ht="12.75">
      <c r="A39">
        <v>37</v>
      </c>
      <c r="B39" s="4"/>
      <c r="C39" t="s">
        <v>103</v>
      </c>
      <c r="D39" s="8">
        <f aca="true" t="shared" si="6" ref="D39:I39">D24-D35</f>
        <v>271800</v>
      </c>
      <c r="E39" s="8">
        <f t="shared" si="6"/>
        <v>250769</v>
      </c>
      <c r="F39" s="8">
        <f t="shared" si="6"/>
        <v>429698.19999999995</v>
      </c>
      <c r="G39" s="8">
        <f t="shared" si="6"/>
        <v>393459.39599999995</v>
      </c>
      <c r="H39" s="8">
        <f t="shared" si="6"/>
        <v>357169.93788</v>
      </c>
      <c r="I39" s="8">
        <f t="shared" si="6"/>
        <v>322380.6860163999</v>
      </c>
    </row>
    <row r="40" spans="1:9" ht="12.75">
      <c r="A40">
        <v>38</v>
      </c>
      <c r="B40" s="4"/>
      <c r="C40" t="s">
        <v>104</v>
      </c>
      <c r="D40" s="8">
        <v>0</v>
      </c>
      <c r="E40" s="8">
        <v>0</v>
      </c>
      <c r="F40" s="8"/>
      <c r="G40" s="8"/>
      <c r="H40" s="8"/>
      <c r="I40" s="8"/>
    </row>
    <row r="41" spans="1:9" ht="12.75">
      <c r="A41">
        <v>39</v>
      </c>
      <c r="B41" s="4"/>
      <c r="C41" s="7" t="s">
        <v>111</v>
      </c>
      <c r="D41" s="9">
        <f>D39+D40</f>
        <v>271800</v>
      </c>
      <c r="E41" s="9">
        <f>SUM(E39:E40)</f>
        <v>250769</v>
      </c>
      <c r="F41" s="9">
        <f>SUM(F39:F40)</f>
        <v>429698.19999999995</v>
      </c>
      <c r="G41" s="9">
        <f>SUM(G39:G40)</f>
        <v>393459.39599999995</v>
      </c>
      <c r="H41" s="9">
        <f>SUM(H39:H40)</f>
        <v>357169.93788</v>
      </c>
      <c r="I41" s="9">
        <f>SUM(I39:I40)</f>
        <v>322380.6860163999</v>
      </c>
    </row>
    <row r="42" spans="1:9" ht="12.75">
      <c r="A42">
        <v>40</v>
      </c>
      <c r="B42" s="4" t="s">
        <v>105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2" ht="12.75">
      <c r="A43">
        <v>41</v>
      </c>
      <c r="B43" s="4" t="s">
        <v>106</v>
      </c>
    </row>
    <row r="44" spans="1:9" ht="12.75">
      <c r="A44">
        <v>42</v>
      </c>
      <c r="B44" s="4"/>
      <c r="C44" t="s">
        <v>107</v>
      </c>
      <c r="D44" s="8">
        <v>0</v>
      </c>
      <c r="E44" s="8">
        <v>0</v>
      </c>
      <c r="F44" s="8">
        <v>200000</v>
      </c>
      <c r="G44" s="8"/>
      <c r="H44" s="8">
        <v>0</v>
      </c>
      <c r="I44" s="8">
        <v>0</v>
      </c>
    </row>
    <row r="45" spans="1:9" ht="12.75">
      <c r="A45">
        <v>43</v>
      </c>
      <c r="B45" s="4"/>
      <c r="C45" t="s">
        <v>108</v>
      </c>
      <c r="D45" s="8">
        <v>0</v>
      </c>
      <c r="E45" s="8">
        <v>0</v>
      </c>
      <c r="F45" s="8"/>
      <c r="G45" s="8"/>
      <c r="H45" s="8"/>
      <c r="I45" s="8"/>
    </row>
    <row r="46" spans="1:9" ht="12.75">
      <c r="A46">
        <v>44</v>
      </c>
      <c r="B46" s="4"/>
      <c r="C46" s="7" t="s">
        <v>112</v>
      </c>
      <c r="D46" s="9">
        <f aca="true" t="shared" si="7" ref="D46:I46">D44+D45</f>
        <v>0</v>
      </c>
      <c r="E46" s="9">
        <f t="shared" si="7"/>
        <v>0</v>
      </c>
      <c r="F46" s="9">
        <f t="shared" si="7"/>
        <v>200000</v>
      </c>
      <c r="G46" s="9">
        <f t="shared" si="7"/>
        <v>0</v>
      </c>
      <c r="H46" s="9">
        <f t="shared" si="7"/>
        <v>0</v>
      </c>
      <c r="I46" s="9">
        <f t="shared" si="7"/>
        <v>0</v>
      </c>
    </row>
    <row r="47" spans="1:9" ht="25.5" customHeight="1">
      <c r="A47" s="6">
        <v>45</v>
      </c>
      <c r="B47" s="6"/>
      <c r="C47" s="10" t="s">
        <v>109</v>
      </c>
      <c r="D47" s="9">
        <f aca="true" t="shared" si="8" ref="D47:I47">D41+D42+D46</f>
        <v>271800</v>
      </c>
      <c r="E47" s="9">
        <f t="shared" si="8"/>
        <v>250769</v>
      </c>
      <c r="F47" s="9">
        <f t="shared" si="8"/>
        <v>629698.2</v>
      </c>
      <c r="G47" s="9">
        <f t="shared" si="8"/>
        <v>393459.39599999995</v>
      </c>
      <c r="H47" s="9">
        <f t="shared" si="8"/>
        <v>357169.93788</v>
      </c>
      <c r="I47" s="9">
        <f t="shared" si="8"/>
        <v>322380.6860163999</v>
      </c>
    </row>
    <row r="48" spans="1:9" ht="25.5" customHeight="1">
      <c r="A48" s="6">
        <v>46</v>
      </c>
      <c r="B48" s="6"/>
      <c r="C48" s="10" t="s">
        <v>110</v>
      </c>
      <c r="D48" s="9">
        <f aca="true" t="shared" si="9" ref="D48:I48">D35+D47</f>
        <v>272300</v>
      </c>
      <c r="E48" s="9">
        <f t="shared" si="9"/>
        <v>251269</v>
      </c>
      <c r="F48" s="9">
        <f t="shared" si="9"/>
        <v>1030198.2</v>
      </c>
      <c r="G48" s="9">
        <f t="shared" si="9"/>
        <v>793959.396</v>
      </c>
      <c r="H48" s="9">
        <f t="shared" si="9"/>
        <v>756669.93788</v>
      </c>
      <c r="I48" s="9">
        <f t="shared" si="9"/>
        <v>719780.6860163999</v>
      </c>
    </row>
  </sheetData>
  <printOptions gridLines="1"/>
  <pageMargins left="0.75" right="0.75" top="1" bottom="1" header="0.5" footer="0.5"/>
  <pageSetup blackAndWhite="1"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Katz Graduate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Allen Bickel</dc:creator>
  <cp:keywords/>
  <dc:description/>
  <cp:lastModifiedBy>Preferred Customer</cp:lastModifiedBy>
  <cp:lastPrinted>2002-12-17T18:16:06Z</cp:lastPrinted>
  <dcterms:created xsi:type="dcterms:W3CDTF">2002-11-07T18:16:00Z</dcterms:created>
  <dcterms:modified xsi:type="dcterms:W3CDTF">2003-06-17T21:10:14Z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623985758</vt:i4>
  </property>
  <property fmtid="{D5CDD505-2E9C-101B-9397-08002B2CF9AE}" pid="4" name="_EmailSubje">
    <vt:lpwstr>Module 6</vt:lpwstr>
  </property>
  <property fmtid="{D5CDD505-2E9C-101B-9397-08002B2CF9AE}" pid="5" name="_AuthorEma">
    <vt:lpwstr>sbickel@rcapsolutions.org</vt:lpwstr>
  </property>
  <property fmtid="{D5CDD505-2E9C-101B-9397-08002B2CF9AE}" pid="6" name="_AuthorEmailDisplayNa">
    <vt:lpwstr>Shane Bickel</vt:lpwstr>
  </property>
</Properties>
</file>