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F157" i="4"/>
  <c r="K157" i="4" s="1"/>
  <c r="G175" i="1" l="1"/>
  <c r="G145" i="4"/>
  <c r="K145" i="4" s="1"/>
  <c r="L145" i="4" s="1"/>
  <c r="K158" i="4"/>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<sst xmlns="http://schemas.openxmlformats.org/spreadsheetml/2006/main" count="1890" uniqueCount="881">
  <si>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</si>
  <si>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</si>
  <si>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</si>
  <si>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</si>
  <si>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</si>
  <si>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</si>
  <si>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</si>
  <si>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</si>
  <si>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</si>
  <si>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</si>
  <si>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</si>
  <si>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</si>
  <si>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</si>
  <si>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</si>
  <si>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</si>
  <si>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</si>
  <si>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</si>
  <si>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</si>
  <si>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</si>
  <si>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</si>
  <si>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</si>
  <si>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</si>
  <si>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</si>
  <si>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</si>
  <si>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</si>
  <si>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</si>
  <si>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</si>
  <si>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</si>
  <si>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</si>
  <si>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</si>
  <si>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</si>
  <si>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</si>
  <si>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</si>
  <si>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</si>
  <si>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</si>
  <si>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</si>
  <si>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</si>
  <si>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</si>
  <si>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</si>
  <si>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</si>
  <si>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</si>
  <si>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</si>
  <si>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</si>
  <si>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</si>
  <si>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</si>
  <si>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</si>
  <si>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</si>
  <si>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</si>
  <si>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</si>
  <si>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</si>
  <si>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</si>
  <si>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</si>
  <si>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</si>
  <si>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</si>
  <si>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</si>
  <si>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</si>
  <si>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</si>
  <si>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</si>
  <si>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</si>
  <si>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</si>
  <si>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</si>
  <si>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</si>
  <si>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</si>
  <si>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</si>
  <si>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</si>
  <si>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</si>
  <si>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</si>
  <si>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</si>
  <si>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</si>
  <si>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</si>
  <si>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</si>
  <si>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</si>
  <si>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</si>
  <si>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</si>
  <si>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</si>
  <si>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</si>
  <si>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</si>
  <si>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</si>
  <si>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</si>
  <si>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</si>
  <si>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</si>
  <si>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</si>
  <si>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</si>
  <si>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</si>
  <si>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</si>
  <si>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</si>
  <si>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</si>
  <si>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</si>
  <si>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</si>
  <si>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</si>
  <si>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</si>
  <si>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</si>
  <si>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</si>
  <si>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</si>
  <si>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</si>
  <si>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</si>
  <si>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</si>
  <si>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</si>
  <si>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</si>
  <si>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</si>
  <si>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</si>
  <si>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</si>
  <si>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</si>
  <si>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</si>
  <si>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</si>
  <si>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</si>
  <si>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</si>
  <si>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</si>
  <si>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</si>
  <si>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</si>
  <si>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</si>
  <si>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</si>
  <si>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</si>
  <si>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</si>
  <si>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</si>
  <si>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</si>
  <si>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</si>
  <si>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</si>
  <si>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</si>
  <si>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</si>
  <si>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</si>
  <si>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</si>
  <si>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</si>
  <si>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</si>
  <si>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</si>
  <si>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</si>
  <si>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</si>
  <si>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</si>
  <si>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</si>
  <si>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</si>
  <si>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</si>
  <si>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</si>
  <si>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</si>
  <si>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</si>
  <si>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</si>
  <si>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</si>
  <si>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</si>
  <si>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</si>
  <si>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</si>
  <si>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</si>
  <si>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</si>
  <si>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</si>
  <si>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</si>
  <si>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</si>
  <si>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</si>
  <si>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</si>
  <si>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</si>
  <si>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</si>
  <si>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</si>
  <si>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</si>
  <si>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</si>
  <si>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</si>
  <si>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</si>
  <si>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</si>
  <si>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</si>
  <si>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</si>
  <si>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</si>
  <si>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</si>
  <si>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</si>
  <si>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</si>
  <si>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</si>
  <si>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</si>
  <si>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</si>
  <si>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</si>
  <si>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</si>
  <si>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</si>
  <si>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</si>
  <si>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</si>
  <si>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</si>
  <si>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</si>
  <si>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</si>
  <si>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</si>
  <si>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</si>
  <si>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</si>
  <si>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</si>
  <si>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</si>
  <si>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</si>
  <si>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</si>
  <si>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</si>
  <si>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</si>
  <si>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</si>
  <si>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</si>
  <si>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</si>
  <si>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</si>
  <si>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</si>
  <si>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</si>
  <si>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</si>
  <si>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</si>
  <si>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</si>
  <si>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</si>
  <si>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</si>
  <si>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</si>
  <si>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</si>
  <si>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</si>
  <si>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</si>
  <si>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</si>
  <si>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</si>
  <si>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</si>
  <si>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</si>
  <si>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</si>
  <si>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</si>
  <si>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</si>
  <si>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</si>
  <si>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</si>
  <si>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</si>
  <si>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</si>
  <si>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</si>
  <si>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</si>
  <si>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</si>
  <si>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</si>
  <si>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</si>
  <si>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</si>
  <si>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</si>
  <si>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</si>
  <si>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</si>
  <si>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</si>
  <si>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</si>
  <si>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</si>
  <si>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</si>
  <si>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</si>
  <si>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</si>
  <si>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</si>
  <si>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</si>
  <si>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</si>
  <si>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</si>
  <si>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</si>
  <si>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</si>
  <si>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</si>
  <si>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</si>
  <si>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</si>
  <si>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</si>
  <si>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</si>
  <si>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</si>
  <si>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</si>
  <si>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</si>
  <si>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</si>
  <si>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</si>
  <si>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</si>
  <si>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</si>
  <si>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</si>
  <si>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</si>
  <si>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</si>
  <si>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</si>
  <si>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</si>
  <si>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</si>
  <si>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</si>
  <si>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</si>
  <si>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</si>
  <si>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</si>
  <si>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</si>
  <si>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</si>
  <si>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</si>
  <si>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</si>
  <si>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</si>
  <si>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</si>
  <si>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</si>
  <si>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</si>
  <si>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</si>
  <si>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</si>
  <si>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</si>
  <si>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</si>
  <si>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</si>
  <si>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</si>
  <si>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</si>
  <si>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</si>
  <si>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</si>
  <si>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</si>
  <si>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</si>
  <si>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</si>
  <si>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</si>
  <si>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</si>
  <si>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</si>
  <si>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</si>
  <si>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</si>
  <si>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</si>
  <si>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</si>
  <si>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</si>
  <si>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</si>
  <si>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</si>
  <si>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</si>
  <si>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</si>
  <si>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</si>
  <si>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</si>
  <si>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</si>
  <si>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</si>
  <si>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</si>
  <si>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</si>
  <si>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</si>
  <si>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</si>
  <si>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</si>
  <si>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</si>
  <si>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</si>
  <si>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</si>
  <si>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</si>
  <si>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</si>
  <si>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</si>
  <si>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</si>
  <si>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</si>
  <si>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</si>
  <si>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</si>
  <si>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</si>
  <si>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</si>
  <si>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</si>
  <si>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</si>
  <si>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</si>
  <si>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</si>
  <si>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</si>
  <si>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</si>
  <si>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</si>
  <si>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</si>
  <si>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</si>
  <si>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</si>
  <si>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</si>
  <si>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</si>
  <si>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</si>
  <si>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</si>
  <si>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</si>
  <si>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</si>
  <si>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</si>
  <si>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</si>
  <si>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</si>
  <si>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</si>
  <si>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</si>
  <si>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</si>
  <si>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</si>
  <si>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</si>
  <si>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</si>
  <si>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</si>
  <si>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</si>
  <si>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</si>
  <si>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</si>
  <si>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</si>
  <si>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</si>
  <si>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</si>
  <si>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</si>
  <si>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</si>
  <si>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</si>
  <si>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</si>
  <si>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</si>
  <si>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</si>
  <si>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</si>
  <si>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</si>
  <si>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</si>
  <si>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</si>
  <si>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</si>
  <si>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</si>
  <si>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</si>
  <si>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</si>
  <si>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</si>
  <si>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</si>
  <si>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</si>
  <si>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</si>
  <si>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</si>
  <si>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</si>
  <si>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</si>
  <si>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</si>
  <si>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</si>
  <si>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</si>
  <si>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</si>
  <si>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</si>
  <si>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</si>
  <si>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</si>
  <si>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</si>
  <si>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</si>
  <si>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</si>
  <si>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</si>
  <si>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</si>
  <si>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</si>
  <si>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</si>
  <si>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</si>
  <si>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</si>
  <si>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</si>
  <si>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</si>
  <si>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</si>
  <si>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</si>
  <si>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</si>
  <si>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</si>
  <si>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</si>
  <si>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</si>
  <si>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</si>
  <si>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</si>
  <si>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</si>
  <si>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</si>
  <si>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</si>
  <si>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</si>
  <si>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</si>
  <si>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</si>
  <si>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</si>
  <si>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</si>
  <si>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</si>
  <si>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</si>
  <si>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</si>
  <si>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</si>
  <si>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</si>
  <si>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</si>
  <si>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</si>
  <si>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</si>
  <si>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</si>
  <si>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</si>
  <si>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</si>
  <si>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</si>
  <si>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</si>
  <si>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</si>
  <si>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</si>
  <si>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</si>
  <si>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</si>
  <si>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</si>
  <si>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</si>
  <si>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</si>
  <si>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</si>
  <si>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</si>
  <si>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</si>
  <si>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</si>
  <si>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</si>
  <si>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</si>
  <si>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</si>
  <si>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</si>
  <si>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</si>
  <si>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</si>
  <si>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</si>
  <si>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</si>
  <si>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</si>
  <si>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</si>
  <si>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</si>
  <si>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</si>
  <si>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</si>
  <si>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</si>
  <si>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</si>
  <si>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</si>
  <si>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</si>
  <si>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</si>
  <si>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</si>
  <si>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</si>
  <si>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</si>
  <si>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</si>
  <si>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</si>
  <si>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</si>
  <si>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</si>
  <si>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</si>
  <si>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</si>
  <si>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</si>
  <si>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</si>
  <si>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</si>
  <si>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</si>
  <si>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</si>
  <si>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</si>
  <si>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</si>
  <si>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</si>
  <si>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</si>
  <si>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</si>
  <si>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</si>
  <si>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</si>
  <si>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</si>
  <si>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</si>
  <si>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</si>
  <si>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</si>
  <si>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</si>
  <si>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</si>
  <si>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</si>
  <si>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</si>
  <si>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</si>
  <si>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</si>
  <si>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</si>
  <si>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</si>
  <si>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</si>
  <si>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</si>
  <si>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</si>
  <si>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</si>
  <si>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</si>
  <si>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</si>
  <si>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</si>
  <si>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</si>
  <si>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</si>
  <si>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</si>
  <si>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</si>
  <si>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</si>
  <si>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</si>
  <si>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</si>
  <si>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</si>
  <si>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</si>
  <si>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</si>
  <si>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</si>
  <si>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</si>
  <si>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</si>
  <si>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</si>
  <si>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</si>
  <si>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</si>
  <si>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</si>
  <si>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</si>
  <si>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</si>
  <si>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</si>
  <si>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</si>
  <si>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</si>
  <si>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</si>
  <si>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</si>
  <si>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</si>
  <si>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</si>
  <si>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</si>
  <si>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</si>
  <si>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</si>
  <si>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</si>
  <si>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</si>
  <si>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</si>
  <si>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</si>
  <si>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</si>
  <si>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</si>
  <si>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</si>
  <si>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</si>
  <si>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</si>
  <si>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</si>
  <si>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</si>
  <si>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</si>
  <si>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</si>
  <si>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</si>
  <si>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</si>
  <si>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</si>
  <si>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</si>
  <si>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</si>
  <si>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</si>
  <si>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</si>
  <si>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</si>
  <si>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</si>
  <si>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</si>
  <si>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</si>
  <si>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</si>
  <si>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</si>
  <si>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</si>
  <si>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</si>
  <si>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</si>
  <si>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</si>
  <si>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</si>
  <si>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</si>
  <si>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</si>
  <si>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</si>
  <si>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</si>
  <si>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</si>
  <si>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</si>
  <si>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</si>
  <si>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</si>
  <si>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</si>
  <si>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</si>
  <si>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</si>
  <si>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</si>
  <si>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</si>
  <si>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</si>
  <si>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</si>
  <si>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</si>
  <si>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</si>
  <si>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</si>
  <si>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</si>
  <si>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</si>
  <si>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</si>
  <si>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</si>
  <si>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</si>
  <si>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</si>
  <si>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</si>
  <si>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</si>
  <si>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</si>
  <si>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</si>
  <si>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</si>
  <si>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</si>
  <si>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</si>
  <si>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</si>
  <si>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</si>
  <si>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</si>
  <si>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</si>
  <si>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</si>
  <si>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</si>
  <si>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</si>
  <si>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</si>
  <si>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</si>
  <si>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</si>
  <si>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</si>
  <si>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</si>
  <si>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</si>
  <si>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</si>
  <si>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</si>
  <si>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</si>
  <si>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</si>
  <si>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</si>
  <si>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</si>
  <si>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</si>
  <si>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</si>
  <si>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</si>
  <si>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</si>
  <si>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</si>
  <si>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</si>
  <si>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</si>
  <si>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</si>
  <si>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</si>
  <si>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</si>
  <si>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</si>
  <si>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</si>
  <si>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</si>
  <si>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</si>
  <si>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</si>
  <si>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</si>
  <si>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</si>
  <si>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</si>
  <si>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</si>
  <si>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</si>
  <si>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</si>
  <si>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</si>
  <si>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</si>
  <si>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</si>
  <si>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</si>
  <si>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</si>
  <si>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</si>
  <si>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</si>
  <si>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</si>
  <si>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</si>
  <si>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</si>
  <si>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</si>
  <si>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</si>
  <si>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</si>
  <si>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</si>
  <si>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</si>
  <si>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</si>
  <si>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</si>
  <si>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</si>
  <si>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</si>
  <si>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</si>
  <si>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</si>
  <si>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</si>
  <si>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</si>
  <si>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</si>
  <si>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</si>
  <si>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</si>
  <si>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</si>
  <si>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</si>
  <si>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</si>
  <si>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</si>
  <si>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</si>
  <si>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</si>
  <si>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</si>
  <si>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</si>
  <si>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</si>
  <si>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</si>
  <si>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</si>
  <si>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</si>
  <si>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</si>
  <si>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</si>
  <si>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</si>
  <si>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</si>
  <si>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</si>
  <si>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</si>
  <si>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</si>
  <si>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</si>
  <si>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</si>
  <si>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</si>
  <si>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</si>
  <si>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</si>
  <si>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</si>
  <si>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</si>
  <si>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</si>
  <si>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</si>
  <si>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</si>
  <si>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</si>
  <si>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</si>
  <si>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</si>
  <si>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</si>
  <si>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</si>
  <si>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</si>
  <si>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</si>
  <si>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</si>
  <si>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</si>
  <si>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</si>
  <si>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</si>
  <si>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</si>
  <si>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</si>
  <si>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</si>
  <si>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</si>
  <si>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</si>
  <si>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</si>
  <si>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</si>
  <si>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</si>
  <si>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</si>
  <si>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</si>
  <si>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</si>
  <si>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</si>
  <si>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</si>
  <si>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</si>
  <si>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</si>
  <si>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</si>
  <si>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</si>
  <si>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</si>
  <si>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</si>
  <si>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</si>
  <si>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</si>
  <si>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</si>
  <si>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</si>
  <si>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</si>
  <si>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</si>
  <si>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</si>
  <si>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</si>
  <si>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</si>
  <si>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</si>
  <si>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</si>
  <si>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</si>
  <si>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</si>
  <si>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</si>
  <si>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</si>
  <si>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</si>
  <si>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</si>
  <si>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</si>
  <si>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</si>
  <si>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</si>
  <si>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</si>
  <si>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</si>
  <si>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</si>
  <si>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</si>
  <si>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</si>
  <si>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</si>
  <si>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</si>
  <si>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</si>
  <si>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</si>
  <si>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</si>
  <si>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</si>
  <si>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</si>
  <si>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</si>
  <si>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</si>
  <si>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</si>
  <si>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</si>
  <si>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</si>
  <si>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</si>
  <si>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</si>
  <si>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</si>
  <si>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</si>
  <si>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</si>
  <si>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</si>
  <si>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</si>
  <si>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</si>
  <si>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</si>
  <si>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</si>
  <si>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</si>
  <si>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</si>
  <si>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</si>
  <si>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</si>
  <si>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</si>
  <si>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</si>
  <si>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</si>
  <si>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</si>
  <si>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</si>
  <si>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</si>
  <si>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</si>
  <si>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</si>
  <si>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</si>
  <si>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</si>
  <si>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</si>
  <si>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</si>
  <si>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</si>
  <si>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</si>
  <si>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</si>
  <si>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</si>
  <si>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</si>
  <si>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</si>
  <si>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</si>
  <si>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</si>
  <si>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</si>
  <si>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</si>
  <si>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</si>
  <si>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</si>
  <si>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</si>
  <si>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</si>
  <si>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</si>
  <si>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</si>
  <si>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</si>
  <si>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</si>
  <si>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</si>
  <si>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</si>
  <si>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</si>
  <si>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</si>
  <si>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</si>
  <si>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</si>
  <si>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</si>
  <si>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</si>
  <si>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</si>
  <si>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</si>
  <si>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</si>
  <si>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</si>
  <si>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</si>
  <si>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</si>
  <si>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</si>
  <si>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</si>
  <si>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</si>
  <si>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</si>
  <si>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</si>
  <si>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</si>
  <si>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</si>
  <si>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</si>
  <si>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</si>
  <si>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</si>
  <si>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</si>
  <si>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</si>
  <si>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</si>
  <si>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</si>
  <si>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</si>
  <si>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</si>
  <si>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</si>
  <si>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</si>
  <si>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</si>
  <si>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</si>
  <si>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</si>
  <si>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</si>
  <si>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</si>
  <si>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</si>
  <si>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</si>
  <si>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</si>
  <si>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</si>
  <si>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</si>
  <si>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</si>
  <si>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</si>
  <si>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</si>
  <si>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</si>
  <si>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</si>
  <si>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</si>
  <si>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</si>
  <si>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</si>
  <si>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</si>
  <si>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</si>
  <si>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</si>
  <si>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</si>
  <si>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</si>
  <si>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</si>
  <si>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</si>
  <si>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</si>
  <si>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</si>
  <si>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</si>
  <si>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</si>
  <si>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</si>
  <si>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</si>
  <si>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</si>
  <si>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</si>
  <si>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</si>
  <si>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</si>
  <si>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</si>
  <si>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</si>
  <si>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</si>
  <si>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</si>
  <si>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</si>
  <si>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</si>
  <si>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</si>
  <si>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</si>
  <si>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</si>
  <si>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</si>
  <si>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</si>
  <si>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</si>
  <si>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</si>
  <si>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</si>
  <si>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</si>
  <si>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</si>
  <si>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</si>
  <si>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</si>
  <si>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</si>
  <si>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</si>
  <si>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</si>
  <si>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</si>
  <si>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</si>
  <si>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</si>
  <si>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</si>
  <si>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</si>
  <si>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</si>
  <si>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</si>
  <si>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</si>
  <si>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</si>
  <si>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</si>
  <si>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</si>
  <si>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</si>
  <si>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</si>
  <si>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</si>
  <si>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</si>
  <si>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</si>
  <si>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</si>
  <si>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</si>
  <si>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</si>
  <si>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</si>
  <si>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</si>
  <si>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</si>
  <si>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</si>
  <si>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</si>
  <si>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554 F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</si>
</sst>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2">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8" xfId="0" applyFont="1" applyFill="1" applyBorder="1" applyAlignment="1" applyProtection="1">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6"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1" t="s">
        <v>359</v>
      </c>
      <c r="B3" s="481"/>
      <c r="C3" s="481"/>
      <c r="D3" s="481"/>
      <c r="E3" s="481"/>
      <c r="F3" s="481"/>
      <c r="G3" s="481"/>
      <c r="H3" s="481"/>
      <c r="I3" s="481"/>
      <c r="J3" s="481"/>
      <c r="K3" s="481"/>
      <c r="L3" s="481"/>
      <c r="M3" s="481"/>
    </row>
    <row r="4" spans="1:13" ht="35.25" customHeight="1" x14ac:dyDescent="0.2">
      <c r="A4" s="471" t="s">
        <v>669</v>
      </c>
      <c r="B4" s="471"/>
      <c r="C4" s="471"/>
      <c r="D4" s="471"/>
      <c r="E4" s="471"/>
      <c r="F4" s="471"/>
      <c r="G4" s="471"/>
      <c r="H4" s="471"/>
      <c r="I4" s="471"/>
      <c r="J4" s="471"/>
      <c r="K4" s="471"/>
      <c r="L4" s="471"/>
      <c r="M4" s="471"/>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42402</v>
      </c>
      <c r="G6" s="458"/>
      <c r="H6" s="458"/>
      <c r="I6" s="459"/>
      <c r="J6" s="316"/>
      <c r="K6" s="316"/>
      <c r="L6" s="316"/>
      <c r="M6" s="316"/>
    </row>
    <row r="7" spans="1:13" ht="12.75" customHeight="1" x14ac:dyDescent="0.2">
      <c r="A7" s="316"/>
      <c r="B7" s="316"/>
      <c r="C7" s="316"/>
      <c r="D7" s="316" t="s">
        <v>578</v>
      </c>
      <c r="E7" s="316"/>
      <c r="F7" s="469" t="s">
        <v>880</v>
      </c>
      <c r="G7" s="470"/>
      <c r="H7" s="470"/>
      <c r="I7" s="470"/>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8" t="s">
        <v>476</v>
      </c>
      <c r="C19" s="488"/>
      <c r="D19" s="488"/>
      <c r="E19" s="488"/>
      <c r="F19" s="488"/>
      <c r="G19" s="488"/>
      <c r="H19" s="488"/>
      <c r="I19" s="488"/>
      <c r="J19" s="488"/>
      <c r="K19" s="488"/>
      <c r="L19" s="489"/>
      <c r="M19" s="26"/>
    </row>
    <row r="20" spans="1:13" x14ac:dyDescent="0.2">
      <c r="A20" s="39"/>
      <c r="B20" s="488"/>
      <c r="C20" s="488"/>
      <c r="D20" s="488"/>
      <c r="E20" s="488"/>
      <c r="F20" s="488"/>
      <c r="G20" s="488"/>
      <c r="H20" s="488"/>
      <c r="I20" s="488"/>
      <c r="J20" s="488"/>
      <c r="K20" s="488"/>
      <c r="L20" s="489"/>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90" t="s">
        <v>879</v>
      </c>
      <c r="G22" s="491"/>
      <c r="H22" s="491"/>
      <c r="I22" s="492"/>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44.7</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80"/>
      <c r="G47" s="480"/>
      <c r="H47" s="480"/>
      <c r="I47" s="40"/>
      <c r="J47" s="480"/>
      <c r="K47" s="480"/>
      <c r="L47" s="480"/>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4"/>
      <c r="F93" s="474"/>
      <c r="G93" s="474"/>
      <c r="H93" s="474"/>
      <c r="I93" s="474"/>
      <c r="J93" s="474"/>
      <c r="K93" s="474"/>
      <c r="L93" s="486"/>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5" t="s">
        <v>296</v>
      </c>
      <c r="G101" s="478"/>
      <c r="H101" s="478"/>
      <c r="I101" s="479"/>
      <c r="J101" s="26"/>
      <c r="K101" s="26"/>
      <c r="L101" s="26"/>
      <c r="M101" s="26"/>
    </row>
    <row r="102" spans="1:13" x14ac:dyDescent="0.2">
      <c r="A102" s="136"/>
      <c r="B102" s="40"/>
      <c r="C102" s="26" t="s">
        <v>589</v>
      </c>
      <c r="D102" s="26"/>
      <c r="E102" s="26"/>
      <c r="F102" s="475"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7"/>
      <c r="C109" s="477"/>
      <c r="D109" s="477"/>
      <c r="E109" s="477"/>
      <c r="F109" s="477"/>
      <c r="G109" s="477"/>
      <c r="H109" s="477"/>
      <c r="I109" s="477"/>
      <c r="J109" s="477"/>
      <c r="K109" s="477"/>
      <c r="L109" s="477"/>
      <c r="M109" s="477"/>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710.05950000000007</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1"/>
      <c r="D137" s="481"/>
      <c r="E137" s="481"/>
      <c r="F137" s="481"/>
      <c r="G137" s="481"/>
      <c r="H137" s="481"/>
      <c r="I137" s="481"/>
      <c r="J137" s="481"/>
      <c r="K137" s="481"/>
      <c r="L137" s="481"/>
      <c r="M137" s="481"/>
    </row>
    <row r="138" spans="1:13" x14ac:dyDescent="0.2">
      <c r="A138" s="26"/>
      <c r="B138" s="481"/>
      <c r="C138" s="481"/>
      <c r="D138" s="481"/>
      <c r="E138" s="481"/>
      <c r="F138" s="481"/>
      <c r="G138" s="481"/>
      <c r="H138" s="481"/>
      <c r="I138" s="481"/>
      <c r="J138" s="481"/>
      <c r="K138" s="481"/>
      <c r="L138" s="481"/>
      <c r="M138" s="481"/>
    </row>
    <row r="139" spans="1:13" ht="12.75" customHeight="1" x14ac:dyDescent="0.2">
      <c r="A139" s="26"/>
      <c r="B139" s="476" t="s">
        <v>351</v>
      </c>
      <c r="C139" s="476"/>
      <c r="D139" s="476"/>
      <c r="E139" s="476"/>
      <c r="F139" s="476"/>
      <c r="G139" s="476"/>
      <c r="H139" s="476"/>
      <c r="I139" s="476"/>
      <c r="J139" s="476"/>
      <c r="K139" s="476"/>
      <c r="L139" s="476"/>
      <c r="M139" s="476"/>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7" t="s">
        <v>356</v>
      </c>
      <c r="C141" s="487"/>
      <c r="D141" s="487"/>
      <c r="E141" s="487"/>
      <c r="F141" s="487"/>
      <c r="G141" s="487"/>
      <c r="H141" s="487"/>
      <c r="I141" s="487"/>
      <c r="J141" s="487"/>
      <c r="K141" s="487"/>
      <c r="L141" s="487"/>
      <c r="M141" s="487"/>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6"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1"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2" t="s">
        <v>342</v>
      </c>
      <c r="G148" s="474"/>
      <c r="H148" s="474"/>
      <c r="I148" s="474"/>
      <c r="J148" s="474"/>
      <c r="K148" s="255"/>
      <c r="L148" s="99"/>
      <c r="M148" s="99"/>
    </row>
    <row r="149" spans="1:13" s="97" customFormat="1" ht="22.5" customHeight="1" x14ac:dyDescent="0.2">
      <c r="A149" s="205"/>
      <c r="B149" s="99"/>
      <c r="C149" s="99"/>
      <c r="D149" s="99"/>
      <c r="E149" s="263" t="s">
        <v>425</v>
      </c>
      <c r="F149" s="472" t="s">
        <v>857</v>
      </c>
      <c r="G149" s="474"/>
      <c r="H149" s="474"/>
      <c r="I149" s="474"/>
      <c r="J149" s="474"/>
      <c r="K149" s="256"/>
      <c r="L149" s="99"/>
      <c r="M149" s="99"/>
    </row>
    <row r="150" spans="1:13" s="97" customFormat="1" ht="22.5" customHeight="1" x14ac:dyDescent="0.2">
      <c r="A150" s="205"/>
      <c r="B150" s="99"/>
      <c r="C150" s="99"/>
      <c r="D150" s="99"/>
      <c r="E150" s="263" t="s">
        <v>425</v>
      </c>
      <c r="F150" s="472" t="s">
        <v>518</v>
      </c>
      <c r="G150" s="474"/>
      <c r="H150" s="474"/>
      <c r="I150" s="474"/>
      <c r="J150" s="474"/>
      <c r="K150" s="256"/>
      <c r="L150" s="99"/>
      <c r="M150" s="99"/>
    </row>
    <row r="151" spans="1:13" s="97" customFormat="1" ht="22.5" customHeight="1" x14ac:dyDescent="0.2">
      <c r="A151" s="205"/>
      <c r="B151" s="99"/>
      <c r="C151" s="99"/>
      <c r="D151" s="99"/>
      <c r="E151" s="263" t="s">
        <v>425</v>
      </c>
      <c r="F151" s="472"/>
      <c r="G151" s="474"/>
      <c r="H151" s="474"/>
      <c r="I151" s="474"/>
      <c r="J151" s="474"/>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44.7</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2" t="s">
        <v>312</v>
      </c>
      <c r="G155" s="473"/>
      <c r="H155" s="473"/>
      <c r="I155" s="473"/>
      <c r="J155" s="473"/>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2"/>
      <c r="G157" s="474"/>
      <c r="H157" s="474"/>
      <c r="I157" s="474"/>
      <c r="J157" s="486"/>
      <c r="K157" s="256"/>
      <c r="L157" s="99"/>
      <c r="M157" s="99"/>
    </row>
    <row r="158" spans="1:13" s="97" customFormat="1" ht="22.5" customHeight="1" x14ac:dyDescent="0.2">
      <c r="A158" s="205"/>
      <c r="B158" s="493" t="s">
        <v>425</v>
      </c>
      <c r="C158" s="493"/>
      <c r="D158" s="493"/>
      <c r="E158" s="494"/>
      <c r="F158" s="495"/>
      <c r="G158" s="496"/>
      <c r="H158" s="496"/>
      <c r="I158" s="496"/>
      <c r="J158" s="496"/>
      <c r="K158" s="255"/>
      <c r="L158" s="99"/>
      <c r="M158" s="99"/>
    </row>
    <row r="159" spans="1:13" s="97" customFormat="1" ht="12.75" customHeight="1" x14ac:dyDescent="0.2">
      <c r="A159" s="205"/>
      <c r="B159" s="99"/>
      <c r="C159" s="99"/>
      <c r="D159" s="99"/>
      <c r="E159" s="206"/>
      <c r="F159" s="482"/>
      <c r="G159" s="483"/>
      <c r="H159" s="483"/>
      <c r="I159" s="483"/>
      <c r="J159" s="483"/>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466.9818918842459</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4" t="s">
        <v>566</v>
      </c>
      <c r="C168" s="485"/>
      <c r="D168" s="485"/>
      <c r="E168" s="485"/>
      <c r="F168" s="485"/>
      <c r="G168" s="485"/>
      <c r="H168" s="485"/>
      <c r="I168" s="485"/>
      <c r="J168" s="485"/>
      <c r="K168" s="485"/>
      <c r="L168" s="485"/>
      <c r="M168" s="485"/>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466.9818918842459</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439.42996026307537</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439</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395</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1"/>
      <c r="D183" s="481"/>
      <c r="E183" s="481"/>
      <c r="F183" s="481"/>
      <c r="G183" s="481"/>
      <c r="H183" s="481"/>
      <c r="I183" s="481"/>
      <c r="J183" s="481"/>
      <c r="K183" s="481"/>
      <c r="L183" s="481"/>
      <c r="M183" s="481"/>
    </row>
    <row r="184" spans="1:13" ht="23.25" customHeight="1" x14ac:dyDescent="0.2">
      <c r="A184" s="26"/>
      <c r="B184" s="454" t="s">
        <v>515</v>
      </c>
      <c r="C184" s="481"/>
      <c r="D184" s="481"/>
      <c r="E184" s="481"/>
      <c r="F184" s="481"/>
      <c r="G184" s="481"/>
      <c r="H184" s="481"/>
      <c r="I184" s="481"/>
      <c r="J184" s="481"/>
      <c r="K184" s="481"/>
      <c r="L184" s="481"/>
      <c r="M184" s="481"/>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2" t="s">
        <v>360</v>
      </c>
      <c r="B1" s="552"/>
      <c r="C1" s="552"/>
      <c r="D1" s="552"/>
      <c r="E1" s="552"/>
      <c r="F1" s="552"/>
      <c r="G1" s="552"/>
      <c r="H1" s="552"/>
      <c r="I1" s="552"/>
      <c r="J1" s="552"/>
      <c r="K1" s="552"/>
      <c r="L1" s="552"/>
      <c r="M1" s="552"/>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4">
        <f>'CREDIT CALCULATION FORM'!F6:I6</f>
        <v>42402</v>
      </c>
      <c r="G4" s="515"/>
      <c r="H4" s="515"/>
      <c r="I4" s="516"/>
      <c r="J4" s="317"/>
      <c r="K4" s="317"/>
      <c r="L4" s="317"/>
      <c r="M4" s="317"/>
    </row>
    <row r="5" spans="1:13" x14ac:dyDescent="0.2">
      <c r="A5" s="317"/>
      <c r="B5" s="317"/>
      <c r="C5" s="317"/>
      <c r="D5" s="317" t="s">
        <v>578</v>
      </c>
      <c r="E5" s="317"/>
      <c r="F5" s="517" t="str">
        <f>'CREDIT CALCULATION FORM'!F7:K7</f>
        <v>JRT Farms T 554 F 1</v>
      </c>
      <c r="G5" s="518"/>
      <c r="H5" s="518"/>
      <c r="I5" s="518"/>
      <c r="J5" s="519"/>
      <c r="K5" s="520"/>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1" t="str">
        <f>'CREDIT CALCULATION FORM'!F10:I10</f>
        <v>Rod Morehart</v>
      </c>
      <c r="G8" s="522"/>
      <c r="H8" s="522"/>
      <c r="I8" s="523"/>
      <c r="J8" s="110"/>
      <c r="K8" s="110"/>
      <c r="L8" s="110"/>
      <c r="M8" s="110"/>
    </row>
    <row r="9" spans="1:13" x14ac:dyDescent="0.2">
      <c r="A9" s="116"/>
      <c r="B9" s="110"/>
      <c r="C9" s="110"/>
      <c r="D9" s="110" t="s">
        <v>400</v>
      </c>
      <c r="E9" s="110"/>
      <c r="F9" s="524" t="str">
        <f>'CREDIT CALCULATION FORM'!F11:K11</f>
        <v>Lycoming County Conservation District</v>
      </c>
      <c r="G9" s="524"/>
      <c r="H9" s="524"/>
      <c r="I9" s="524"/>
      <c r="J9" s="525"/>
      <c r="K9" s="525"/>
      <c r="L9" s="110"/>
      <c r="M9" s="110"/>
    </row>
    <row r="10" spans="1:13" x14ac:dyDescent="0.2">
      <c r="A10" s="116"/>
      <c r="B10" s="110"/>
      <c r="C10" s="110"/>
      <c r="D10" s="110" t="s">
        <v>401</v>
      </c>
      <c r="E10" s="110"/>
      <c r="F10" s="524" t="str">
        <f>'CREDIT CALCULATION FORM'!F12:I12</f>
        <v>570-329-1619</v>
      </c>
      <c r="G10" s="524"/>
      <c r="H10" s="524"/>
      <c r="I10" s="524"/>
      <c r="J10" s="159"/>
      <c r="K10" s="159"/>
      <c r="L10" s="110"/>
      <c r="M10" s="110"/>
    </row>
    <row r="11" spans="1:13" x14ac:dyDescent="0.2">
      <c r="A11" s="116"/>
      <c r="B11" s="110"/>
      <c r="C11" s="110"/>
      <c r="D11" s="110" t="s">
        <v>558</v>
      </c>
      <c r="E11" s="110"/>
      <c r="F11" s="526" t="str">
        <f>'CREDIT CALCULATION FORM'!F13:I13</f>
        <v>rmorehart@lyco.org</v>
      </c>
      <c r="G11" s="527"/>
      <c r="H11" s="527"/>
      <c r="I11" s="528"/>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30" t="s">
        <v>491</v>
      </c>
      <c r="C17" s="530"/>
      <c r="D17" s="530"/>
      <c r="E17" s="530"/>
      <c r="F17" s="530"/>
      <c r="G17" s="530"/>
      <c r="H17" s="530"/>
      <c r="I17" s="530"/>
      <c r="J17" s="530"/>
      <c r="K17" s="530"/>
      <c r="L17" s="497"/>
      <c r="M17" s="110"/>
    </row>
    <row r="18" spans="1:13" x14ac:dyDescent="0.2">
      <c r="A18" s="116"/>
      <c r="B18" s="530"/>
      <c r="C18" s="530"/>
      <c r="D18" s="530"/>
      <c r="E18" s="530"/>
      <c r="F18" s="530"/>
      <c r="G18" s="530"/>
      <c r="H18" s="530"/>
      <c r="I18" s="530"/>
      <c r="J18" s="530"/>
      <c r="K18" s="530"/>
      <c r="L18" s="497"/>
      <c r="M18" s="110"/>
    </row>
    <row r="19" spans="1:13" x14ac:dyDescent="0.2">
      <c r="A19" s="116"/>
      <c r="B19" s="533" t="str">
        <f>'CREDIT CALCULATION FORM'!B21</f>
        <v>Yes</v>
      </c>
      <c r="C19" s="534"/>
      <c r="D19" s="535"/>
      <c r="E19" s="114"/>
      <c r="F19" s="114"/>
      <c r="G19" s="114"/>
      <c r="H19" s="114"/>
      <c r="I19" s="114"/>
      <c r="J19" s="114"/>
      <c r="K19" s="114"/>
      <c r="L19" s="115"/>
      <c r="M19" s="110"/>
    </row>
    <row r="20" spans="1:13" x14ac:dyDescent="0.2">
      <c r="A20" s="113" t="s">
        <v>19</v>
      </c>
      <c r="B20" s="117" t="s">
        <v>21</v>
      </c>
      <c r="C20" s="110"/>
      <c r="D20" s="114"/>
      <c r="E20" s="117"/>
      <c r="F20" s="556" t="str">
        <f>'CREDIT CALCULATION FORM'!F22</f>
        <v>County Conservation District</v>
      </c>
      <c r="G20" s="557"/>
      <c r="H20" s="557"/>
      <c r="I20" s="558"/>
      <c r="J20" s="115"/>
      <c r="K20" s="114"/>
      <c r="L20" s="110"/>
      <c r="M20" s="110"/>
    </row>
    <row r="21" spans="1:13" x14ac:dyDescent="0.2">
      <c r="A21" s="118"/>
      <c r="B21" s="119"/>
      <c r="C21" s="110" t="s">
        <v>20</v>
      </c>
      <c r="D21" s="110"/>
      <c r="E21" s="120"/>
      <c r="F21" s="533">
        <f>'CREDIT CALCULATION FORM'!F23</f>
        <v>0</v>
      </c>
      <c r="G21" s="534"/>
      <c r="H21" s="534"/>
      <c r="I21" s="534"/>
      <c r="J21" s="534"/>
      <c r="K21" s="534"/>
      <c r="L21" s="535"/>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6" t="str">
        <f>'CREDIT CALCULATION FORM'!B26</f>
        <v>Farm uses no manure application and applies commercial fertilizer at or below the Penn State recommended agronomic rates</v>
      </c>
      <c r="C25" s="537"/>
      <c r="D25" s="537"/>
      <c r="E25" s="537"/>
      <c r="F25" s="537"/>
      <c r="G25" s="537"/>
      <c r="H25" s="537"/>
      <c r="I25" s="537"/>
      <c r="J25" s="537"/>
      <c r="K25" s="538"/>
      <c r="L25" s="539"/>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1">
        <f>'CREDIT CALCULATION FORM'!F28</f>
        <v>0</v>
      </c>
      <c r="G27" s="509"/>
      <c r="H27" s="509"/>
      <c r="I27" s="510"/>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7" t="str">
        <f>CONCATENATE(F46,F27)</f>
        <v>700</v>
      </c>
      <c r="G29" s="531"/>
      <c r="H29" s="531"/>
      <c r="I29" s="532"/>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4" t="e">
        <f>CONCATENATE(F46,VLOOKUP(CONCATENATE(F27,F45), 'BMPs and Bay Model Data'!D148:E166, 2, FALSE))</f>
        <v>#N/A</v>
      </c>
      <c r="G31" s="531"/>
      <c r="H31" s="531"/>
      <c r="I31" s="532"/>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7"/>
      <c r="C33" s="497"/>
      <c r="D33" s="497"/>
      <c r="E33" s="497"/>
      <c r="F33" s="500"/>
      <c r="G33" s="497"/>
      <c r="H33" s="497"/>
      <c r="I33" s="497"/>
      <c r="J33" s="497"/>
      <c r="K33" s="497"/>
      <c r="L33" s="497"/>
      <c r="M33" s="110"/>
    </row>
    <row r="34" spans="1:13" x14ac:dyDescent="0.2">
      <c r="A34" s="116"/>
      <c r="B34" s="529" t="s">
        <v>507</v>
      </c>
      <c r="C34" s="530"/>
      <c r="D34" s="530"/>
      <c r="E34" s="530"/>
      <c r="F34" s="530"/>
      <c r="G34" s="530"/>
      <c r="H34" s="530"/>
      <c r="I34" s="530"/>
      <c r="J34" s="530"/>
      <c r="K34" s="530"/>
      <c r="L34" s="530"/>
      <c r="M34" s="530"/>
    </row>
    <row r="35" spans="1:13" x14ac:dyDescent="0.2">
      <c r="A35" s="116"/>
      <c r="B35" s="530"/>
      <c r="C35" s="530"/>
      <c r="D35" s="530"/>
      <c r="E35" s="530"/>
      <c r="F35" s="530"/>
      <c r="G35" s="530"/>
      <c r="H35" s="530"/>
      <c r="I35" s="530"/>
      <c r="J35" s="530"/>
      <c r="K35" s="530"/>
      <c r="L35" s="530"/>
      <c r="M35" s="530"/>
    </row>
    <row r="36" spans="1:13" ht="26.25" customHeight="1" x14ac:dyDescent="0.2">
      <c r="A36" s="116"/>
      <c r="B36" s="529"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8" t="s">
        <v>30</v>
      </c>
      <c r="C40" s="508"/>
      <c r="D40" s="508"/>
      <c r="E40" s="508"/>
      <c r="F40" s="511" t="str">
        <f>'CREDIT CALCULATION FORM'!G38</f>
        <v xml:space="preserve">Corn-Sweet, for ears with husk (immature) </v>
      </c>
      <c r="G40" s="512"/>
      <c r="H40" s="512"/>
      <c r="I40" s="512"/>
      <c r="J40" s="512"/>
      <c r="K40" s="513"/>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8" t="s">
        <v>31</v>
      </c>
      <c r="C43" s="508"/>
      <c r="D43" s="508"/>
      <c r="E43" s="508"/>
      <c r="F43" s="147">
        <f>'CREDIT CALCULATION FORM'!G39</f>
        <v>44.7</v>
      </c>
      <c r="G43" s="122"/>
      <c r="H43" s="122"/>
      <c r="I43" s="122"/>
      <c r="J43" s="120"/>
      <c r="K43" s="120"/>
      <c r="L43" s="110"/>
      <c r="M43" s="110"/>
    </row>
    <row r="44" spans="1:13" x14ac:dyDescent="0.2">
      <c r="A44" s="110"/>
      <c r="B44" s="508" t="s">
        <v>32</v>
      </c>
      <c r="C44" s="508"/>
      <c r="D44" s="508"/>
      <c r="E44" s="508"/>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1" t="str">
        <f>'CREDIT CALCULATION FORM'!G41</f>
        <v>Conventional Till</v>
      </c>
      <c r="G45" s="502"/>
      <c r="H45" s="502"/>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5" t="s">
        <v>267</v>
      </c>
      <c r="C46" s="508"/>
      <c r="D46" s="508"/>
      <c r="E46" s="508"/>
      <c r="F46" s="331">
        <f>'CREDIT CALCULATION FORM'!G42</f>
        <v>70</v>
      </c>
      <c r="G46" s="127"/>
      <c r="H46" s="120"/>
      <c r="I46" s="120"/>
      <c r="J46" s="120"/>
      <c r="K46" s="120"/>
      <c r="L46" s="110"/>
      <c r="M46" s="110"/>
    </row>
    <row r="47" spans="1:13" x14ac:dyDescent="0.2">
      <c r="A47" s="123"/>
      <c r="B47" s="125"/>
      <c r="C47" s="508" t="s">
        <v>606</v>
      </c>
      <c r="D47" s="508"/>
      <c r="E47" s="508"/>
      <c r="F47" s="103">
        <f>VLOOKUP(F46,'BMPs and Bay Model Data'!A4:D30, 4, FALSE)</f>
        <v>0.94099999999999995</v>
      </c>
      <c r="G47" s="120"/>
      <c r="H47" s="120"/>
      <c r="I47" s="120"/>
      <c r="J47" s="120"/>
      <c r="K47" s="120"/>
      <c r="L47" s="110"/>
      <c r="M47" s="110"/>
    </row>
    <row r="48" spans="1:13" x14ac:dyDescent="0.2">
      <c r="A48" s="123"/>
      <c r="B48" s="125"/>
      <c r="C48" s="508" t="s">
        <v>607</v>
      </c>
      <c r="D48" s="508"/>
      <c r="E48" s="508"/>
      <c r="F48" s="103">
        <f>VLOOKUP(F46, 'BMPs and Bay Model Data'!A4:E30, 5, FALSE)</f>
        <v>0.45</v>
      </c>
      <c r="G48" s="127"/>
      <c r="H48" s="120"/>
      <c r="I48" s="120"/>
      <c r="J48" s="120"/>
      <c r="K48" s="120"/>
      <c r="L48" s="110"/>
      <c r="M48" s="110"/>
    </row>
    <row r="49" spans="1:13" x14ac:dyDescent="0.2">
      <c r="A49" s="110"/>
      <c r="B49" s="110"/>
      <c r="C49" s="110" t="s">
        <v>751</v>
      </c>
      <c r="D49" s="110"/>
      <c r="E49" s="110"/>
      <c r="F49" s="507" t="str">
        <f>CONCATENATE(VLOOKUP(F46, 'BMPs and Bay Model Data'!A5:C30, 3, FALSE), " Fall Line")</f>
        <v>Above Fall Line</v>
      </c>
      <c r="G49" s="531"/>
      <c r="H49" s="531"/>
      <c r="I49" s="532"/>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1">
        <f>'CREDIT CALCULATION FORM'!F54:I54</f>
        <v>0</v>
      </c>
      <c r="G60" s="502"/>
      <c r="H60" s="502"/>
      <c r="I60" s="189"/>
      <c r="J60" s="501">
        <f>'CREDIT CALCULATION FORM'!J54:M54</f>
        <v>0</v>
      </c>
      <c r="K60" s="509"/>
      <c r="L60" s="510"/>
      <c r="M60" s="110"/>
    </row>
    <row r="61" spans="1:13" x14ac:dyDescent="0.2">
      <c r="A61" s="110"/>
      <c r="B61" s="117"/>
      <c r="C61" s="119" t="s">
        <v>115</v>
      </c>
      <c r="D61" s="110"/>
      <c r="E61" s="110"/>
      <c r="F61" s="504">
        <f>'CREDIT CALCULATION FORM'!F55:I55</f>
        <v>0</v>
      </c>
      <c r="G61" s="505"/>
      <c r="H61" s="505"/>
      <c r="I61" s="189"/>
      <c r="J61" s="504">
        <f>'CREDIT CALCULATION FORM'!J55:M55</f>
        <v>0</v>
      </c>
      <c r="K61" s="505"/>
      <c r="L61" s="506"/>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1">
        <f>'CREDIT CALCULATION FORM'!F59:I59</f>
        <v>0</v>
      </c>
      <c r="G66" s="502"/>
      <c r="H66" s="502"/>
      <c r="I66" s="189"/>
      <c r="J66" s="501">
        <f>'CREDIT CALCULATION FORM'!J59:M59</f>
        <v>0</v>
      </c>
      <c r="K66" s="502"/>
      <c r="L66" s="503"/>
      <c r="M66" s="110"/>
    </row>
    <row r="67" spans="1:13" x14ac:dyDescent="0.2">
      <c r="A67" s="110"/>
      <c r="B67" s="117"/>
      <c r="C67" s="119"/>
      <c r="D67" s="110" t="s">
        <v>291</v>
      </c>
      <c r="E67" s="110"/>
      <c r="F67" s="507" t="str">
        <f>CONCATENATE(F60, F66)</f>
        <v>00</v>
      </c>
      <c r="G67" s="502"/>
      <c r="H67" s="502"/>
      <c r="I67" s="189"/>
      <c r="J67" s="507" t="str">
        <f>CONCATENATE(J60, J66)</f>
        <v>00</v>
      </c>
      <c r="K67" s="502"/>
      <c r="L67" s="503"/>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1">
        <f>'CREDIT CALCULATION FORM'!F64:I64</f>
        <v>0</v>
      </c>
      <c r="G73" s="502"/>
      <c r="H73" s="502"/>
      <c r="I73" s="189"/>
      <c r="J73" s="501">
        <f>'CREDIT CALCULATION FORM'!J64:M64</f>
        <v>0</v>
      </c>
      <c r="K73" s="509"/>
      <c r="L73" s="510"/>
      <c r="M73" s="110"/>
    </row>
    <row r="74" spans="1:13" x14ac:dyDescent="0.2">
      <c r="A74" s="110"/>
      <c r="B74" s="117"/>
      <c r="C74" s="119" t="s">
        <v>115</v>
      </c>
      <c r="D74" s="110"/>
      <c r="E74" s="110"/>
      <c r="F74" s="504">
        <f>'CREDIT CALCULATION FORM'!F65</f>
        <v>0</v>
      </c>
      <c r="G74" s="505"/>
      <c r="H74" s="505"/>
      <c r="I74" s="189"/>
      <c r="J74" s="504">
        <f>'CREDIT CALCULATION FORM'!J65</f>
        <v>0</v>
      </c>
      <c r="K74" s="505"/>
      <c r="L74" s="506"/>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1">
        <f>'CREDIT CALCULATION FORM'!F69</f>
        <v>0</v>
      </c>
      <c r="G79" s="502"/>
      <c r="H79" s="502"/>
      <c r="I79" s="189"/>
      <c r="J79" s="501">
        <f>'CREDIT CALCULATION FORM'!J69</f>
        <v>0</v>
      </c>
      <c r="K79" s="502"/>
      <c r="L79" s="503"/>
      <c r="M79" s="110"/>
    </row>
    <row r="80" spans="1:13" x14ac:dyDescent="0.2">
      <c r="A80" s="110"/>
      <c r="B80" s="117"/>
      <c r="C80" s="119"/>
      <c r="D80" s="110" t="s">
        <v>291</v>
      </c>
      <c r="E80" s="110"/>
      <c r="F80" s="507" t="str">
        <f>CONCATENATE(F73, F79)</f>
        <v>00</v>
      </c>
      <c r="G80" s="502"/>
      <c r="H80" s="502"/>
      <c r="I80" s="189"/>
      <c r="J80" s="507" t="str">
        <f>CONCATENATE(J73, J79)</f>
        <v>00</v>
      </c>
      <c r="K80" s="502"/>
      <c r="L80" s="503"/>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1">
        <f>'CREDIT CALCULATION FORM'!F75:I75</f>
        <v>0</v>
      </c>
      <c r="G86" s="502"/>
      <c r="H86" s="502"/>
      <c r="I86" s="189"/>
      <c r="J86" s="501">
        <f>'CREDIT CALCULATION FORM'!J75:M75</f>
        <v>0</v>
      </c>
      <c r="K86" s="509"/>
      <c r="L86" s="510"/>
      <c r="M86" s="110"/>
    </row>
    <row r="87" spans="1:13" x14ac:dyDescent="0.2">
      <c r="A87" s="110"/>
      <c r="B87" s="117"/>
      <c r="C87" s="119" t="s">
        <v>115</v>
      </c>
      <c r="D87" s="110"/>
      <c r="E87" s="110"/>
      <c r="F87" s="504">
        <f>'CREDIT CALCULATION FORM'!F76</f>
        <v>0</v>
      </c>
      <c r="G87" s="505"/>
      <c r="H87" s="505"/>
      <c r="I87" s="189"/>
      <c r="J87" s="504">
        <f>'CREDIT CALCULATION FORM'!J76</f>
        <v>0</v>
      </c>
      <c r="K87" s="505"/>
      <c r="L87" s="506"/>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1">
        <f>'CREDIT CALCULATION FORM'!F80</f>
        <v>0</v>
      </c>
      <c r="G92" s="502"/>
      <c r="H92" s="502"/>
      <c r="I92" s="189"/>
      <c r="J92" s="501">
        <f>'CREDIT CALCULATION FORM'!J80</f>
        <v>0</v>
      </c>
      <c r="K92" s="502"/>
      <c r="L92" s="503"/>
      <c r="M92" s="110"/>
    </row>
    <row r="93" spans="1:13" x14ac:dyDescent="0.2">
      <c r="A93" s="110"/>
      <c r="B93" s="117"/>
      <c r="C93" s="119"/>
      <c r="D93" s="110" t="s">
        <v>291</v>
      </c>
      <c r="E93" s="110"/>
      <c r="F93" s="507" t="str">
        <f>CONCATENATE(F86, F92)</f>
        <v>00</v>
      </c>
      <c r="G93" s="502"/>
      <c r="H93" s="502"/>
      <c r="I93" s="189"/>
      <c r="J93" s="507" t="str">
        <f>CONCATENATE(J86, J92)</f>
        <v>00</v>
      </c>
      <c r="K93" s="502"/>
      <c r="L93" s="503"/>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1" t="str">
        <f>'CREDIT CALCULATION FORM'!F100</f>
        <v>Rarely received manure in past (&lt;2 out of 5 yrs)</v>
      </c>
      <c r="G103" s="509"/>
      <c r="H103" s="509"/>
      <c r="I103" s="509"/>
      <c r="J103" s="510"/>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9" t="str">
        <f>'CREDIT CALCULATION FORM'!F101</f>
        <v>NONE</v>
      </c>
      <c r="G105" s="550"/>
      <c r="H105" s="550"/>
      <c r="I105" s="551"/>
      <c r="J105" s="110"/>
      <c r="K105" s="110"/>
      <c r="L105" s="110"/>
      <c r="M105" s="110"/>
    </row>
    <row r="106" spans="1:13" x14ac:dyDescent="0.2">
      <c r="A106" s="110"/>
      <c r="B106" s="117"/>
      <c r="C106" s="110" t="s">
        <v>447</v>
      </c>
      <c r="D106" s="110"/>
      <c r="E106" s="110"/>
      <c r="F106" s="475" t="str">
        <f>'CREDIT CALCULATION FORM'!F102</f>
        <v>Barbour</v>
      </c>
      <c r="G106" s="502"/>
      <c r="H106" s="502"/>
      <c r="I106" s="503"/>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7" t="str">
        <f>CONCATENATE(F105, F107)</f>
        <v>NONE1</v>
      </c>
      <c r="G109" s="502"/>
      <c r="H109" s="502"/>
      <c r="I109" s="503"/>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710.05950000000007</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7"/>
      <c r="C142" s="497"/>
      <c r="D142" s="497"/>
      <c r="E142" s="497"/>
      <c r="F142" s="110"/>
      <c r="G142" s="110"/>
      <c r="H142" s="110"/>
      <c r="I142" s="110"/>
      <c r="J142" s="110"/>
      <c r="K142" s="110"/>
      <c r="L142" s="110"/>
      <c r="M142" s="110"/>
    </row>
    <row r="143" spans="1:15" ht="12.75" customHeight="1" x14ac:dyDescent="0.2">
      <c r="A143" s="110"/>
      <c r="B143" s="115" t="s">
        <v>374</v>
      </c>
      <c r="C143" s="122" t="s">
        <v>536</v>
      </c>
      <c r="D143" s="110"/>
      <c r="E143" s="115"/>
      <c r="F143" s="110"/>
      <c r="G143" s="544" t="s">
        <v>855</v>
      </c>
      <c r="H143" s="545"/>
      <c r="I143" s="545"/>
      <c r="J143" s="545"/>
      <c r="K143" s="366" t="s">
        <v>854</v>
      </c>
      <c r="L143" s="110" t="s">
        <v>427</v>
      </c>
      <c r="M143" s="110"/>
    </row>
    <row r="144" spans="1:15" ht="12.75" customHeight="1" x14ac:dyDescent="0.2">
      <c r="A144" s="110"/>
      <c r="B144" s="110"/>
      <c r="C144" s="110"/>
      <c r="D144" s="110"/>
      <c r="E144" s="498" t="str">
        <f>'CREDIT CALCULATION FORM'!F148</f>
        <v>Conservation Till</v>
      </c>
      <c r="F144" s="546"/>
      <c r="G144" s="507" t="str">
        <f>IF(OR(E144=$E$245, E144=$E$246), CONCATENATE(E144, $F$151), IF(E144="Continuous No-Till*", CONCATENATE(E144, $F$49), IF(OR(E144=$E$249, E144=$E$250, E144=$E$251, E144=$E$252), CONCATENATE(E144, $F$45), E144)))</f>
        <v>Conservation TillConventional Till</v>
      </c>
      <c r="H144" s="502"/>
      <c r="I144" s="502"/>
      <c r="J144" s="503"/>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8" t="str">
        <f>'CREDIT CALCULATION FORM'!F149</f>
        <v>Continuous No-Till*</v>
      </c>
      <c r="F145" s="499"/>
      <c r="G145" s="507" t="str">
        <f>IF(OR(E145=$E$245, E145=$E$246), CONCATENATE(E145, $F$151), IF(E145="Continuous No-Till*", CONCATENATE(E145, $F$49), IF(OR(E145=$E$249, E145=$E$250, E145=$E$251, E145=$E$252), CONCATENATE(E145, $F$45), E145)))</f>
        <v>Continuous No-Till*Above Fall Line</v>
      </c>
      <c r="H145" s="502"/>
      <c r="I145" s="502"/>
      <c r="J145" s="503"/>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8" t="str">
        <f>'CREDIT CALCULATION FORM'!F150</f>
        <v>Cereal Cover Crop</v>
      </c>
      <c r="F146" s="499"/>
      <c r="G146" s="507" t="str">
        <f>IF(OR(E146=$E$245, E146=$E$246), CONCATENATE(E146, $F$151), IF(E146="Continuous No-Till*", CONCATENATE(E146, $F$49), IF(OR(E146=$E$249, E146=$E$250, E146=$E$251, E146=$E$252), CONCATENATE(E146, $F$45), E146)))</f>
        <v>Cereal Cover CropEarly-Planting - Up to 7 days prior to published first frost date</v>
      </c>
      <c r="H146" s="502"/>
      <c r="I146" s="502"/>
      <c r="J146" s="503"/>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8">
        <f>'CREDIT CALCULATION FORM'!F151</f>
        <v>0</v>
      </c>
      <c r="F147" s="499"/>
      <c r="G147" s="507">
        <f>IF(OR(E147=$E$245, E147=$E$246), CONCATENATE(E147, $F$151), IF(E147="Continuous No-Till*", CONCATENATE(E147, $F$49), IF(OR(E147=$E$249, E147=$E$250, E147=$E$251, E147=$E$252), CONCATENATE(E147, $F$45), E147)))</f>
        <v>0</v>
      </c>
      <c r="H147" s="502"/>
      <c r="I147" s="502"/>
      <c r="J147" s="503"/>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44.7</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1" t="str">
        <f>'CREDIT CALCULATION FORM'!F155:K155</f>
        <v>Early-Planting - Up to 7 days prior to published first frost date</v>
      </c>
      <c r="G151" s="547"/>
      <c r="H151" s="547"/>
      <c r="I151" s="547"/>
      <c r="J151" s="548"/>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466.9818918842459</v>
      </c>
      <c r="G153" s="120" t="s">
        <v>298</v>
      </c>
      <c r="H153" s="122"/>
      <c r="I153" s="211"/>
      <c r="J153" s="254"/>
      <c r="K153" s="254"/>
      <c r="L153" s="120"/>
      <c r="M153" s="120"/>
    </row>
    <row r="154" spans="1:13" x14ac:dyDescent="0.2">
      <c r="A154" s="110"/>
      <c r="B154" s="110"/>
      <c r="C154" s="110"/>
      <c r="D154" s="141" t="s">
        <v>548</v>
      </c>
      <c r="E154" s="212"/>
      <c r="F154" s="281">
        <f>IF(F43=0, "0", (F136-F153)/F43)</f>
        <v>5.437977810195842</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3" t="s">
        <v>848</v>
      </c>
      <c r="I156" s="545"/>
      <c r="J156" s="545"/>
      <c r="K156" s="355" t="s">
        <v>846</v>
      </c>
      <c r="L156" s="357" t="s">
        <v>426</v>
      </c>
      <c r="M156" s="120"/>
    </row>
    <row r="157" spans="1:13" x14ac:dyDescent="0.2">
      <c r="A157" s="110"/>
      <c r="B157" s="110"/>
      <c r="C157" s="110"/>
      <c r="D157" s="110"/>
      <c r="E157" s="360">
        <f>'CREDIT CALCULATION FORM'!F157</f>
        <v>0</v>
      </c>
      <c r="F157" s="507">
        <f>IF(OR(E157=$E$242, E157=$E$243, E157=$E$244), CONCATENATE($F$46,E157), E157)</f>
        <v>0</v>
      </c>
      <c r="G157" s="503"/>
      <c r="H157" s="540">
        <f>IF(OR(E157=$E$242, E157=$E$243, E157=$E$244), CONCATENATE(E157,$F$45), E157)</f>
        <v>0</v>
      </c>
      <c r="I157" s="541"/>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7">
        <f>IF(OR(E158=$E$242, E158=$E$243, E158=$E$244), CONCATENATE($F$46,E158), E158)</f>
        <v>0</v>
      </c>
      <c r="G158" s="503"/>
      <c r="H158" s="542">
        <f>IF(OR(E158=$E$242, E158=$E$243, E158=$E$244), CONCATENATE(E158,$F$45), E158)</f>
        <v>0</v>
      </c>
      <c r="I158" s="543"/>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466.9818918842459</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466.9818918842459</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439.42996026307537</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439.42996026307537</v>
      </c>
      <c r="G180" s="110" t="s">
        <v>585</v>
      </c>
      <c r="H180" s="110"/>
      <c r="I180" s="110"/>
      <c r="J180" s="110"/>
      <c r="K180" s="110"/>
      <c r="L180" s="110"/>
      <c r="M180" s="110"/>
    </row>
    <row r="181" spans="1:13" ht="13.5" thickBot="1" x14ac:dyDescent="0.25">
      <c r="A181" s="110"/>
      <c r="B181" s="116" t="s">
        <v>561</v>
      </c>
      <c r="C181" s="415"/>
      <c r="D181" s="415"/>
      <c r="E181" s="415"/>
      <c r="F181" s="416">
        <f>ROUND(F180, 0)</f>
        <v>439</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395.1</v>
      </c>
      <c r="G184" s="420" t="s">
        <v>585</v>
      </c>
      <c r="H184" s="110"/>
      <c r="I184" s="110"/>
      <c r="J184" s="110"/>
      <c r="K184" s="110"/>
      <c r="L184" s="110"/>
      <c r="M184" s="110"/>
    </row>
    <row r="185" spans="1:13" ht="15.75" thickBot="1" x14ac:dyDescent="0.3">
      <c r="A185" s="110"/>
      <c r="B185" s="112" t="s">
        <v>559</v>
      </c>
      <c r="C185" s="421"/>
      <c r="D185" s="421"/>
      <c r="E185" s="421"/>
      <c r="F185" s="414">
        <f>ROUND(F184, 0)</f>
        <v>395</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9" t="s">
        <v>572</v>
      </c>
      <c r="B2" s="560"/>
      <c r="C2" s="560"/>
      <c r="D2" s="560"/>
      <c r="E2" s="502"/>
      <c r="F2" s="502"/>
      <c r="G2" s="502"/>
      <c r="H2" s="503"/>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5" t="s">
        <v>114</v>
      </c>
      <c r="B81" s="502"/>
      <c r="C81" s="23"/>
      <c r="D81" s="22"/>
      <c r="E81" s="22"/>
      <c r="F81" s="22"/>
      <c r="G81" s="22"/>
    </row>
    <row r="82" spans="1:7" x14ac:dyDescent="0.2">
      <c r="A82" s="576" t="s">
        <v>233</v>
      </c>
      <c r="B82" s="578" t="s">
        <v>108</v>
      </c>
      <c r="C82" s="580"/>
      <c r="D82" s="16"/>
      <c r="E82" s="5"/>
      <c r="F82" s="5"/>
      <c r="G82" s="5"/>
    </row>
    <row r="83" spans="1:7" x14ac:dyDescent="0.2">
      <c r="A83" s="577"/>
      <c r="B83" s="579"/>
      <c r="C83" s="581"/>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5" t="s">
        <v>378</v>
      </c>
      <c r="B123" s="582"/>
      <c r="D123" s="379"/>
      <c r="E123" s="45"/>
      <c r="F123" s="378"/>
      <c r="G123" s="22"/>
    </row>
    <row r="124" spans="1:7" x14ac:dyDescent="0.2">
      <c r="A124" s="573" t="s">
        <v>379</v>
      </c>
      <c r="B124" s="568" t="s">
        <v>450</v>
      </c>
      <c r="D124" s="380"/>
      <c r="E124" s="381"/>
      <c r="F124" s="16"/>
      <c r="G124" s="5"/>
    </row>
    <row r="125" spans="1:7" x14ac:dyDescent="0.2">
      <c r="A125" s="574"/>
      <c r="B125" s="569"/>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9" t="s">
        <v>229</v>
      </c>
      <c r="B131" s="572"/>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9" t="s">
        <v>280</v>
      </c>
      <c r="B247" s="502"/>
      <c r="C247" s="502"/>
      <c r="D247" s="502"/>
      <c r="E247" s="503"/>
    </row>
    <row r="248" spans="1:5" x14ac:dyDescent="0.2">
      <c r="A248" s="28" t="s">
        <v>277</v>
      </c>
      <c r="B248" s="570" t="s">
        <v>278</v>
      </c>
      <c r="C248" s="571"/>
      <c r="D248" s="571"/>
      <c r="E248" s="228" t="s">
        <v>470</v>
      </c>
    </row>
    <row r="249" spans="1:5" x14ac:dyDescent="0.2">
      <c r="A249" s="223" t="s">
        <v>453</v>
      </c>
      <c r="B249" s="224">
        <v>28</v>
      </c>
      <c r="C249" s="567" t="s">
        <v>605</v>
      </c>
      <c r="D249" s="566"/>
      <c r="E249" s="6" t="s">
        <v>604</v>
      </c>
    </row>
    <row r="250" spans="1:5" x14ac:dyDescent="0.2">
      <c r="A250" s="31" t="s">
        <v>457</v>
      </c>
      <c r="B250" s="32">
        <v>10</v>
      </c>
      <c r="C250" s="563" t="s">
        <v>279</v>
      </c>
      <c r="D250" s="587"/>
      <c r="E250" s="7" t="s">
        <v>469</v>
      </c>
    </row>
    <row r="251" spans="1:5" x14ac:dyDescent="0.2">
      <c r="A251" s="31" t="s">
        <v>455</v>
      </c>
      <c r="B251" s="32">
        <v>9</v>
      </c>
      <c r="C251" s="563" t="s">
        <v>279</v>
      </c>
      <c r="D251" s="587"/>
      <c r="E251" s="7" t="s">
        <v>469</v>
      </c>
    </row>
    <row r="252" spans="1:5" x14ac:dyDescent="0.2">
      <c r="A252" s="33" t="s">
        <v>456</v>
      </c>
      <c r="B252" s="222">
        <v>7</v>
      </c>
      <c r="C252" s="585" t="s">
        <v>279</v>
      </c>
      <c r="D252" s="586"/>
      <c r="E252" s="8" t="s">
        <v>469</v>
      </c>
    </row>
    <row r="253" spans="1:5" x14ac:dyDescent="0.2">
      <c r="A253" s="58" t="s">
        <v>454</v>
      </c>
      <c r="B253" s="58">
        <v>36</v>
      </c>
      <c r="C253" s="567" t="s">
        <v>605</v>
      </c>
      <c r="D253" s="566"/>
      <c r="E253" s="405" t="s">
        <v>604</v>
      </c>
    </row>
    <row r="254" spans="1:5" x14ac:dyDescent="0.2">
      <c r="A254" s="104" t="s">
        <v>451</v>
      </c>
      <c r="B254" s="105">
        <v>11</v>
      </c>
      <c r="C254" s="565" t="s">
        <v>279</v>
      </c>
      <c r="D254" s="566"/>
      <c r="E254" s="7" t="s">
        <v>469</v>
      </c>
    </row>
    <row r="255" spans="1:5" x14ac:dyDescent="0.2">
      <c r="A255" s="33" t="s">
        <v>452</v>
      </c>
      <c r="B255" s="222">
        <v>14</v>
      </c>
      <c r="C255" s="585" t="s">
        <v>279</v>
      </c>
      <c r="D255" s="586"/>
      <c r="E255" s="8" t="s">
        <v>469</v>
      </c>
    </row>
    <row r="256" spans="1:5" x14ac:dyDescent="0.2">
      <c r="A256" s="225" t="s">
        <v>411</v>
      </c>
      <c r="B256" s="423">
        <v>12</v>
      </c>
      <c r="C256" s="160" t="s">
        <v>279</v>
      </c>
      <c r="D256" s="422"/>
      <c r="E256" s="7" t="s">
        <v>469</v>
      </c>
    </row>
    <row r="257" spans="1:5" x14ac:dyDescent="0.2">
      <c r="A257" s="11" t="s">
        <v>458</v>
      </c>
      <c r="B257" s="106">
        <v>30</v>
      </c>
      <c r="C257" s="567" t="s">
        <v>605</v>
      </c>
      <c r="D257" s="566"/>
      <c r="E257" s="6" t="s">
        <v>604</v>
      </c>
    </row>
    <row r="258" spans="1:5" x14ac:dyDescent="0.2">
      <c r="A258" s="32" t="s">
        <v>459</v>
      </c>
      <c r="B258" s="32">
        <v>25</v>
      </c>
      <c r="C258" s="563" t="s">
        <v>605</v>
      </c>
      <c r="D258" s="564"/>
      <c r="E258" s="7" t="s">
        <v>604</v>
      </c>
    </row>
    <row r="259" spans="1:5" x14ac:dyDescent="0.2">
      <c r="A259" s="32" t="s">
        <v>460</v>
      </c>
      <c r="B259" s="32">
        <v>40</v>
      </c>
      <c r="C259" s="563" t="s">
        <v>605</v>
      </c>
      <c r="D259" s="564"/>
      <c r="E259" s="7" t="s">
        <v>604</v>
      </c>
    </row>
    <row r="260" spans="1:5" x14ac:dyDescent="0.2">
      <c r="A260" s="32" t="s">
        <v>461</v>
      </c>
      <c r="B260" s="32">
        <v>50</v>
      </c>
      <c r="C260" s="563" t="s">
        <v>605</v>
      </c>
      <c r="D260" s="564"/>
      <c r="E260" s="7" t="s">
        <v>604</v>
      </c>
    </row>
    <row r="261" spans="1:5" x14ac:dyDescent="0.2">
      <c r="A261" s="12" t="s">
        <v>462</v>
      </c>
      <c r="B261" s="12">
        <v>40</v>
      </c>
      <c r="C261" s="563" t="s">
        <v>605</v>
      </c>
      <c r="D261" s="564"/>
      <c r="E261" s="7" t="s">
        <v>604</v>
      </c>
    </row>
    <row r="262" spans="1:5" x14ac:dyDescent="0.2">
      <c r="A262" s="11" t="s">
        <v>463</v>
      </c>
      <c r="B262" s="12">
        <v>37</v>
      </c>
      <c r="C262" s="563" t="s">
        <v>279</v>
      </c>
      <c r="D262" s="564"/>
      <c r="E262" s="7" t="s">
        <v>469</v>
      </c>
    </row>
    <row r="263" spans="1:5" x14ac:dyDescent="0.2">
      <c r="A263" s="12" t="s">
        <v>468</v>
      </c>
      <c r="B263" s="58">
        <v>43</v>
      </c>
      <c r="C263" s="563" t="s">
        <v>279</v>
      </c>
      <c r="D263" s="564"/>
      <c r="E263" s="7" t="s">
        <v>469</v>
      </c>
    </row>
    <row r="264" spans="1:5" x14ac:dyDescent="0.2">
      <c r="A264" s="58" t="s">
        <v>464</v>
      </c>
      <c r="B264" s="58">
        <v>79</v>
      </c>
      <c r="C264" s="563" t="s">
        <v>279</v>
      </c>
      <c r="D264" s="564"/>
      <c r="E264" s="7" t="s">
        <v>469</v>
      </c>
    </row>
    <row r="265" spans="1:5" x14ac:dyDescent="0.2">
      <c r="A265" s="58" t="s">
        <v>465</v>
      </c>
      <c r="B265" s="58">
        <v>66</v>
      </c>
      <c r="C265" s="563" t="s">
        <v>279</v>
      </c>
      <c r="D265" s="564"/>
      <c r="E265" s="7" t="s">
        <v>469</v>
      </c>
    </row>
    <row r="266" spans="1:5" x14ac:dyDescent="0.2">
      <c r="A266" s="58" t="s">
        <v>466</v>
      </c>
      <c r="B266" s="58">
        <v>52</v>
      </c>
      <c r="C266" s="563" t="s">
        <v>279</v>
      </c>
      <c r="D266" s="564"/>
      <c r="E266" s="7" t="s">
        <v>469</v>
      </c>
    </row>
    <row r="267" spans="1:5" x14ac:dyDescent="0.2">
      <c r="A267" s="58" t="s">
        <v>467</v>
      </c>
      <c r="B267" s="58">
        <v>73</v>
      </c>
      <c r="C267" s="563" t="s">
        <v>279</v>
      </c>
      <c r="D267" s="564"/>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3">
        <v>0</v>
      </c>
      <c r="D270" s="584"/>
      <c r="E270" s="145"/>
    </row>
    <row r="271" spans="1:5" x14ac:dyDescent="0.2">
      <c r="A271" s="58"/>
      <c r="B271" s="58"/>
      <c r="C271" s="58"/>
      <c r="D271" s="58"/>
    </row>
    <row r="272" spans="1:5" x14ac:dyDescent="0.2">
      <c r="A272" s="25"/>
      <c r="B272" s="24"/>
    </row>
    <row r="273" spans="1:5" ht="15" x14ac:dyDescent="0.25">
      <c r="A273" s="561" t="s">
        <v>281</v>
      </c>
      <c r="B273" s="562"/>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9" t="s">
        <v>323</v>
      </c>
      <c r="B33" s="502"/>
      <c r="C33" s="502"/>
      <c r="D33" s="502"/>
      <c r="E33" s="502"/>
      <c r="F33" s="503"/>
      <c r="G33" s="201"/>
    </row>
    <row r="34" spans="1:7" ht="12.75" customHeight="1" x14ac:dyDescent="0.2">
      <c r="A34" s="592" t="s">
        <v>299</v>
      </c>
      <c r="B34" s="588" t="s">
        <v>577</v>
      </c>
      <c r="C34" s="592" t="s">
        <v>386</v>
      </c>
      <c r="D34" s="590" t="s">
        <v>573</v>
      </c>
      <c r="E34" s="590" t="s">
        <v>574</v>
      </c>
      <c r="F34" s="590" t="s">
        <v>575</v>
      </c>
      <c r="G34" s="201"/>
    </row>
    <row r="35" spans="1:7" ht="26.25" customHeight="1" thickBot="1" x14ac:dyDescent="0.25">
      <c r="A35" s="593"/>
      <c r="B35" s="589"/>
      <c r="C35" s="593"/>
      <c r="D35" s="591"/>
      <c r="E35" s="591"/>
      <c r="F35" s="591"/>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9" t="s">
        <v>744</v>
      </c>
      <c r="B60" s="502"/>
      <c r="C60" s="502"/>
      <c r="D60" s="502"/>
      <c r="E60" s="502"/>
      <c r="F60" s="503"/>
    </row>
    <row r="61" spans="1:7" ht="25.5" x14ac:dyDescent="0.2">
      <c r="A61" s="598" t="s">
        <v>299</v>
      </c>
      <c r="B61" s="601" t="s">
        <v>402</v>
      </c>
      <c r="C61" s="596" t="s">
        <v>387</v>
      </c>
      <c r="D61" s="62" t="s">
        <v>573</v>
      </c>
      <c r="E61" s="62" t="s">
        <v>574</v>
      </c>
      <c r="F61" s="62" t="s">
        <v>575</v>
      </c>
      <c r="G61" s="199"/>
    </row>
    <row r="62" spans="1:7" x14ac:dyDescent="0.2">
      <c r="A62" s="599"/>
      <c r="B62" s="599"/>
      <c r="C62" s="596"/>
      <c r="D62" s="63" t="s">
        <v>320</v>
      </c>
      <c r="E62" s="63" t="s">
        <v>320</v>
      </c>
      <c r="F62" s="63" t="s">
        <v>320</v>
      </c>
      <c r="G62" s="200"/>
    </row>
    <row r="63" spans="1:7" x14ac:dyDescent="0.2">
      <c r="A63" s="599"/>
      <c r="B63" s="599"/>
      <c r="C63" s="596"/>
      <c r="D63" s="64" t="s">
        <v>300</v>
      </c>
      <c r="E63" s="64" t="s">
        <v>300</v>
      </c>
      <c r="F63" s="64" t="s">
        <v>300</v>
      </c>
      <c r="G63" s="200"/>
    </row>
    <row r="64" spans="1:7" ht="13.5" thickBot="1" x14ac:dyDescent="0.25">
      <c r="A64" s="600"/>
      <c r="B64" s="600"/>
      <c r="C64" s="597"/>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4" t="s">
        <v>639</v>
      </c>
      <c r="B145" s="595"/>
      <c r="C145" s="595"/>
      <c r="D145" s="595"/>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2016-02-03T13:50:49Z</dcterms:modified>
</cp:coreProperties>
</file>