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G145" i="4" s="1"/>
  <c r="K145" i="4" s="1"/>
  <c r="L145" i="4" s="1"/>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F157" i="4"/>
  <c r="K157" i="4" s="1"/>
  <c r="L45" i="4" l="1"/>
  <c r="K158" i="4"/>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<sst xmlns="http://schemas.openxmlformats.org/spreadsheetml/2006/main" count="1888" uniqueCount="881">
  <si>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</si>
  <si>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</si>
  <si>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</si>
  <si>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</si>
  <si>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</si>
  <si>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</si>
  <si>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</si>
  <si>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</si>
  <si>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</si>
  <si>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</si>
  <si>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</si>
  <si>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</si>
  <si>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</si>
  <si>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</si>
  <si>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</si>
  <si>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</si>
  <si>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</si>
  <si>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</si>
  <si>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</si>
  <si>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</si>
  <si>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</si>
  <si>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</si>
  <si>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</si>
  <si>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</si>
  <si>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</si>
  <si>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</si>
  <si>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</si>
  <si>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</si>
  <si>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</si>
  <si>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</si>
  <si>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</si>
  <si>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</si>
  <si>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</si>
  <si>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</si>
  <si>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</si>
  <si>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</si>
  <si>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</si>
  <si>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</si>
  <si>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</si>
  <si>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</si>
  <si>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</si>
  <si>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</si>
  <si>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</si>
  <si>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</si>
  <si>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</si>
  <si>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</si>
  <si>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</si>
  <si>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</si>
  <si>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</si>
  <si>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</si>
  <si>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</si>
  <si>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</si>
  <si>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</si>
  <si>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</si>
  <si>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</si>
  <si>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</si>
  <si>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</si>
  <si>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</si>
  <si>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</si>
  <si>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</si>
  <si>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</si>
  <si>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</si>
  <si>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</si>
  <si>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</si>
  <si>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</si>
  <si>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</si>
  <si>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</si>
  <si>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</si>
  <si>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</si>
  <si>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</si>
  <si>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</si>
  <si>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</si>
  <si>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</si>
  <si>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</si>
  <si>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</si>
  <si>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</si>
  <si>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</si>
  <si>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</si>
  <si>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</si>
  <si>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</si>
  <si>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</si>
  <si>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</si>
  <si>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</si>
  <si>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</si>
  <si>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</si>
  <si>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</si>
  <si>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</si>
  <si>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</si>
  <si>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</si>
  <si>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</si>
  <si>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</si>
  <si>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</si>
  <si>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</si>
  <si>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</si>
  <si>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</si>
  <si>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</si>
  <si>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</si>
  <si>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</si>
  <si>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</si>
  <si>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</si>
  <si>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</si>
  <si>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</si>
  <si>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</si>
  <si>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</si>
  <si>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</si>
  <si>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</si>
  <si>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</si>
  <si>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</si>
  <si>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</si>
  <si>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</si>
  <si>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</si>
  <si>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</si>
  <si>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</si>
  <si>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</si>
  <si>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</si>
  <si>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</si>
  <si>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</si>
  <si>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</si>
  <si>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</si>
  <si>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</si>
  <si>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</si>
  <si>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</si>
  <si>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</si>
  <si>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</si>
  <si>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</si>
  <si>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</si>
  <si>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</si>
  <si>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</si>
  <si>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</si>
  <si>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</si>
  <si>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</si>
  <si>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</si>
  <si>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</si>
  <si>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</si>
  <si>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</si>
  <si>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</si>
  <si>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</si>
  <si>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</si>
  <si>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</si>
  <si>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</si>
  <si>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</si>
  <si>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</si>
  <si>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</si>
  <si>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</si>
  <si>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</si>
  <si>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</si>
  <si>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</si>
  <si>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</si>
  <si>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</si>
  <si>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</si>
  <si>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</si>
  <si>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</si>
  <si>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</si>
  <si>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</si>
  <si>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</si>
  <si>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</si>
  <si>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</si>
  <si>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</si>
  <si>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</si>
  <si>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</si>
  <si>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</si>
  <si>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</si>
  <si>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</si>
  <si>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</si>
  <si>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</si>
  <si>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</si>
  <si>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</si>
  <si>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</si>
  <si>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</si>
  <si>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</si>
  <si>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</si>
  <si>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</si>
  <si>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</si>
  <si>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</si>
  <si>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</si>
  <si>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</si>
  <si>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</si>
  <si>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</si>
  <si>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</si>
  <si>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</si>
  <si>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</si>
  <si>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</si>
  <si>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</si>
  <si>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</si>
  <si>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</si>
  <si>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</si>
  <si>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</si>
  <si>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</si>
  <si>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</si>
  <si>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</si>
  <si>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</si>
  <si>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</si>
  <si>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</si>
  <si>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</si>
  <si>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</si>
  <si>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</si>
  <si>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</si>
  <si>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</si>
  <si>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</si>
  <si>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</si>
  <si>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</si>
  <si>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</si>
  <si>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</si>
  <si>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</si>
  <si>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</si>
  <si>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</si>
  <si>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</si>
  <si>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</si>
  <si>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</si>
  <si>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</si>
  <si>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</si>
  <si>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</si>
  <si>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</si>
  <si>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</si>
  <si>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</si>
  <si>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</si>
  <si>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</si>
  <si>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</si>
  <si>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</si>
  <si>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</si>
  <si>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</si>
  <si>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</si>
  <si>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</si>
  <si>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</si>
  <si>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</si>
  <si>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</si>
  <si>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</si>
  <si>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</si>
  <si>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</si>
  <si>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</si>
  <si>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</si>
  <si>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</si>
  <si>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</si>
  <si>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</si>
  <si>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</si>
  <si>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</si>
  <si>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</si>
  <si>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</si>
  <si>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</si>
  <si>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</si>
  <si>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</si>
  <si>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</si>
  <si>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</si>
  <si>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</si>
  <si>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</si>
  <si>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</si>
  <si>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</si>
  <si>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</si>
  <si>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</si>
  <si>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</si>
  <si>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</si>
  <si>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</si>
  <si>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</si>
  <si>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</si>
  <si>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</si>
  <si>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</si>
  <si>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</si>
  <si>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</si>
  <si>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</si>
  <si>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</si>
  <si>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</si>
  <si>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</si>
  <si>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</si>
  <si>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</si>
  <si>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</si>
  <si>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</si>
  <si>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</si>
  <si>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</si>
  <si>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</si>
  <si>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</si>
  <si>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</si>
  <si>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</si>
  <si>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</si>
  <si>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</si>
  <si>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</si>
  <si>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</si>
  <si>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</si>
  <si>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</si>
  <si>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</si>
  <si>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</si>
  <si>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</si>
  <si>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</si>
  <si>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</si>
  <si>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</si>
  <si>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</si>
  <si>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</si>
  <si>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</si>
  <si>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</si>
  <si>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</si>
  <si>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</si>
  <si>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</si>
  <si>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</si>
  <si>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</si>
  <si>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</si>
  <si>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</si>
  <si>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</si>
  <si>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</si>
  <si>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</si>
  <si>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</si>
  <si>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</si>
  <si>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</si>
  <si>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</si>
  <si>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</si>
  <si>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</si>
  <si>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</si>
  <si>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</si>
  <si>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</si>
  <si>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</si>
  <si>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</si>
  <si>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</si>
  <si>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</si>
  <si>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</si>
  <si>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</si>
  <si>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</si>
  <si>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</si>
  <si>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</si>
  <si>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</si>
  <si>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</si>
  <si>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</si>
  <si>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</si>
  <si>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</si>
  <si>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</si>
  <si>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</si>
  <si>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</si>
  <si>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</si>
  <si>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</si>
  <si>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</si>
  <si>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</si>
  <si>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</si>
  <si>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</si>
  <si>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</si>
  <si>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</si>
  <si>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</si>
  <si>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</si>
  <si>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</si>
  <si>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</si>
  <si>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</si>
  <si>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</si>
  <si>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</si>
  <si>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</si>
  <si>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</si>
  <si>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</si>
  <si>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</si>
  <si>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</si>
  <si>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</si>
  <si>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</si>
  <si>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</si>
  <si>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</si>
  <si>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</si>
  <si>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</si>
  <si>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</si>
  <si>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</si>
  <si>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</si>
  <si>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</si>
  <si>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</si>
  <si>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</si>
  <si>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</si>
  <si>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</si>
  <si>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</si>
  <si>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</si>
  <si>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</si>
  <si>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</si>
  <si>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</si>
  <si>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</si>
  <si>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</si>
  <si>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</si>
  <si>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</si>
  <si>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</si>
  <si>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</si>
  <si>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</si>
  <si>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</si>
  <si>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</si>
  <si>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</si>
  <si>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</si>
  <si>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</si>
  <si>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</si>
  <si>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</si>
  <si>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</si>
  <si>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</si>
  <si>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</si>
  <si>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</si>
  <si>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</si>
  <si>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</si>
  <si>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</si>
  <si>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</si>
  <si>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</si>
  <si>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</si>
  <si>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</si>
  <si>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</si>
  <si>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</si>
  <si>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</si>
  <si>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</si>
  <si>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</si>
  <si>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</si>
  <si>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</si>
  <si>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</si>
  <si>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</si>
  <si>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</si>
  <si>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</si>
  <si>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</si>
  <si>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</si>
  <si>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</si>
  <si>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</si>
  <si>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</si>
  <si>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</si>
  <si>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</si>
  <si>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</si>
  <si>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</si>
  <si>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</si>
  <si>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</si>
  <si>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</si>
  <si>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</si>
  <si>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</si>
  <si>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</si>
  <si>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</si>
  <si>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</si>
  <si>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</si>
  <si>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</si>
  <si>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</si>
  <si>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</si>
  <si>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</si>
  <si>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</si>
  <si>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</si>
  <si>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</si>
  <si>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</si>
  <si>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</si>
  <si>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</si>
  <si>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</si>
  <si>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</si>
  <si>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</si>
  <si>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</si>
  <si>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</si>
  <si>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</si>
  <si>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</si>
  <si>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</si>
  <si>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</si>
  <si>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</si>
  <si>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</si>
  <si>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</si>
  <si>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</si>
  <si>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</si>
  <si>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</si>
  <si>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</si>
  <si>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</si>
  <si>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</si>
  <si>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</si>
  <si>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</si>
  <si>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</si>
  <si>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</si>
  <si>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</si>
  <si>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</si>
  <si>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</si>
  <si>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</si>
  <si>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</si>
  <si>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</si>
  <si>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</si>
  <si>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</si>
  <si>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</si>
  <si>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</si>
  <si>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</si>
  <si>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</si>
  <si>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</si>
  <si>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</si>
  <si>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</si>
  <si>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</si>
  <si>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</si>
  <si>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</si>
  <si>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</si>
  <si>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</si>
  <si>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</si>
  <si>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</si>
  <si>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</si>
  <si>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</si>
  <si>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</si>
  <si>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</si>
  <si>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</si>
  <si>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</si>
  <si>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</si>
  <si>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</si>
  <si>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</si>
  <si>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</si>
  <si>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</si>
  <si>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</si>
  <si>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</si>
  <si>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</si>
  <si>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</si>
  <si>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</si>
  <si>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</si>
  <si>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</si>
  <si>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</si>
  <si>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</si>
  <si>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</si>
  <si>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</si>
  <si>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</si>
  <si>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</si>
  <si>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</si>
  <si>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</si>
  <si>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</si>
  <si>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</si>
  <si>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</si>
  <si>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</si>
  <si>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</si>
  <si>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</si>
  <si>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</si>
  <si>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</si>
  <si>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</si>
  <si>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</si>
  <si>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</si>
  <si>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</si>
  <si>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</si>
  <si>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</si>
  <si>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</si>
  <si>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</si>
  <si>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</si>
  <si>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</si>
  <si>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</si>
  <si>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</si>
  <si>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</si>
  <si>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</si>
  <si>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</si>
  <si>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</si>
  <si>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</si>
  <si>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</si>
  <si>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</si>
  <si>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</si>
  <si>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</si>
  <si>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</si>
  <si>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</si>
  <si>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</si>
  <si>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</si>
  <si>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</si>
  <si>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</si>
  <si>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</si>
  <si>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</si>
  <si>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</si>
  <si>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</si>
  <si>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</si>
  <si>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</si>
  <si>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</si>
  <si>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</si>
  <si>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</si>
  <si>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</si>
  <si>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</si>
  <si>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</si>
  <si>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</si>
  <si>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</si>
  <si>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</si>
  <si>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</si>
  <si>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</si>
  <si>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</si>
  <si>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</si>
  <si>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</si>
  <si>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</si>
  <si>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</si>
  <si>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</si>
  <si>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</si>
  <si>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</si>
  <si>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</si>
  <si>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</si>
  <si>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</si>
  <si>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</si>
  <si>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</si>
  <si>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</si>
  <si>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</si>
  <si>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</si>
  <si>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</si>
  <si>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</si>
  <si>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</si>
  <si>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</si>
  <si>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</si>
  <si>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</si>
  <si>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</si>
  <si>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</si>
  <si>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</si>
  <si>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</si>
  <si>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</si>
  <si>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</si>
  <si>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</si>
  <si>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</si>
  <si>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</si>
  <si>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</si>
  <si>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</si>
  <si>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</si>
  <si>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</si>
  <si>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</si>
  <si>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</si>
  <si>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</si>
  <si>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</si>
  <si>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</si>
  <si>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</si>
  <si>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</si>
  <si>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</si>
  <si>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</si>
  <si>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</si>
  <si>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</si>
  <si>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</si>
  <si>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</si>
  <si>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</si>
  <si>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</si>
  <si>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</si>
  <si>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</si>
  <si>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</si>
  <si>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</si>
  <si>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</si>
  <si>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</si>
  <si>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</si>
  <si>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</si>
  <si>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</si>
  <si>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</si>
  <si>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</si>
  <si>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</si>
  <si>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</si>
  <si>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</si>
  <si>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</si>
  <si>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</si>
  <si>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</si>
  <si>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</si>
  <si>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</si>
  <si>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</si>
  <si>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</si>
  <si>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</si>
  <si>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</si>
  <si>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</si>
  <si>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</si>
  <si>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</si>
  <si>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</si>
  <si>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</si>
  <si>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</si>
  <si>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</si>
  <si>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</si>
  <si>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</si>
  <si>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</si>
  <si>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</si>
  <si>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</si>
  <si>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</si>
  <si>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</si>
  <si>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</si>
  <si>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</si>
  <si>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</si>
  <si>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</si>
  <si>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</si>
  <si>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</si>
  <si>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</si>
  <si>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</si>
  <si>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</si>
  <si>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</si>
  <si>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</si>
  <si>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</si>
  <si>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</si>
  <si>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</si>
  <si>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</si>
  <si>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</si>
  <si>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</si>
  <si>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</si>
  <si>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</si>
  <si>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</si>
  <si>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</si>
  <si>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</si>
  <si>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</si>
  <si>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</si>
  <si>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</si>
  <si>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</si>
  <si>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</si>
  <si>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</si>
  <si>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</si>
  <si>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</si>
  <si>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</si>
  <si>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</si>
  <si>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</si>
  <si>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</si>
  <si>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</si>
  <si>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</si>
  <si>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</si>
  <si>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</si>
  <si>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</si>
  <si>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</si>
  <si>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</si>
  <si>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</si>
  <si>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</si>
  <si>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</si>
  <si>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</si>
  <si>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</si>
  <si>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</si>
  <si>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</si>
  <si>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</si>
  <si>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</si>
  <si>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</si>
  <si>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</si>
  <si>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</si>
  <si>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</si>
  <si>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</si>
  <si>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</si>
  <si>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</si>
  <si>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</si>
  <si>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</si>
  <si>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</si>
  <si>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</si>
  <si>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</si>
  <si>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</si>
  <si>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</si>
  <si>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</si>
  <si>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</si>
  <si>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</si>
  <si>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</si>
  <si>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</si>
  <si>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</si>
  <si>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</si>
  <si>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</si>
  <si>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</si>
  <si>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</si>
  <si>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</si>
  <si>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</si>
  <si>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</si>
  <si>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</si>
  <si>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</si>
  <si>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</si>
  <si>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</si>
  <si>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</si>
  <si>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</si>
  <si>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</si>
  <si>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</si>
  <si>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</si>
  <si>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</si>
  <si>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</si>
  <si>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</si>
  <si>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</si>
  <si>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</si>
  <si>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</si>
  <si>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</si>
  <si>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</si>
  <si>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</si>
  <si>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</si>
  <si>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</si>
  <si>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</si>
  <si>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</si>
  <si>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</si>
  <si>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</si>
  <si>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</si>
  <si>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</si>
  <si>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</si>
  <si>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</si>
  <si>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</si>
  <si>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</si>
  <si>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</si>
  <si>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</si>
  <si>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</si>
  <si>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</si>
  <si>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</si>
  <si>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</si>
  <si>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</si>
  <si>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</si>
  <si>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</si>
  <si>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</si>
  <si>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</si>
  <si>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</si>
  <si>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</si>
  <si>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</si>
  <si>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</si>
  <si>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</si>
  <si>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</si>
  <si>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</si>
  <si>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</si>
  <si>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</si>
  <si>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</si>
  <si>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</si>
  <si>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</si>
  <si>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</si>
  <si>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</si>
  <si>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</si>
  <si>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</si>
  <si>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</si>
  <si>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</si>
  <si>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</si>
  <si>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</si>
  <si>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</si>
  <si>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</si>
  <si>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</si>
  <si>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</si>
  <si>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</si>
  <si>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</si>
  <si>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</si>
  <si>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</si>
  <si>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</si>
  <si>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</si>
  <si>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</si>
  <si>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</si>
  <si>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</si>
  <si>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</si>
  <si>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</si>
  <si>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</si>
  <si>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</si>
  <si>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</si>
  <si>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</si>
  <si>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</si>
  <si>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</si>
  <si>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</si>
  <si>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</si>
  <si>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</si>
  <si>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</si>
  <si>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</si>
  <si>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</si>
  <si>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</si>
  <si>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</si>
  <si>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</si>
  <si>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</si>
  <si>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</si>
  <si>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</si>
  <si>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</si>
  <si>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</si>
  <si>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</si>
  <si>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</si>
  <si>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</si>
  <si>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</si>
  <si>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</si>
  <si>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</si>
  <si>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</si>
  <si>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</si>
  <si>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</si>
  <si>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</si>
  <si>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</si>
  <si>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</si>
  <si>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</si>
  <si>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</si>
  <si>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</si>
  <si>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</si>
  <si>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</si>
  <si>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</si>
  <si>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</si>
  <si>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</si>
  <si>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</si>
  <si>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</si>
  <si>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</si>
  <si>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</si>
  <si>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</si>
  <si>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</si>
  <si>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</si>
  <si>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</si>
  <si>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</si>
  <si>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</si>
  <si>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</si>
  <si>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</si>
  <si>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</si>
  <si>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</si>
  <si>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</si>
  <si>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</si>
  <si>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</si>
  <si>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</si>
  <si>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</si>
  <si>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</si>
  <si>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</si>
  <si>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</si>
  <si>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</si>
  <si>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</si>
  <si>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</si>
  <si>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</si>
  <si>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</si>
  <si>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</si>
  <si>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</si>
  <si>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</si>
  <si>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</si>
  <si>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</si>
  <si>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</si>
  <si>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</si>
  <si>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</si>
  <si>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</si>
  <si>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</si>
  <si>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</si>
  <si>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</si>
  <si>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</si>
  <si>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</si>
  <si>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</si>
  <si>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</si>
  <si>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</si>
  <si>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Rod Morehart</t>
  </si>
  <si>
    <t>Lycoming County Conservation District</t>
  </si>
  <si>
    <t>570-329-1619</t>
  </si>
  <si>
    <t>rmorehart@lyco.org</t>
  </si>
  <si>
    <t>Yes</t>
  </si>
  <si>
    <t>County Conservation District</t>
  </si>
  <si>
    <t>JRT Farms T 940 F 1</t>
  </si>
  <si>
    <t>Conventional Till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</si>
</sst>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97" zoomScaleNormal="100" workbookViewId="0">
      <selection activeCell="G134" sqref="G134"/>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42402</v>
      </c>
      <c r="G6" s="479"/>
      <c r="H6" s="479"/>
      <c r="I6" s="480"/>
      <c r="J6" s="316"/>
      <c r="K6" s="316"/>
      <c r="L6" s="316"/>
      <c r="M6" s="316"/>
    </row>
    <row r="7" spans="1:13" ht="12.75" customHeight="1" x14ac:dyDescent="0.2">
      <c r="A7" s="316"/>
      <c r="B7" s="316"/>
      <c r="C7" s="316"/>
      <c r="D7" s="316" t="s">
        <v>578</v>
      </c>
      <c r="E7" s="316"/>
      <c r="F7" s="464" t="s">
        <v>879</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873</v>
      </c>
      <c r="G10" s="482"/>
      <c r="H10" s="482"/>
      <c r="I10" s="483"/>
      <c r="J10" s="26"/>
      <c r="K10" s="26"/>
      <c r="L10" s="26"/>
      <c r="M10" s="26"/>
    </row>
    <row r="11" spans="1:13" x14ac:dyDescent="0.2">
      <c r="A11" s="39"/>
      <c r="B11" s="26"/>
      <c r="C11" s="26"/>
      <c r="D11" s="26" t="s">
        <v>400</v>
      </c>
      <c r="E11" s="26"/>
      <c r="F11" s="484" t="s">
        <v>874</v>
      </c>
      <c r="G11" s="485"/>
      <c r="H11" s="485"/>
      <c r="I11" s="485"/>
      <c r="J11" s="486"/>
      <c r="K11" s="486"/>
      <c r="L11" s="26"/>
      <c r="M11" s="26"/>
    </row>
    <row r="12" spans="1:13" x14ac:dyDescent="0.2">
      <c r="A12" s="39"/>
      <c r="B12" s="26"/>
      <c r="C12" s="26"/>
      <c r="D12" s="26" t="s">
        <v>401</v>
      </c>
      <c r="E12" s="26"/>
      <c r="F12" s="487" t="s">
        <v>875</v>
      </c>
      <c r="G12" s="488"/>
      <c r="H12" s="488"/>
      <c r="I12" s="489"/>
      <c r="J12" s="156"/>
      <c r="K12" s="156"/>
      <c r="L12" s="26"/>
      <c r="M12" s="26"/>
    </row>
    <row r="13" spans="1:13" x14ac:dyDescent="0.2">
      <c r="A13" s="39"/>
      <c r="B13" s="26"/>
      <c r="C13" s="26"/>
      <c r="D13" s="26" t="s">
        <v>558</v>
      </c>
      <c r="E13" s="26"/>
      <c r="F13" s="491" t="s">
        <v>876</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877</v>
      </c>
      <c r="C21" s="458"/>
      <c r="D21" s="459"/>
      <c r="E21" s="99"/>
      <c r="F21" s="99"/>
      <c r="G21" s="99"/>
      <c r="H21" s="99"/>
      <c r="I21" s="99"/>
      <c r="J21" s="99"/>
      <c r="K21" s="99"/>
      <c r="L21" s="100"/>
      <c r="M21" s="26"/>
    </row>
    <row r="22" spans="1:13" x14ac:dyDescent="0.2">
      <c r="A22" s="109" t="s">
        <v>375</v>
      </c>
      <c r="B22" s="40" t="s">
        <v>21</v>
      </c>
      <c r="C22" s="26"/>
      <c r="D22" s="99"/>
      <c r="E22" s="40"/>
      <c r="F22" s="460" t="s">
        <v>878</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431</v>
      </c>
      <c r="H38" s="465"/>
      <c r="I38" s="465"/>
      <c r="J38" s="465"/>
      <c r="K38" s="465"/>
      <c r="L38" s="466"/>
      <c r="M38" s="26"/>
    </row>
    <row r="39" spans="1:13" x14ac:dyDescent="0.2">
      <c r="A39" s="136" t="s">
        <v>375</v>
      </c>
      <c r="B39" s="463" t="s">
        <v>403</v>
      </c>
      <c r="C39" s="463"/>
      <c r="D39" s="463"/>
      <c r="E39" s="463"/>
      <c r="F39" s="26"/>
      <c r="G39" s="154">
        <v>28.2</v>
      </c>
      <c r="H39" s="42"/>
      <c r="I39" s="42"/>
      <c r="J39" s="42"/>
      <c r="K39" s="46"/>
      <c r="L39" s="46"/>
      <c r="M39" s="26"/>
    </row>
    <row r="40" spans="1:13" x14ac:dyDescent="0.2">
      <c r="A40" s="136" t="s">
        <v>376</v>
      </c>
      <c r="B40" s="463" t="s">
        <v>370</v>
      </c>
      <c r="C40" s="463"/>
      <c r="D40" s="463"/>
      <c r="E40" s="463"/>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67" t="s">
        <v>880</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296</v>
      </c>
      <c r="G101" s="473"/>
      <c r="H101" s="473"/>
      <c r="I101" s="474"/>
      <c r="J101" s="26"/>
      <c r="K101" s="26"/>
      <c r="L101" s="26"/>
      <c r="M101" s="26"/>
    </row>
    <row r="102" spans="1:13" x14ac:dyDescent="0.2">
      <c r="A102" s="136"/>
      <c r="B102" s="40"/>
      <c r="C102" s="26" t="s">
        <v>589</v>
      </c>
      <c r="D102" s="26"/>
      <c r="E102" s="26"/>
      <c r="F102" s="471" t="s">
        <v>123</v>
      </c>
      <c r="G102" s="468"/>
      <c r="H102" s="468"/>
      <c r="I102" s="46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447.95699999999999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518</v>
      </c>
      <c r="G148" s="441"/>
      <c r="H148" s="441"/>
      <c r="I148" s="441"/>
      <c r="J148" s="441"/>
      <c r="K148" s="255"/>
      <c r="L148" s="99"/>
      <c r="M148" s="99"/>
    </row>
    <row r="149" spans="1:13" s="97" customFormat="1" ht="22.5" customHeight="1" x14ac:dyDescent="0.2">
      <c r="A149" s="205"/>
      <c r="B149" s="99"/>
      <c r="C149" s="99"/>
      <c r="D149" s="99"/>
      <c r="E149" s="263" t="s">
        <v>425</v>
      </c>
      <c r="F149" s="440"/>
      <c r="G149" s="441"/>
      <c r="H149" s="441"/>
      <c r="I149" s="441"/>
      <c r="J149" s="441"/>
      <c r="K149" s="256"/>
      <c r="L149" s="99"/>
      <c r="M149" s="99"/>
    </row>
    <row r="150" spans="1:13" s="97" customFormat="1" ht="22.5" customHeight="1" x14ac:dyDescent="0.2">
      <c r="A150" s="205"/>
      <c r="B150" s="99"/>
      <c r="C150" s="99"/>
      <c r="D150" s="99"/>
      <c r="E150" s="263" t="s">
        <v>425</v>
      </c>
      <c r="F150" s="440"/>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28.2</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312</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201.58064999999996</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201.58064999999996</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189.68739164999997</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190</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171</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42402</v>
      </c>
      <c r="G4" s="537"/>
      <c r="H4" s="537"/>
      <c r="I4" s="538"/>
      <c r="J4" s="317"/>
      <c r="K4" s="317"/>
      <c r="L4" s="317"/>
      <c r="M4" s="317"/>
    </row>
    <row r="5" spans="1:13" x14ac:dyDescent="0.2">
      <c r="A5" s="317"/>
      <c r="B5" s="317"/>
      <c r="C5" s="317"/>
      <c r="D5" s="317" t="s">
        <v>578</v>
      </c>
      <c r="E5" s="317"/>
      <c r="F5" s="539" t="str">
        <f>'CREDIT CALCULATION FORM'!F7:K7</f>
        <v>JRT Farms T 940 F 1</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Corn-Sweet, for ears with husk (immature) </v>
      </c>
      <c r="G40" s="556"/>
      <c r="H40" s="556"/>
      <c r="I40" s="556"/>
      <c r="J40" s="556"/>
      <c r="K40" s="557"/>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6" t="s">
        <v>31</v>
      </c>
      <c r="C43" s="506"/>
      <c r="D43" s="506"/>
      <c r="E43" s="506"/>
      <c r="F43" s="147">
        <f>'CREDIT CALCULATION FORM'!G39</f>
        <v>28.2</v>
      </c>
      <c r="G43" s="122"/>
      <c r="H43" s="122"/>
      <c r="I43" s="122"/>
      <c r="J43" s="120"/>
      <c r="K43" s="120"/>
      <c r="L43" s="110"/>
      <c r="M43" s="110"/>
    </row>
    <row r="44" spans="1:13" x14ac:dyDescent="0.2">
      <c r="A44" s="110"/>
      <c r="B44" s="506" t="s">
        <v>32</v>
      </c>
      <c r="C44" s="506"/>
      <c r="D44" s="506"/>
      <c r="E44" s="506"/>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NONE</v>
      </c>
      <c r="G105" s="523"/>
      <c r="H105" s="523"/>
      <c r="I105" s="524"/>
      <c r="J105" s="110"/>
      <c r="K105" s="110"/>
      <c r="L105" s="110"/>
      <c r="M105" s="110"/>
    </row>
    <row r="106" spans="1:13" x14ac:dyDescent="0.2">
      <c r="A106" s="110"/>
      <c r="B106" s="117"/>
      <c r="C106" s="110" t="s">
        <v>447</v>
      </c>
      <c r="D106" s="110"/>
      <c r="E106" s="110"/>
      <c r="F106" s="471" t="str">
        <f>'CREDIT CALCULATION FORM'!F102</f>
        <v xml:space="preserve">Clarksburg </v>
      </c>
      <c r="G106" s="501"/>
      <c r="H106" s="501"/>
      <c r="I106" s="521"/>
      <c r="J106" s="110"/>
      <c r="K106" s="110"/>
      <c r="L106" s="110"/>
      <c r="M106" s="110"/>
    </row>
    <row r="107" spans="1:13" x14ac:dyDescent="0.2">
      <c r="A107" s="110"/>
      <c r="B107" s="117"/>
      <c r="C107" s="110" t="s">
        <v>448</v>
      </c>
      <c r="D107" s="110"/>
      <c r="E107" s="110"/>
      <c r="F107" s="218">
        <f>VLOOKUP(F106, 'Data Tables'!A133:B245, 2, FALSE)</f>
        <v>3</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20" t="str">
        <f>CONCATENATE(F105, F107)</f>
        <v>NONE3</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447.95699999999999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Cereal Cover Crop</v>
      </c>
      <c r="F144" s="532"/>
      <c r="G144" s="520" t="str">
        <f>IF(OR(E144=$E$245, E144=$E$246), CONCATENATE(E144, $F$151), IF(E144="Continuous No-Till*", CONCATENATE(E144, $F$49), IF(OR(E144=$E$249, E144=$E$250, E144=$E$251, E144=$E$252), CONCATENATE(E144, $F$45), E144)))</f>
        <v>Cereal Cover CropEarly-Planting - Up to 7 days prior to published first frost date</v>
      </c>
      <c r="H144" s="501"/>
      <c r="I144" s="501"/>
      <c r="J144" s="521"/>
      <c r="K144" s="103" t="str">
        <f>IF(OR(E144=$E$249, E144=$E$250, E144=$E$251, E144=$E$252), CONCATENATE($F$46,VLOOKUP(G144, 'BMPs and Bay Model Data'!$D$148:$E$166, 2, FALSE)), 'Calculations- All Data'!G144)</f>
        <v>Cereal Cover CropEarly-Planting - Up to 7 days prior to published first frost date</v>
      </c>
      <c r="L144" s="272">
        <f>IF(OR(E144=$E$249, E144=$E$250, E144=$E$251, E144=$E$252), VLOOKUP(K144, 'BMPs and Bay Model Data'!$A$170:$B$351, 2, FALSE), VLOOKUP(K144, 'BMPs and Bay Model Data'!$C$36:$D$57, 2, FALSE))</f>
        <v>0.45</v>
      </c>
      <c r="M144" s="110"/>
    </row>
    <row r="145" spans="1:13" ht="12.75" customHeight="1" x14ac:dyDescent="0.2">
      <c r="A145" s="110"/>
      <c r="B145" s="110"/>
      <c r="C145" s="110"/>
      <c r="D145" s="110"/>
      <c r="E145" s="530">
        <f>'CREDIT CALCULATION FORM'!F149</f>
        <v>0</v>
      </c>
      <c r="F145" s="531"/>
      <c r="G145" s="520">
        <f>IF(OR(E145=$E$245, E145=$E$246), CONCATENATE(E145, $F$151), IF(E145="Continuous No-Till*", CONCATENATE(E145, $F$49), IF(OR(E145=$E$249, E145=$E$250, E145=$E$251, E145=$E$252), CONCATENATE(E145, $F$45), E145)))</f>
        <v>0</v>
      </c>
      <c r="H145" s="501"/>
      <c r="I145" s="501"/>
      <c r="J145" s="521"/>
      <c r="K145" s="103">
        <f>IF(OR(E145=$E$249, E145=$E$250, E145=$E$251, E145=$E$252), CONCATENATE($F$46,VLOOKUP(G145, 'BMPs and Bay Model Data'!$D$148:$E$166, 2, FALSE)), 'Calculations- All Data'!G145)</f>
        <v>0</v>
      </c>
      <c r="L145" s="272">
        <f>IF(OR(E145=$E$249, E145=$E$250, E145=$E$251, E145=$E$252), VLOOKUP(K145, 'BMPs and Bay Model Data'!$A$170:$B$351, 2, FALSE), VLOOKUP(K145, 'BMPs and Bay Model Data'!$C$36:$D$57, 2, FALSE))</f>
        <v>0</v>
      </c>
      <c r="M145" s="110"/>
    </row>
    <row r="146" spans="1:13" ht="12.75" customHeight="1" x14ac:dyDescent="0.2">
      <c r="A146" s="110"/>
      <c r="B146" s="110"/>
      <c r="C146" s="110"/>
      <c r="D146" s="110"/>
      <c r="E146" s="530">
        <f>'CREDIT CALCULATION FORM'!F150</f>
        <v>0</v>
      </c>
      <c r="F146" s="531"/>
      <c r="G146" s="520">
        <f>IF(OR(E146=$E$245, E146=$E$246), CONCATENATE(E146, $F$151), IF(E146="Continuous No-Till*", CONCATENATE(E146, $F$49), IF(OR(E146=$E$249, E146=$E$250, E146=$E$251, E146=$E$252), CONCATENATE(E146, $F$45), E146)))</f>
        <v>0</v>
      </c>
      <c r="H146" s="501"/>
      <c r="I146" s="501"/>
      <c r="J146" s="521"/>
      <c r="K146" s="103">
        <f>IF(OR(E146=$E$249, E146=$E$250, E146=$E$251, E146=$E$252), CONCATENATE($F$46,VLOOKUP(G146, 'BMPs and Bay Model Data'!$D$148:$E$166, 2, FALSE)), 'Calculations- All Data'!G146)</f>
        <v>0</v>
      </c>
      <c r="L146" s="272">
        <f>IF(OR(E146=$E$249, E146=$E$250, E146=$E$251, E146=$E$252), VLOOKUP(K146, 'BMPs and Bay Model Data'!$A$170:$B$351, 2, FALSE), VLOOKUP(K146, 'BMPs and Bay Model Data'!$C$36:$D$57, 2, FALSE))</f>
        <v>0</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28.2</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Early-Planting - Up to 7 days prior to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201.58064999999996</v>
      </c>
      <c r="G153" s="120" t="s">
        <v>298</v>
      </c>
      <c r="H153" s="122"/>
      <c r="I153" s="211"/>
      <c r="J153" s="254"/>
      <c r="K153" s="254"/>
      <c r="L153" s="120"/>
      <c r="M153" s="120"/>
    </row>
    <row r="154" spans="1:13" x14ac:dyDescent="0.2">
      <c r="A154" s="110"/>
      <c r="B154" s="110"/>
      <c r="C154" s="110"/>
      <c r="D154" s="141" t="s">
        <v>548</v>
      </c>
      <c r="E154" s="212"/>
      <c r="F154" s="281">
        <f>IF(F43=0, "0", (F136-F153)/F43)</f>
        <v>8.7367500000000007</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201.58064999999996</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201.58064999999996</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189.68739164999997</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189.68739164999997</v>
      </c>
      <c r="G180" s="110" t="s">
        <v>585</v>
      </c>
      <c r="H180" s="110"/>
      <c r="I180" s="110"/>
      <c r="J180" s="110"/>
      <c r="K180" s="110"/>
      <c r="L180" s="110"/>
      <c r="M180" s="110"/>
    </row>
    <row r="181" spans="1:13" ht="13.5" thickBot="1" x14ac:dyDescent="0.25">
      <c r="A181" s="110"/>
      <c r="B181" s="116" t="s">
        <v>561</v>
      </c>
      <c r="C181" s="415"/>
      <c r="D181" s="415"/>
      <c r="E181" s="415"/>
      <c r="F181" s="416">
        <f>ROUND(F180, 0)</f>
        <v>190</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171</v>
      </c>
      <c r="G184" s="420" t="s">
        <v>585</v>
      </c>
      <c r="H184" s="110"/>
      <c r="I184" s="110"/>
      <c r="J184" s="110"/>
      <c r="K184" s="110"/>
      <c r="L184" s="110"/>
      <c r="M184" s="110"/>
    </row>
    <row r="185" spans="1:13" ht="15.75" thickBot="1" x14ac:dyDescent="0.3">
      <c r="A185" s="110"/>
      <c r="B185" s="112" t="s">
        <v>559</v>
      </c>
      <c r="C185" s="421"/>
      <c r="D185" s="421"/>
      <c r="E185" s="421"/>
      <c r="F185" s="414">
        <f>ROUND(F184, 0)</f>
        <v>171</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2016-02-03T15:31:46Z</dcterms:modified>
</cp:coreProperties>
</file>