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0" windowWidth="9210" windowHeight="9105"/>
  </bookViews>
  <sheets>
    <sheet name="Instructions" sheetId="11" r:id="rId1"/>
    <sheet name="Major Sewage" sheetId="13" r:id="rId2"/>
    <sheet name="Industrial" sheetId="15" r:id="rId3"/>
    <sheet name="Other Discharges" sheetId="9" r:id="rId4"/>
    <sheet name="Reference" sheetId="12" r:id="rId5"/>
  </sheets>
  <definedNames>
    <definedName name="_xlnm._FilterDatabase" localSheetId="2" hidden="1">Industrial!#REF!</definedName>
    <definedName name="_xlnm._FilterDatabase" localSheetId="1" hidden="1">'Major Sewage'!#REF!</definedName>
    <definedName name="_xlnm._FilterDatabase" localSheetId="3" hidden="1">'Other Discharges'!#REF!</definedName>
    <definedName name="_xlnm._FilterDatabase" localSheetId="4" hidden="1">Reference!$A$1:$Q$188</definedName>
    <definedName name="End" localSheetId="2">#REF!</definedName>
    <definedName name="End" localSheetId="1">#REF!</definedName>
    <definedName name="End" localSheetId="4">Reference!#REF!</definedName>
    <definedName name="End">#REF!</definedName>
    <definedName name="Parameters" localSheetId="2">Industrial!#REF!</definedName>
    <definedName name="Parameters" localSheetId="1">'Major Sewage'!#REF!</definedName>
    <definedName name="Parameters">'Other Discharges'!#REF!</definedName>
    <definedName name="_xlnm.Print_Area" localSheetId="2">Industrial!$A$1:$AL$169</definedName>
    <definedName name="_xlnm.Print_Area" localSheetId="0">Instructions!$A$1:$AK$51</definedName>
    <definedName name="_xlnm.Print_Area" localSheetId="1">'Major Sewage'!$A$1:$AL$161</definedName>
    <definedName name="_xlnm.Print_Area" localSheetId="3">'Other Discharges'!$A$1:$AK$50</definedName>
    <definedName name="_xlnm.Print_Area" localSheetId="4">Reference!#REF!</definedName>
    <definedName name="Range" localSheetId="2">Industrial!XAY5:XAY42</definedName>
    <definedName name="Range" localSheetId="1">'Major Sewage'!XAY5:XAY42</definedName>
    <definedName name="Range">'Other Discharges'!XAY5:XAY42</definedName>
    <definedName name="Start" localSheetId="2">#REF!</definedName>
    <definedName name="Start" localSheetId="1">#REF!</definedName>
    <definedName name="Start" localSheetId="4">Reference!#REF!</definedName>
    <definedName name="Start">#REF!</definedName>
    <definedName name="StartEnd" localSheetId="2">#REF!</definedName>
    <definedName name="StartEnd" localSheetId="1">#REF!</definedName>
    <definedName name="StartEnd" localSheetId="4">Reference!#REF!</definedName>
    <definedName name="StartEnd">#REF!</definedName>
    <definedName name="Text" localSheetId="2">#REF!</definedName>
    <definedName name="Text" localSheetId="1">#REF!</definedName>
    <definedName name="Text" localSheetId="4">Reference!#REF!</definedName>
    <definedName name="Text">#REF!</definedName>
  </definedNames>
  <calcPr calcId="145621"/>
</workbook>
</file>

<file path=xl/calcChain.xml><?xml version="1.0" encoding="utf-8"?>
<calcChain xmlns="http://schemas.openxmlformats.org/spreadsheetml/2006/main">
  <c r="C174" i="12" l="1"/>
  <c r="D169" i="12"/>
  <c r="C169" i="12"/>
  <c r="D114" i="12"/>
  <c r="C114" i="12"/>
  <c r="AO157" i="15"/>
  <c r="AN157" i="15"/>
  <c r="AG157" i="15"/>
  <c r="X157" i="15"/>
  <c r="T157" i="15"/>
  <c r="AO156" i="15"/>
  <c r="AN156" i="15"/>
  <c r="AG156" i="15"/>
  <c r="X156" i="15"/>
  <c r="T156" i="15"/>
  <c r="AO155" i="15"/>
  <c r="AN155" i="15"/>
  <c r="AG155" i="15"/>
  <c r="X155" i="15"/>
  <c r="T155" i="15"/>
  <c r="AO154" i="15"/>
  <c r="AN154" i="15"/>
  <c r="AG154" i="15"/>
  <c r="X154" i="15"/>
  <c r="T154" i="15"/>
  <c r="AO153" i="15"/>
  <c r="AN153" i="15"/>
  <c r="AG153" i="15"/>
  <c r="X153" i="15"/>
  <c r="T153" i="15"/>
  <c r="AS108" i="15"/>
  <c r="AT108" i="15" s="1"/>
  <c r="AG108" i="15" s="1"/>
  <c r="X14" i="13"/>
  <c r="O186" i="12" l="1"/>
  <c r="O185" i="12"/>
  <c r="O184" i="12"/>
  <c r="O183" i="12"/>
  <c r="O182" i="12"/>
  <c r="O181" i="12"/>
  <c r="O180" i="12"/>
  <c r="O179" i="12"/>
  <c r="O178" i="12"/>
  <c r="O177" i="12"/>
  <c r="O176" i="12"/>
  <c r="O175" i="12"/>
  <c r="O174" i="12"/>
  <c r="O173" i="12"/>
  <c r="O172" i="12"/>
  <c r="O171" i="12"/>
  <c r="O170" i="12"/>
  <c r="O169" i="12"/>
  <c r="O168" i="12"/>
  <c r="O167" i="12"/>
  <c r="O166" i="12"/>
  <c r="O165" i="12"/>
  <c r="O164" i="12"/>
  <c r="O163" i="12"/>
  <c r="O162" i="12"/>
  <c r="O161" i="12"/>
  <c r="O160" i="12"/>
  <c r="O159" i="12"/>
  <c r="O158" i="12"/>
  <c r="O157" i="12"/>
  <c r="O156" i="12"/>
  <c r="O155" i="12"/>
  <c r="O154" i="12"/>
  <c r="O153" i="12"/>
  <c r="O152" i="12"/>
  <c r="O151" i="12"/>
  <c r="O150" i="12"/>
  <c r="O149" i="12"/>
  <c r="O148" i="12"/>
  <c r="O147" i="12"/>
  <c r="O146" i="12"/>
  <c r="O145" i="12"/>
  <c r="O144" i="12"/>
  <c r="O143" i="12"/>
  <c r="O142" i="12"/>
  <c r="O141" i="12"/>
  <c r="O140" i="12"/>
  <c r="O139" i="12"/>
  <c r="O138" i="12"/>
  <c r="O137" i="12"/>
  <c r="O136" i="12"/>
  <c r="O135" i="12"/>
  <c r="O134" i="12"/>
  <c r="O133" i="12"/>
  <c r="O132" i="12"/>
  <c r="O131" i="12"/>
  <c r="O130" i="12"/>
  <c r="O129" i="12"/>
  <c r="O128" i="12"/>
  <c r="O127" i="12"/>
  <c r="O126" i="12"/>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O12" i="12"/>
  <c r="O11" i="12"/>
  <c r="O10" i="12"/>
  <c r="O9" i="12"/>
  <c r="O8" i="12"/>
  <c r="O7" i="12"/>
  <c r="O6" i="12"/>
  <c r="O5" i="12"/>
  <c r="O4" i="12"/>
  <c r="O3" i="12"/>
  <c r="O2" i="12"/>
  <c r="O217" i="12" s="1"/>
  <c r="B216" i="12" l="1"/>
  <c r="B215" i="12"/>
  <c r="B214" i="12"/>
  <c r="B213" i="12"/>
  <c r="B212" i="12"/>
  <c r="B211" i="12"/>
  <c r="B210" i="12"/>
  <c r="B209" i="12"/>
  <c r="B208" i="12"/>
  <c r="B207" i="12"/>
  <c r="B206" i="12"/>
  <c r="B205" i="12"/>
  <c r="B204" i="12"/>
  <c r="B203" i="12"/>
  <c r="B202" i="12"/>
  <c r="B201" i="12"/>
  <c r="B200" i="12"/>
  <c r="B199" i="12"/>
  <c r="B198" i="12"/>
  <c r="B197" i="12"/>
  <c r="B196" i="12"/>
  <c r="B195" i="12"/>
  <c r="B194" i="12"/>
  <c r="B193" i="12"/>
  <c r="B192" i="12"/>
  <c r="B191" i="12"/>
  <c r="B190" i="12"/>
  <c r="B189" i="12"/>
  <c r="B188" i="12"/>
  <c r="A218" i="12" l="1"/>
  <c r="A219" i="12"/>
  <c r="D182" i="12" l="1"/>
  <c r="D171" i="12"/>
  <c r="D167" i="12"/>
  <c r="D161" i="12"/>
  <c r="D159" i="12"/>
  <c r="C182" i="12"/>
  <c r="C171" i="12"/>
  <c r="C167" i="12"/>
  <c r="C161" i="12"/>
  <c r="C159" i="12"/>
  <c r="D175" i="12"/>
  <c r="D163" i="12"/>
  <c r="C163" i="12"/>
  <c r="AR11" i="9"/>
  <c r="AR13" i="9"/>
  <c r="C143" i="12" l="1"/>
  <c r="D143" i="12" l="1"/>
  <c r="B143" i="12" s="1"/>
  <c r="AS13" i="13"/>
  <c r="AS11" i="13"/>
  <c r="N143" i="12" l="1"/>
  <c r="AS11" i="15"/>
  <c r="AR15" i="9" l="1"/>
  <c r="AF50" i="9"/>
  <c r="AF49" i="9"/>
  <c r="AF48"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AO15" i="9" s="1"/>
  <c r="W14" i="9"/>
  <c r="AO14" i="9" s="1"/>
  <c r="W13" i="9"/>
  <c r="AO13" i="9" s="1"/>
  <c r="W12" i="9"/>
  <c r="AO12" i="9" s="1"/>
  <c r="W11" i="9"/>
  <c r="AS56" i="13"/>
  <c r="AG161" i="13"/>
  <c r="AG160" i="13"/>
  <c r="AG159" i="13"/>
  <c r="AG158" i="13"/>
  <c r="AG157" i="13"/>
  <c r="AG156" i="13"/>
  <c r="AG155" i="13"/>
  <c r="AG154" i="13"/>
  <c r="AG153" i="13"/>
  <c r="AG152" i="13"/>
  <c r="AG151" i="13"/>
  <c r="AG150" i="13"/>
  <c r="AG149" i="13"/>
  <c r="AG148" i="13"/>
  <c r="AG147" i="13"/>
  <c r="AG146" i="13"/>
  <c r="AG145" i="13"/>
  <c r="AG144" i="13"/>
  <c r="AG143" i="13"/>
  <c r="AG142" i="13"/>
  <c r="AG141" i="13"/>
  <c r="AG140" i="13"/>
  <c r="AG139" i="13"/>
  <c r="AG138" i="13"/>
  <c r="AG137" i="13"/>
  <c r="AG136" i="13"/>
  <c r="AG135" i="13"/>
  <c r="AG134" i="13"/>
  <c r="AG133" i="13"/>
  <c r="AG132" i="13"/>
  <c r="AG131" i="13"/>
  <c r="AG130" i="13"/>
  <c r="AG129" i="13"/>
  <c r="AG128" i="13"/>
  <c r="AG127" i="13"/>
  <c r="AG126" i="13"/>
  <c r="AG125" i="13"/>
  <c r="AG124" i="13"/>
  <c r="AG123" i="13"/>
  <c r="AG122" i="13"/>
  <c r="AG121" i="13"/>
  <c r="AG120" i="13"/>
  <c r="AG119" i="13"/>
  <c r="AG118" i="13"/>
  <c r="AG117" i="13"/>
  <c r="AG116" i="13"/>
  <c r="AG115" i="13"/>
  <c r="AG114" i="13"/>
  <c r="AG113" i="13"/>
  <c r="AG112" i="13"/>
  <c r="AG111" i="13"/>
  <c r="AG110" i="13"/>
  <c r="AG109" i="13"/>
  <c r="AG108" i="13"/>
  <c r="AG107" i="13"/>
  <c r="AG106" i="13"/>
  <c r="AG105" i="13"/>
  <c r="AG104" i="13"/>
  <c r="AG103" i="13"/>
  <c r="AG102" i="13"/>
  <c r="AG101" i="13"/>
  <c r="AG100" i="13"/>
  <c r="AG99" i="13"/>
  <c r="AG98" i="13"/>
  <c r="AG97" i="13"/>
  <c r="AG96" i="13"/>
  <c r="AG95" i="13"/>
  <c r="AG94" i="13"/>
  <c r="AG93" i="13"/>
  <c r="AG92" i="13"/>
  <c r="AG91" i="13"/>
  <c r="AG90" i="13"/>
  <c r="AG89" i="13"/>
  <c r="AG88" i="13"/>
  <c r="AG87" i="13"/>
  <c r="AG86" i="13"/>
  <c r="AG85" i="13"/>
  <c r="AG84" i="13"/>
  <c r="AG83" i="13"/>
  <c r="AG82" i="13"/>
  <c r="AG81" i="13"/>
  <c r="AG80" i="13"/>
  <c r="AG79" i="13"/>
  <c r="AG78" i="13"/>
  <c r="AG77" i="13"/>
  <c r="AG76" i="13"/>
  <c r="AG75" i="13"/>
  <c r="AG74" i="13"/>
  <c r="AG73" i="13"/>
  <c r="AG72" i="13"/>
  <c r="AG71" i="13"/>
  <c r="AG70" i="13"/>
  <c r="AG69" i="13"/>
  <c r="AG68" i="13"/>
  <c r="AG67" i="13"/>
  <c r="AG66" i="13"/>
  <c r="AG65" i="13"/>
  <c r="AG64" i="13"/>
  <c r="AG63" i="13"/>
  <c r="AG62" i="13"/>
  <c r="AG61" i="13"/>
  <c r="AG60" i="13"/>
  <c r="AG59" i="13"/>
  <c r="AG58" i="13"/>
  <c r="AG57" i="13"/>
  <c r="AG55" i="13"/>
  <c r="AG54" i="13"/>
  <c r="AG53" i="13"/>
  <c r="AG52" i="13"/>
  <c r="AG51" i="13"/>
  <c r="AG50" i="13"/>
  <c r="AG49" i="13"/>
  <c r="AG48" i="13"/>
  <c r="AG47" i="13"/>
  <c r="AG46" i="13"/>
  <c r="AG45" i="13"/>
  <c r="AG44" i="13"/>
  <c r="AG43" i="13"/>
  <c r="AG42" i="13"/>
  <c r="AG41" i="13"/>
  <c r="AG40" i="13"/>
  <c r="AG38" i="13"/>
  <c r="AG37" i="13"/>
  <c r="AG36" i="13"/>
  <c r="AG35" i="13"/>
  <c r="AG34" i="13"/>
  <c r="AG33" i="13"/>
  <c r="AG32" i="13"/>
  <c r="AG31" i="13"/>
  <c r="AG30" i="13"/>
  <c r="AG29" i="13"/>
  <c r="AG28" i="13"/>
  <c r="AG27" i="13"/>
  <c r="AG26" i="13"/>
  <c r="AG25" i="13"/>
  <c r="AG24" i="13"/>
  <c r="AG23" i="13"/>
  <c r="AG22" i="13"/>
  <c r="AG21" i="13"/>
  <c r="AG20" i="13"/>
  <c r="AG19" i="13"/>
  <c r="AG18" i="13"/>
  <c r="AG17" i="13"/>
  <c r="AG16" i="13"/>
  <c r="AG15"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5" i="13"/>
  <c r="X54" i="13"/>
  <c r="X53" i="13"/>
  <c r="X52" i="13"/>
  <c r="X51" i="13"/>
  <c r="X50" i="13"/>
  <c r="X49" i="13"/>
  <c r="X48" i="13"/>
  <c r="X47" i="13"/>
  <c r="X46" i="13"/>
  <c r="X45" i="13"/>
  <c r="X44" i="13"/>
  <c r="X43" i="13"/>
  <c r="X42" i="13"/>
  <c r="X41" i="13"/>
  <c r="X40" i="13"/>
  <c r="X39" i="13"/>
  <c r="AG39" i="13" s="1"/>
  <c r="X38" i="13"/>
  <c r="X37" i="13"/>
  <c r="X36" i="13"/>
  <c r="X35" i="13"/>
  <c r="X34" i="13"/>
  <c r="X33" i="13"/>
  <c r="X32" i="13"/>
  <c r="X31" i="13"/>
  <c r="X30" i="13"/>
  <c r="X29" i="13"/>
  <c r="X28" i="13"/>
  <c r="X27" i="13"/>
  <c r="X26" i="13"/>
  <c r="X25" i="13"/>
  <c r="X24" i="13"/>
  <c r="X23" i="13"/>
  <c r="X22" i="13"/>
  <c r="X21" i="13"/>
  <c r="X20" i="13"/>
  <c r="X19" i="13"/>
  <c r="X18" i="13"/>
  <c r="X17" i="13"/>
  <c r="X16" i="13"/>
  <c r="X15" i="13"/>
  <c r="AP14" i="13"/>
  <c r="X13" i="13"/>
  <c r="AP13" i="13" s="1"/>
  <c r="X12" i="13"/>
  <c r="AP12" i="13" s="1"/>
  <c r="X11" i="13"/>
  <c r="AP11" i="13" s="1"/>
  <c r="AT11" i="13" s="1"/>
  <c r="AO11" i="9" l="1"/>
  <c r="AS11" i="9" s="1"/>
  <c r="AT12" i="13"/>
  <c r="AG12" i="13" s="1"/>
  <c r="AT13" i="13"/>
  <c r="AG13" i="13" s="1"/>
  <c r="AT14" i="13"/>
  <c r="AG14" i="13" s="1"/>
  <c r="AS15" i="9"/>
  <c r="AF15" i="9" s="1"/>
  <c r="AG169" i="15"/>
  <c r="AG168" i="15"/>
  <c r="AG167" i="15"/>
  <c r="AG166" i="15"/>
  <c r="AG165" i="15"/>
  <c r="AG164" i="15"/>
  <c r="AG163" i="15"/>
  <c r="AG162" i="15"/>
  <c r="AG161" i="15"/>
  <c r="AG160" i="15"/>
  <c r="AG159" i="15"/>
  <c r="AG158" i="15"/>
  <c r="AG152" i="15"/>
  <c r="AG151" i="15"/>
  <c r="AG150" i="15"/>
  <c r="AG149" i="15"/>
  <c r="AG148" i="15"/>
  <c r="AG147" i="15"/>
  <c r="AG146" i="15"/>
  <c r="AG145" i="15"/>
  <c r="AG144" i="15"/>
  <c r="AG143" i="15"/>
  <c r="AG142" i="15"/>
  <c r="AG141" i="15"/>
  <c r="AG140" i="15"/>
  <c r="AG139" i="15"/>
  <c r="AG138" i="15"/>
  <c r="AG137" i="15"/>
  <c r="AG136" i="15"/>
  <c r="AG135" i="15"/>
  <c r="AG134" i="15"/>
  <c r="AG133" i="15"/>
  <c r="AG132" i="15"/>
  <c r="AG131" i="15"/>
  <c r="AG130" i="15"/>
  <c r="AG129" i="15"/>
  <c r="AG128" i="15"/>
  <c r="AG127" i="15"/>
  <c r="AG126" i="15"/>
  <c r="AG125" i="15"/>
  <c r="AG124" i="15"/>
  <c r="AG123" i="15"/>
  <c r="AG122" i="15"/>
  <c r="AG121" i="15"/>
  <c r="AG120" i="15"/>
  <c r="AG119" i="15"/>
  <c r="AG118" i="15"/>
  <c r="AG117" i="15"/>
  <c r="AG116" i="15"/>
  <c r="AG115" i="15"/>
  <c r="AG114" i="15"/>
  <c r="AG113" i="15"/>
  <c r="AG112" i="15"/>
  <c r="AG111" i="15"/>
  <c r="AG110" i="15"/>
  <c r="AG109" i="15"/>
  <c r="AG107" i="15"/>
  <c r="AG106" i="15"/>
  <c r="AG105" i="15"/>
  <c r="AG104" i="15"/>
  <c r="AG103" i="15"/>
  <c r="AG102" i="15"/>
  <c r="AG101" i="15"/>
  <c r="AG100" i="15"/>
  <c r="AG99" i="15"/>
  <c r="AG98" i="15"/>
  <c r="AG97" i="15"/>
  <c r="AG96" i="15"/>
  <c r="AG95" i="15"/>
  <c r="AG94" i="15"/>
  <c r="AG93" i="15"/>
  <c r="AG92" i="15"/>
  <c r="AG91" i="15"/>
  <c r="AG90" i="15"/>
  <c r="AG89" i="15"/>
  <c r="AG88" i="15"/>
  <c r="AG87" i="15"/>
  <c r="AG86" i="15"/>
  <c r="AG85" i="15"/>
  <c r="AG84" i="15"/>
  <c r="AG83" i="15"/>
  <c r="AG82" i="15"/>
  <c r="AG81" i="15"/>
  <c r="AG80" i="15"/>
  <c r="AG79" i="15"/>
  <c r="AG78" i="15"/>
  <c r="AG77" i="15"/>
  <c r="AG76" i="15"/>
  <c r="AG75" i="15"/>
  <c r="AG74" i="15"/>
  <c r="AG73" i="15"/>
  <c r="AG72" i="15"/>
  <c r="AG71" i="15"/>
  <c r="AG70" i="15"/>
  <c r="AG69" i="15"/>
  <c r="AG68" i="15"/>
  <c r="AG67" i="15"/>
  <c r="AG66" i="15"/>
  <c r="AG65" i="15"/>
  <c r="AG64" i="15"/>
  <c r="AG63" i="15"/>
  <c r="AG62" i="15"/>
  <c r="AG61" i="15"/>
  <c r="AG60" i="15"/>
  <c r="AG59" i="15"/>
  <c r="AG58" i="15"/>
  <c r="AG57" i="15"/>
  <c r="AG56" i="15"/>
  <c r="AG55" i="15"/>
  <c r="AG54" i="15"/>
  <c r="AG53" i="15"/>
  <c r="AG52" i="15"/>
  <c r="AG51" i="15"/>
  <c r="AG50" i="15"/>
  <c r="AG49" i="15"/>
  <c r="AG48" i="15"/>
  <c r="AG47" i="15"/>
  <c r="AG46" i="15"/>
  <c r="AG45" i="15"/>
  <c r="AG44" i="15"/>
  <c r="AG43" i="15"/>
  <c r="AG42" i="15"/>
  <c r="AG41" i="15"/>
  <c r="AG40" i="15"/>
  <c r="AG39" i="15"/>
  <c r="AG38" i="15"/>
  <c r="AG37" i="15"/>
  <c r="AG36" i="15"/>
  <c r="AG35" i="15"/>
  <c r="AG34" i="15"/>
  <c r="AG33" i="15"/>
  <c r="AG32" i="15"/>
  <c r="AG31" i="15"/>
  <c r="AG30" i="15"/>
  <c r="AG29" i="15"/>
  <c r="AG28" i="15"/>
  <c r="AG27" i="15"/>
  <c r="AG26" i="15"/>
  <c r="AG25" i="15"/>
  <c r="AG23" i="15"/>
  <c r="AG22" i="15"/>
  <c r="AG21" i="15"/>
  <c r="AG20" i="15"/>
  <c r="AG19" i="15"/>
  <c r="AG18" i="15"/>
  <c r="AN15" i="15"/>
  <c r="AS13" i="15"/>
  <c r="AF11" i="9" l="1"/>
  <c r="AS14" i="9"/>
  <c r="AF14" i="9" s="1"/>
  <c r="AS13" i="9"/>
  <c r="AS12" i="9"/>
  <c r="AG11" i="13"/>
  <c r="X15" i="15" l="1"/>
  <c r="AG15" i="15" s="1"/>
  <c r="AN12" i="15"/>
  <c r="X12" i="15"/>
  <c r="AP12" i="15" s="1"/>
  <c r="AN36" i="15" l="1"/>
  <c r="AN58" i="15"/>
  <c r="X169" i="15"/>
  <c r="X168" i="15"/>
  <c r="X167" i="15"/>
  <c r="X166" i="15"/>
  <c r="X165" i="15"/>
  <c r="X164" i="15"/>
  <c r="X163" i="15"/>
  <c r="X162" i="15"/>
  <c r="X161" i="15"/>
  <c r="X160" i="15"/>
  <c r="X159" i="15"/>
  <c r="X158" i="15"/>
  <c r="X152" i="15"/>
  <c r="X151" i="15"/>
  <c r="X150" i="15"/>
  <c r="X149" i="15"/>
  <c r="X148" i="15"/>
  <c r="X147" i="15"/>
  <c r="X146" i="15"/>
  <c r="X145" i="15"/>
  <c r="X144" i="15"/>
  <c r="X143" i="15"/>
  <c r="X142" i="15"/>
  <c r="X141" i="15"/>
  <c r="X140" i="15"/>
  <c r="X139" i="15"/>
  <c r="X138" i="15"/>
  <c r="X137" i="15"/>
  <c r="X136" i="15"/>
  <c r="X135" i="15"/>
  <c r="X134" i="15"/>
  <c r="X133" i="15"/>
  <c r="X132" i="15"/>
  <c r="X131" i="15"/>
  <c r="X130" i="15"/>
  <c r="X129" i="15"/>
  <c r="X128" i="15"/>
  <c r="X127" i="15"/>
  <c r="X126" i="15"/>
  <c r="X125" i="15"/>
  <c r="X124" i="15"/>
  <c r="X123" i="15"/>
  <c r="X122" i="15"/>
  <c r="X121" i="15"/>
  <c r="X120" i="15"/>
  <c r="X119" i="15"/>
  <c r="X118" i="15"/>
  <c r="X117" i="15"/>
  <c r="X116" i="15"/>
  <c r="X115" i="15"/>
  <c r="X114" i="15"/>
  <c r="X113" i="15"/>
  <c r="X112" i="15"/>
  <c r="X111" i="15"/>
  <c r="X110" i="15"/>
  <c r="X109" i="15"/>
  <c r="X108" i="15"/>
  <c r="X107" i="15"/>
  <c r="X106" i="15"/>
  <c r="X105" i="15"/>
  <c r="X104" i="15"/>
  <c r="X103" i="15"/>
  <c r="X102" i="15"/>
  <c r="X101" i="15"/>
  <c r="X100" i="15"/>
  <c r="X99" i="15"/>
  <c r="X98" i="15"/>
  <c r="X97" i="15"/>
  <c r="X96" i="15"/>
  <c r="X95" i="15"/>
  <c r="X94" i="15"/>
  <c r="X93" i="15"/>
  <c r="X92" i="15"/>
  <c r="X91" i="15"/>
  <c r="X90" i="15"/>
  <c r="X89" i="15"/>
  <c r="X88" i="15"/>
  <c r="X87" i="15"/>
  <c r="X86" i="15"/>
  <c r="X85" i="15"/>
  <c r="X84" i="15"/>
  <c r="X83" i="15"/>
  <c r="X82" i="15"/>
  <c r="X81" i="15"/>
  <c r="X80" i="15"/>
  <c r="X79" i="15"/>
  <c r="X78" i="15"/>
  <c r="X77" i="15"/>
  <c r="X76" i="15"/>
  <c r="X75" i="15"/>
  <c r="X74" i="15"/>
  <c r="X73" i="15"/>
  <c r="X72" i="15"/>
  <c r="X71" i="15"/>
  <c r="X70" i="15"/>
  <c r="X69" i="15"/>
  <c r="X68" i="15"/>
  <c r="X67" i="15"/>
  <c r="X66" i="15"/>
  <c r="X65" i="15"/>
  <c r="X64" i="15"/>
  <c r="X63" i="15"/>
  <c r="X62" i="15"/>
  <c r="X61" i="15"/>
  <c r="X60" i="15"/>
  <c r="X59" i="15"/>
  <c r="X58" i="15"/>
  <c r="X57" i="15"/>
  <c r="X56" i="15"/>
  <c r="X55" i="15"/>
  <c r="X54" i="15"/>
  <c r="X53" i="15"/>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AG24" i="15" s="1"/>
  <c r="X23" i="15"/>
  <c r="X22" i="15"/>
  <c r="X21" i="15"/>
  <c r="X20" i="15"/>
  <c r="X19" i="15"/>
  <c r="X18" i="15"/>
  <c r="X16" i="15"/>
  <c r="AG16" i="15" s="1"/>
  <c r="B187" i="12" l="1"/>
  <c r="B186" i="12"/>
  <c r="N186" i="12" s="1"/>
  <c r="B185" i="12"/>
  <c r="N185" i="12" s="1"/>
  <c r="B184" i="12"/>
  <c r="N184" i="12" s="1"/>
  <c r="B183" i="12"/>
  <c r="N183" i="12" s="1"/>
  <c r="B181" i="12"/>
  <c r="N181" i="12" s="1"/>
  <c r="B180" i="12"/>
  <c r="N180" i="12" s="1"/>
  <c r="B179" i="12"/>
  <c r="N179" i="12" s="1"/>
  <c r="B178" i="12"/>
  <c r="N178" i="12" s="1"/>
  <c r="B177" i="12"/>
  <c r="N177" i="12" s="1"/>
  <c r="B176" i="12"/>
  <c r="N176" i="12" s="1"/>
  <c r="B174" i="12"/>
  <c r="N174" i="12" s="1"/>
  <c r="B173" i="12"/>
  <c r="N173" i="12" s="1"/>
  <c r="B172" i="12"/>
  <c r="N172" i="12" s="1"/>
  <c r="B170" i="12"/>
  <c r="N170" i="12" s="1"/>
  <c r="B169" i="12"/>
  <c r="N169" i="12" s="1"/>
  <c r="B168" i="12"/>
  <c r="N168" i="12" s="1"/>
  <c r="B166" i="12"/>
  <c r="N166" i="12" s="1"/>
  <c r="B165" i="12"/>
  <c r="B164" i="12"/>
  <c r="N164" i="12" s="1"/>
  <c r="B162" i="12"/>
  <c r="N162" i="12" s="1"/>
  <c r="B160" i="12"/>
  <c r="N160" i="12" s="1"/>
  <c r="B158" i="12"/>
  <c r="N158" i="12" s="1"/>
  <c r="B157" i="12"/>
  <c r="N157" i="12" s="1"/>
  <c r="B156" i="12"/>
  <c r="N156" i="12" s="1"/>
  <c r="B155" i="12"/>
  <c r="N155" i="12" s="1"/>
  <c r="B154" i="12"/>
  <c r="N154" i="12" s="1"/>
  <c r="B153" i="12"/>
  <c r="N153" i="12" s="1"/>
  <c r="B152" i="12"/>
  <c r="N152" i="12" s="1"/>
  <c r="B151" i="12"/>
  <c r="N151" i="12" s="1"/>
  <c r="B150" i="12"/>
  <c r="N150" i="12" s="1"/>
  <c r="B149" i="12"/>
  <c r="N149" i="12" s="1"/>
  <c r="B148" i="12"/>
  <c r="N148" i="12" s="1"/>
  <c r="B147" i="12"/>
  <c r="N147" i="12" s="1"/>
  <c r="B146" i="12"/>
  <c r="N146" i="12" s="1"/>
  <c r="B145" i="12"/>
  <c r="N145" i="12" s="1"/>
  <c r="B144" i="12"/>
  <c r="N144" i="12" s="1"/>
  <c r="B142" i="12"/>
  <c r="N142" i="12" s="1"/>
  <c r="B141" i="12"/>
  <c r="N141" i="12" s="1"/>
  <c r="B140" i="12"/>
  <c r="N140" i="12" s="1"/>
  <c r="B139" i="12"/>
  <c r="N139" i="12" s="1"/>
  <c r="B138" i="12"/>
  <c r="N138" i="12" s="1"/>
  <c r="AO149" i="15" s="1"/>
  <c r="B137" i="12"/>
  <c r="N137" i="12" s="1"/>
  <c r="AO145" i="15" s="1"/>
  <c r="B136" i="12"/>
  <c r="N136" i="12" s="1"/>
  <c r="AO148" i="15" s="1"/>
  <c r="B135" i="12"/>
  <c r="N135" i="12" s="1"/>
  <c r="AO144" i="15" s="1"/>
  <c r="B134" i="12"/>
  <c r="N134" i="12" s="1"/>
  <c r="AO147" i="15" s="1"/>
  <c r="B133" i="12"/>
  <c r="N133" i="12" s="1"/>
  <c r="AO146" i="15" s="1"/>
  <c r="B132" i="12"/>
  <c r="N132" i="12" s="1"/>
  <c r="AO150" i="15" s="1"/>
  <c r="B131" i="12"/>
  <c r="N131" i="12" s="1"/>
  <c r="B130" i="12"/>
  <c r="N130" i="12" s="1"/>
  <c r="B129" i="12"/>
  <c r="N129" i="12" s="1"/>
  <c r="B128" i="12"/>
  <c r="N128" i="12" s="1"/>
  <c r="B127" i="12"/>
  <c r="N127" i="12" s="1"/>
  <c r="B126" i="12"/>
  <c r="N126" i="12" s="1"/>
  <c r="B125" i="12"/>
  <c r="N125" i="12" s="1"/>
  <c r="B124" i="12"/>
  <c r="N124" i="12" s="1"/>
  <c r="B123" i="12"/>
  <c r="N123" i="12" s="1"/>
  <c r="B122" i="12"/>
  <c r="N122" i="12" s="1"/>
  <c r="B121" i="12"/>
  <c r="N121" i="12" s="1"/>
  <c r="B120" i="12"/>
  <c r="N120" i="12" s="1"/>
  <c r="B119" i="12"/>
  <c r="N119" i="12" s="1"/>
  <c r="B118" i="12"/>
  <c r="N118" i="12" s="1"/>
  <c r="B117" i="12"/>
  <c r="N117" i="12" s="1"/>
  <c r="B116" i="12"/>
  <c r="N116" i="12" s="1"/>
  <c r="B115" i="12"/>
  <c r="N115" i="12" s="1"/>
  <c r="B114" i="12"/>
  <c r="N114" i="12" s="1"/>
  <c r="B113" i="12"/>
  <c r="N113" i="12" s="1"/>
  <c r="B112" i="12"/>
  <c r="N112" i="12" s="1"/>
  <c r="B111" i="12"/>
  <c r="N111" i="12" s="1"/>
  <c r="B110" i="12"/>
  <c r="N110" i="12" s="1"/>
  <c r="B109" i="12"/>
  <c r="N109" i="12" s="1"/>
  <c r="B108" i="12"/>
  <c r="N108" i="12" s="1"/>
  <c r="B107" i="12"/>
  <c r="N107" i="12" s="1"/>
  <c r="B106" i="12"/>
  <c r="N106" i="12" s="1"/>
  <c r="B105" i="12"/>
  <c r="N105" i="12" s="1"/>
  <c r="B104" i="12"/>
  <c r="N104" i="12" s="1"/>
  <c r="B103" i="12"/>
  <c r="B102" i="12"/>
  <c r="N102" i="12" s="1"/>
  <c r="B101" i="12"/>
  <c r="N101" i="12" s="1"/>
  <c r="B100" i="12"/>
  <c r="N100" i="12" s="1"/>
  <c r="B99" i="12"/>
  <c r="N99" i="12" s="1"/>
  <c r="AO58" i="15" s="1"/>
  <c r="B98" i="12"/>
  <c r="N98" i="12" s="1"/>
  <c r="B97" i="12"/>
  <c r="N97" i="12" s="1"/>
  <c r="B96" i="12"/>
  <c r="N96" i="12" s="1"/>
  <c r="B95" i="12"/>
  <c r="N95" i="12" s="1"/>
  <c r="AO15" i="15" s="1"/>
  <c r="B94" i="12"/>
  <c r="N94" i="12" s="1"/>
  <c r="B93" i="12"/>
  <c r="N93" i="12" s="1"/>
  <c r="B92" i="12"/>
  <c r="N92" i="12" s="1"/>
  <c r="B91" i="12"/>
  <c r="N91" i="12" s="1"/>
  <c r="B90" i="12"/>
  <c r="N90" i="12" s="1"/>
  <c r="B89" i="12"/>
  <c r="N89" i="12" s="1"/>
  <c r="B88" i="12"/>
  <c r="N88" i="12" s="1"/>
  <c r="B87" i="12"/>
  <c r="N87" i="12" s="1"/>
  <c r="B86" i="12"/>
  <c r="N86" i="12" s="1"/>
  <c r="B85" i="12"/>
  <c r="N85" i="12" s="1"/>
  <c r="B84" i="12"/>
  <c r="N84" i="12" s="1"/>
  <c r="B83" i="12"/>
  <c r="N83" i="12" s="1"/>
  <c r="B82" i="12"/>
  <c r="N82" i="12" s="1"/>
  <c r="B81" i="12"/>
  <c r="N81" i="12" s="1"/>
  <c r="B80" i="12"/>
  <c r="N80" i="12" s="1"/>
  <c r="B79" i="12"/>
  <c r="N79" i="12" s="1"/>
  <c r="B78" i="12"/>
  <c r="N78" i="12" s="1"/>
  <c r="B77" i="12"/>
  <c r="N77" i="12" s="1"/>
  <c r="B76" i="12"/>
  <c r="N76" i="12" s="1"/>
  <c r="B75" i="12"/>
  <c r="B74" i="12"/>
  <c r="N74" i="12" s="1"/>
  <c r="B73" i="12"/>
  <c r="N73" i="12" s="1"/>
  <c r="B72" i="12"/>
  <c r="N72" i="12" s="1"/>
  <c r="B71" i="12"/>
  <c r="N71" i="12" s="1"/>
  <c r="B70" i="12"/>
  <c r="N70" i="12" s="1"/>
  <c r="B69" i="12"/>
  <c r="N69" i="12" s="1"/>
  <c r="B68" i="12"/>
  <c r="N68" i="12" s="1"/>
  <c r="B67" i="12"/>
  <c r="N67" i="12" s="1"/>
  <c r="B66" i="12"/>
  <c r="N66" i="12" s="1"/>
  <c r="B65" i="12"/>
  <c r="N65" i="12" s="1"/>
  <c r="B64" i="12"/>
  <c r="N64" i="12" s="1"/>
  <c r="B63" i="12"/>
  <c r="N63" i="12" s="1"/>
  <c r="B62" i="12"/>
  <c r="N62" i="12" s="1"/>
  <c r="B61" i="12"/>
  <c r="N61" i="12" s="1"/>
  <c r="B60" i="12"/>
  <c r="N60" i="12" s="1"/>
  <c r="B59" i="12"/>
  <c r="N59" i="12" s="1"/>
  <c r="B58" i="12"/>
  <c r="N58" i="12" s="1"/>
  <c r="B57" i="12"/>
  <c r="N57" i="12" s="1"/>
  <c r="B56" i="12"/>
  <c r="N56" i="12" s="1"/>
  <c r="B55" i="12"/>
  <c r="N55" i="12" s="1"/>
  <c r="B54" i="12"/>
  <c r="N54" i="12" s="1"/>
  <c r="B53" i="12"/>
  <c r="N53" i="12" s="1"/>
  <c r="B52" i="12"/>
  <c r="N52" i="12" s="1"/>
  <c r="B51" i="12"/>
  <c r="N51" i="12" s="1"/>
  <c r="B50" i="12"/>
  <c r="N50" i="12" s="1"/>
  <c r="B49" i="12"/>
  <c r="N49" i="12" s="1"/>
  <c r="B48" i="12"/>
  <c r="N48" i="12" s="1"/>
  <c r="B47" i="12"/>
  <c r="N47" i="12" s="1"/>
  <c r="B46" i="12"/>
  <c r="N46" i="12" s="1"/>
  <c r="B45" i="12"/>
  <c r="N45" i="12" s="1"/>
  <c r="B44" i="12"/>
  <c r="N44" i="12" s="1"/>
  <c r="B43" i="12"/>
  <c r="N43" i="12" s="1"/>
  <c r="B42" i="12"/>
  <c r="N42" i="12" s="1"/>
  <c r="B41" i="12"/>
  <c r="N41" i="12" s="1"/>
  <c r="B40" i="12"/>
  <c r="N40" i="12" s="1"/>
  <c r="B39" i="12"/>
  <c r="N39" i="12" s="1"/>
  <c r="B38" i="12"/>
  <c r="N38" i="12" s="1"/>
  <c r="B37" i="12"/>
  <c r="N37" i="12" s="1"/>
  <c r="B36" i="12"/>
  <c r="N36" i="12" s="1"/>
  <c r="B35" i="12"/>
  <c r="N35" i="12" s="1"/>
  <c r="B34" i="12"/>
  <c r="N34" i="12" s="1"/>
  <c r="B33" i="12"/>
  <c r="N33" i="12" s="1"/>
  <c r="B32" i="12"/>
  <c r="N32" i="12" s="1"/>
  <c r="B31" i="12"/>
  <c r="N31" i="12" s="1"/>
  <c r="B30" i="12"/>
  <c r="N30" i="12" s="1"/>
  <c r="B29" i="12"/>
  <c r="N29" i="12" s="1"/>
  <c r="B28" i="12"/>
  <c r="N28" i="12" s="1"/>
  <c r="B27" i="12"/>
  <c r="N27" i="12" s="1"/>
  <c r="B26" i="12"/>
  <c r="N26" i="12" s="1"/>
  <c r="B25" i="12"/>
  <c r="N25" i="12" s="1"/>
  <c r="B24" i="12"/>
  <c r="N24" i="12" s="1"/>
  <c r="B23" i="12"/>
  <c r="N23" i="12" s="1"/>
  <c r="B22" i="12"/>
  <c r="N22" i="12" s="1"/>
  <c r="B21" i="12"/>
  <c r="N21" i="12" s="1"/>
  <c r="B20" i="12"/>
  <c r="N20" i="12" s="1"/>
  <c r="B19" i="12"/>
  <c r="N19" i="12" s="1"/>
  <c r="B18" i="12"/>
  <c r="N18" i="12" s="1"/>
  <c r="B17" i="12"/>
  <c r="N17" i="12" s="1"/>
  <c r="B16" i="12"/>
  <c r="N16" i="12" s="1"/>
  <c r="B15" i="12"/>
  <c r="N15" i="12" s="1"/>
  <c r="B14" i="12"/>
  <c r="N14" i="12" s="1"/>
  <c r="B13" i="12"/>
  <c r="N13" i="12" s="1"/>
  <c r="B12" i="12"/>
  <c r="N12" i="12" s="1"/>
  <c r="B11" i="12"/>
  <c r="N11" i="12" s="1"/>
  <c r="B10" i="12"/>
  <c r="N10" i="12" s="1"/>
  <c r="B9" i="12"/>
  <c r="N9" i="12" s="1"/>
  <c r="B8" i="12"/>
  <c r="N8" i="12" s="1"/>
  <c r="B7" i="12"/>
  <c r="N7" i="12" s="1"/>
  <c r="B6" i="12"/>
  <c r="N6" i="12" s="1"/>
  <c r="B5" i="12"/>
  <c r="N5" i="12" s="1"/>
  <c r="B4" i="12"/>
  <c r="N4" i="12" s="1"/>
  <c r="B3" i="12"/>
  <c r="N3" i="12" s="1"/>
  <c r="B2" i="12"/>
  <c r="N2" i="12" s="1"/>
  <c r="T11" i="15" l="1"/>
  <c r="N165" i="12"/>
  <c r="N75" i="12"/>
  <c r="AO12" i="15" s="1"/>
  <c r="T12" i="15"/>
  <c r="N103" i="12"/>
  <c r="T15" i="15"/>
  <c r="AO13" i="15"/>
  <c r="AN13" i="15"/>
  <c r="AF12" i="9" l="1"/>
  <c r="T58" i="15"/>
  <c r="AF13" i="9" l="1"/>
  <c r="T150" i="15"/>
  <c r="T149" i="15"/>
  <c r="T148" i="15"/>
  <c r="T147" i="15"/>
  <c r="T146" i="15"/>
  <c r="T145" i="15"/>
  <c r="T144" i="15"/>
  <c r="AO169" i="15"/>
  <c r="AN169" i="15"/>
  <c r="T169" i="15"/>
  <c r="AO168" i="15"/>
  <c r="AN168" i="15"/>
  <c r="T168" i="15"/>
  <c r="AO167" i="15"/>
  <c r="AN167" i="15"/>
  <c r="T167" i="15"/>
  <c r="AO166" i="15"/>
  <c r="AN166" i="15"/>
  <c r="T166" i="15"/>
  <c r="AO165" i="15"/>
  <c r="AN165" i="15"/>
  <c r="T165" i="15"/>
  <c r="AO164" i="15"/>
  <c r="AN164" i="15"/>
  <c r="T164" i="15"/>
  <c r="AO163" i="15"/>
  <c r="AN163" i="15"/>
  <c r="T163" i="15"/>
  <c r="AO162" i="15"/>
  <c r="AN162" i="15"/>
  <c r="T162" i="15"/>
  <c r="AO161" i="15"/>
  <c r="AN161" i="15"/>
  <c r="T161" i="15"/>
  <c r="AO160" i="15"/>
  <c r="AN160" i="15"/>
  <c r="T160" i="15"/>
  <c r="AO159" i="15"/>
  <c r="AN159" i="15"/>
  <c r="T159" i="15"/>
  <c r="AO158" i="15"/>
  <c r="AN158" i="15"/>
  <c r="T158" i="15"/>
  <c r="AO152" i="15"/>
  <c r="AN152" i="15"/>
  <c r="T152" i="15"/>
  <c r="AO151" i="15"/>
  <c r="AN151" i="15"/>
  <c r="T151" i="15"/>
  <c r="AO143" i="15"/>
  <c r="AN143" i="15"/>
  <c r="T143" i="15"/>
  <c r="AO142" i="15"/>
  <c r="AN142" i="15"/>
  <c r="T142" i="15"/>
  <c r="AO141" i="15"/>
  <c r="AN141" i="15"/>
  <c r="T141" i="15"/>
  <c r="AO140" i="15"/>
  <c r="AN140" i="15"/>
  <c r="T140" i="15"/>
  <c r="AO139" i="15"/>
  <c r="AN139" i="15"/>
  <c r="T139" i="15"/>
  <c r="AO138" i="15"/>
  <c r="AN138" i="15"/>
  <c r="T138" i="15"/>
  <c r="AO137" i="15"/>
  <c r="AN137" i="15"/>
  <c r="T137" i="15"/>
  <c r="AO136" i="15"/>
  <c r="AN136" i="15"/>
  <c r="T136" i="15"/>
  <c r="AO135" i="15"/>
  <c r="AN135" i="15"/>
  <c r="T135" i="15"/>
  <c r="AO134" i="15"/>
  <c r="AN134" i="15"/>
  <c r="T134" i="15"/>
  <c r="AO133" i="15"/>
  <c r="AN133" i="15"/>
  <c r="T133" i="15"/>
  <c r="AO132" i="15"/>
  <c r="AN132" i="15"/>
  <c r="T132" i="15"/>
  <c r="AO131" i="15"/>
  <c r="AN131" i="15"/>
  <c r="T131" i="15"/>
  <c r="AO130" i="15"/>
  <c r="AN130" i="15"/>
  <c r="T130" i="15"/>
  <c r="AO129" i="15"/>
  <c r="AN129" i="15"/>
  <c r="T129" i="15"/>
  <c r="AO128" i="15"/>
  <c r="AN128" i="15"/>
  <c r="T128" i="15"/>
  <c r="AO127" i="15"/>
  <c r="AN127" i="15"/>
  <c r="T127" i="15"/>
  <c r="AO126" i="15"/>
  <c r="AN126" i="15"/>
  <c r="T126" i="15"/>
  <c r="AO125" i="15"/>
  <c r="AN125" i="15"/>
  <c r="T125" i="15"/>
  <c r="AO124" i="15"/>
  <c r="AN124" i="15"/>
  <c r="T124" i="15"/>
  <c r="AO123" i="15"/>
  <c r="AN123" i="15"/>
  <c r="T123" i="15"/>
  <c r="AO122" i="15"/>
  <c r="AN122" i="15"/>
  <c r="T122" i="15"/>
  <c r="AO121" i="15"/>
  <c r="AN121" i="15"/>
  <c r="T121" i="15"/>
  <c r="AO120" i="15"/>
  <c r="AN120" i="15"/>
  <c r="T120" i="15"/>
  <c r="AO119" i="15"/>
  <c r="AN119" i="15"/>
  <c r="T119" i="15"/>
  <c r="AO118" i="15"/>
  <c r="AN118" i="15"/>
  <c r="T118" i="15"/>
  <c r="AO117" i="15"/>
  <c r="AN117" i="15"/>
  <c r="T117" i="15"/>
  <c r="AO116" i="15"/>
  <c r="AN116" i="15"/>
  <c r="T116" i="15"/>
  <c r="AO115" i="15"/>
  <c r="AN115" i="15"/>
  <c r="T115" i="15"/>
  <c r="AO114" i="15"/>
  <c r="AN114" i="15"/>
  <c r="T114" i="15"/>
  <c r="AO113" i="15"/>
  <c r="AN113" i="15"/>
  <c r="T113" i="15"/>
  <c r="AO112" i="15"/>
  <c r="AN112" i="15"/>
  <c r="T112" i="15"/>
  <c r="AO111" i="15"/>
  <c r="AN111" i="15"/>
  <c r="T111" i="15"/>
  <c r="AO110" i="15"/>
  <c r="AN110" i="15"/>
  <c r="T110" i="15"/>
  <c r="AO109" i="15"/>
  <c r="AN109" i="15"/>
  <c r="T109" i="15"/>
  <c r="AO108" i="15"/>
  <c r="AN108" i="15"/>
  <c r="T108" i="15"/>
  <c r="AO107" i="15"/>
  <c r="AN107" i="15"/>
  <c r="T107" i="15"/>
  <c r="AO106" i="15"/>
  <c r="AN106" i="15"/>
  <c r="T106" i="15"/>
  <c r="AO105" i="15"/>
  <c r="AN105" i="15"/>
  <c r="T105" i="15"/>
  <c r="AO104" i="15"/>
  <c r="AN104" i="15"/>
  <c r="T104" i="15"/>
  <c r="AO103" i="15"/>
  <c r="AN103" i="15"/>
  <c r="T103" i="15"/>
  <c r="AO102" i="15"/>
  <c r="AN102" i="15"/>
  <c r="T102" i="15"/>
  <c r="AO101" i="15"/>
  <c r="AN101" i="15"/>
  <c r="T101" i="15"/>
  <c r="AO100" i="15"/>
  <c r="AN100" i="15"/>
  <c r="T100" i="15"/>
  <c r="AO99" i="15"/>
  <c r="AN99" i="15"/>
  <c r="T99" i="15"/>
  <c r="AO98" i="15"/>
  <c r="AN98" i="15"/>
  <c r="T98" i="15"/>
  <c r="AO97" i="15"/>
  <c r="AN97" i="15"/>
  <c r="T97" i="15"/>
  <c r="AO96" i="15"/>
  <c r="AN96" i="15"/>
  <c r="T96" i="15"/>
  <c r="AO95" i="15"/>
  <c r="AN95" i="15"/>
  <c r="T95" i="15"/>
  <c r="AO94" i="15"/>
  <c r="AN94" i="15"/>
  <c r="T94" i="15"/>
  <c r="AO93" i="15"/>
  <c r="AN93" i="15"/>
  <c r="T93" i="15"/>
  <c r="AO92" i="15"/>
  <c r="AN92" i="15"/>
  <c r="T92" i="15"/>
  <c r="AO91" i="15"/>
  <c r="AN91" i="15"/>
  <c r="T91" i="15"/>
  <c r="AO90" i="15"/>
  <c r="AN90" i="15"/>
  <c r="T90" i="15"/>
  <c r="AO89" i="15"/>
  <c r="AN89" i="15"/>
  <c r="T89" i="15"/>
  <c r="AO88" i="15"/>
  <c r="AN88" i="15"/>
  <c r="T88" i="15"/>
  <c r="AO87" i="15"/>
  <c r="AN87" i="15"/>
  <c r="T87" i="15"/>
  <c r="AO86" i="15"/>
  <c r="AN86" i="15"/>
  <c r="T86" i="15"/>
  <c r="AO85" i="15"/>
  <c r="AN85" i="15"/>
  <c r="T85" i="15"/>
  <c r="AO84" i="15"/>
  <c r="AN84" i="15"/>
  <c r="T84" i="15"/>
  <c r="AO83" i="15"/>
  <c r="AN83" i="15"/>
  <c r="T83" i="15"/>
  <c r="AO82" i="15"/>
  <c r="AN82" i="15"/>
  <c r="T82" i="15"/>
  <c r="AO81" i="15"/>
  <c r="AN81" i="15"/>
  <c r="T81" i="15"/>
  <c r="AO80" i="15"/>
  <c r="AN80" i="15"/>
  <c r="T80" i="15"/>
  <c r="AO79" i="15"/>
  <c r="AN79" i="15"/>
  <c r="AO78" i="15"/>
  <c r="AN78" i="15"/>
  <c r="AO77" i="15"/>
  <c r="AN77" i="15"/>
  <c r="T77" i="15"/>
  <c r="AO76" i="15"/>
  <c r="AN76" i="15"/>
  <c r="T76" i="15"/>
  <c r="AO75" i="15"/>
  <c r="AN75" i="15"/>
  <c r="T75" i="15"/>
  <c r="AO74" i="15"/>
  <c r="AN74" i="15"/>
  <c r="T74" i="15"/>
  <c r="AO73" i="15"/>
  <c r="AN73" i="15"/>
  <c r="T73" i="15"/>
  <c r="AO72" i="15"/>
  <c r="AN72" i="15"/>
  <c r="T72" i="15"/>
  <c r="AO71" i="15"/>
  <c r="AN71" i="15"/>
  <c r="T71" i="15"/>
  <c r="AO70" i="15"/>
  <c r="AN70" i="15"/>
  <c r="T70" i="15"/>
  <c r="AO69" i="15"/>
  <c r="AN69" i="15"/>
  <c r="T69" i="15"/>
  <c r="AO68" i="15"/>
  <c r="AN68" i="15"/>
  <c r="T68" i="15"/>
  <c r="AO67" i="15"/>
  <c r="AN67" i="15"/>
  <c r="T67" i="15"/>
  <c r="AO66" i="15"/>
  <c r="AN66" i="15"/>
  <c r="T66" i="15"/>
  <c r="AO65" i="15"/>
  <c r="AN65" i="15"/>
  <c r="T65" i="15"/>
  <c r="AO64" i="15"/>
  <c r="AN64" i="15"/>
  <c r="T64" i="15"/>
  <c r="AO63" i="15"/>
  <c r="AN63" i="15"/>
  <c r="T63" i="15"/>
  <c r="AO62" i="15"/>
  <c r="AN62" i="15"/>
  <c r="T62" i="15"/>
  <c r="AO61" i="15"/>
  <c r="AN61" i="15"/>
  <c r="T61" i="15"/>
  <c r="AO60" i="15"/>
  <c r="AN60" i="15"/>
  <c r="T60" i="15"/>
  <c r="AO59" i="15"/>
  <c r="AN59" i="15"/>
  <c r="T59" i="15"/>
  <c r="AO57" i="15"/>
  <c r="AN57" i="15"/>
  <c r="T57" i="15"/>
  <c r="AO56" i="15"/>
  <c r="AN56" i="15"/>
  <c r="T56" i="15"/>
  <c r="AO55" i="15"/>
  <c r="AN55" i="15"/>
  <c r="T55" i="15"/>
  <c r="AO54" i="15"/>
  <c r="AN54" i="15"/>
  <c r="T54" i="15"/>
  <c r="AO53" i="15"/>
  <c r="AN53" i="15"/>
  <c r="T53" i="15"/>
  <c r="AO52" i="15"/>
  <c r="AN52" i="15"/>
  <c r="T52" i="15"/>
  <c r="AO51" i="15"/>
  <c r="AN51" i="15"/>
  <c r="T51" i="15"/>
  <c r="AO50" i="15"/>
  <c r="AN50" i="15"/>
  <c r="T50" i="15"/>
  <c r="AO49" i="15"/>
  <c r="AN49" i="15"/>
  <c r="T49" i="15"/>
  <c r="AO48" i="15"/>
  <c r="AN48" i="15"/>
  <c r="T48" i="15"/>
  <c r="AO47" i="15"/>
  <c r="AN47" i="15"/>
  <c r="T47" i="15"/>
  <c r="AO46" i="15"/>
  <c r="AN46" i="15"/>
  <c r="T46" i="15"/>
  <c r="AO45" i="15"/>
  <c r="AN45" i="15"/>
  <c r="T45" i="15"/>
  <c r="AO44" i="15"/>
  <c r="AN44" i="15"/>
  <c r="T44" i="15"/>
  <c r="AO43" i="15"/>
  <c r="AN43" i="15"/>
  <c r="T43" i="15"/>
  <c r="AO42" i="15"/>
  <c r="AN42" i="15"/>
  <c r="T41" i="15"/>
  <c r="AO40" i="15"/>
  <c r="AN40" i="15"/>
  <c r="T40" i="15"/>
  <c r="AN39" i="15"/>
  <c r="AN38" i="15"/>
  <c r="AN37" i="15"/>
  <c r="AO35" i="15"/>
  <c r="AN35" i="15"/>
  <c r="T35" i="15"/>
  <c r="AN34" i="15"/>
  <c r="AO33" i="15"/>
  <c r="AN33" i="15"/>
  <c r="T33" i="15"/>
  <c r="AN32" i="15"/>
  <c r="AN31" i="15"/>
  <c r="AN30" i="15"/>
  <c r="AN29" i="15"/>
  <c r="AN28" i="15"/>
  <c r="AO27" i="15"/>
  <c r="AN27" i="15"/>
  <c r="T27" i="15"/>
  <c r="AN26" i="15"/>
  <c r="AO25" i="15"/>
  <c r="AN25" i="15"/>
  <c r="T25" i="15"/>
  <c r="AO24" i="15"/>
  <c r="AN24" i="15"/>
  <c r="T24" i="15"/>
  <c r="AO23" i="15"/>
  <c r="AN23" i="15"/>
  <c r="T23" i="15"/>
  <c r="AN22" i="15"/>
  <c r="AO21" i="15"/>
  <c r="AN21" i="15"/>
  <c r="T21" i="15"/>
  <c r="AO20" i="15"/>
  <c r="AN20" i="15"/>
  <c r="T20" i="15"/>
  <c r="AO19" i="15"/>
  <c r="AN19" i="15"/>
  <c r="T19" i="15"/>
  <c r="AO18" i="15"/>
  <c r="AN18" i="15"/>
  <c r="T18" i="15"/>
  <c r="AO17" i="15"/>
  <c r="AN17" i="15"/>
  <c r="X17" i="15" s="1"/>
  <c r="AG17" i="15" s="1"/>
  <c r="T17" i="15"/>
  <c r="AO16" i="15"/>
  <c r="AN16" i="15"/>
  <c r="T16" i="15"/>
  <c r="AO14" i="15"/>
  <c r="AN14" i="15"/>
  <c r="T14" i="15"/>
  <c r="AO11" i="15"/>
  <c r="AN11" i="15"/>
  <c r="X11" i="15" s="1"/>
  <c r="AP11" i="15" s="1"/>
  <c r="AT11" i="15" s="1"/>
  <c r="AO161" i="13"/>
  <c r="AN161" i="13"/>
  <c r="AO160" i="13"/>
  <c r="AN160" i="13"/>
  <c r="AO159" i="13"/>
  <c r="AN159" i="13"/>
  <c r="AO158" i="13"/>
  <c r="AN158" i="13"/>
  <c r="AO157" i="13"/>
  <c r="AN157" i="13"/>
  <c r="AO156" i="13"/>
  <c r="AN156" i="13"/>
  <c r="AO155" i="13"/>
  <c r="AN155" i="13"/>
  <c r="AO154" i="13"/>
  <c r="AN154" i="13"/>
  <c r="AO153" i="13"/>
  <c r="AN153" i="13"/>
  <c r="AO152" i="13"/>
  <c r="AN152" i="13"/>
  <c r="AO151" i="13"/>
  <c r="AN151" i="13"/>
  <c r="AO150" i="13"/>
  <c r="AN150" i="13"/>
  <c r="AO149" i="13"/>
  <c r="AN149" i="13"/>
  <c r="AO148" i="13"/>
  <c r="AN148" i="13"/>
  <c r="AO147" i="13"/>
  <c r="AN147" i="13"/>
  <c r="AO146" i="13"/>
  <c r="AN146" i="13"/>
  <c r="AO145" i="13"/>
  <c r="AN145" i="13"/>
  <c r="AO144" i="13"/>
  <c r="AN144" i="13"/>
  <c r="AO143" i="13"/>
  <c r="AN143" i="13"/>
  <c r="AO142" i="13"/>
  <c r="AN142" i="13"/>
  <c r="AO141" i="13"/>
  <c r="AN141" i="13"/>
  <c r="AO140" i="13"/>
  <c r="AN140" i="13"/>
  <c r="AO139" i="13"/>
  <c r="AN139" i="13"/>
  <c r="AO138" i="13"/>
  <c r="AN138" i="13"/>
  <c r="AO137" i="13"/>
  <c r="AN137" i="13"/>
  <c r="AO136" i="13"/>
  <c r="AN136" i="13"/>
  <c r="AO135" i="13"/>
  <c r="AN135" i="13"/>
  <c r="AO134" i="13"/>
  <c r="AN134" i="13"/>
  <c r="AO133" i="13"/>
  <c r="AN133" i="13"/>
  <c r="AO132" i="13"/>
  <c r="AN132" i="13"/>
  <c r="AO131" i="13"/>
  <c r="AN131" i="13"/>
  <c r="AO130" i="13"/>
  <c r="AN130" i="13"/>
  <c r="AO129" i="13"/>
  <c r="AN129" i="13"/>
  <c r="AO128" i="13"/>
  <c r="AN128" i="13"/>
  <c r="AO127" i="13"/>
  <c r="AN127" i="13"/>
  <c r="AO126" i="13"/>
  <c r="AN126" i="13"/>
  <c r="AO125" i="13"/>
  <c r="AN125" i="13"/>
  <c r="AO124" i="13"/>
  <c r="AN124" i="13"/>
  <c r="AO123" i="13"/>
  <c r="AN123" i="13"/>
  <c r="AO122" i="13"/>
  <c r="AN122" i="13"/>
  <c r="AO121" i="13"/>
  <c r="AN121" i="13"/>
  <c r="AO120" i="13"/>
  <c r="AN120" i="13"/>
  <c r="AO119" i="13"/>
  <c r="AN119" i="13"/>
  <c r="AO118" i="13"/>
  <c r="AN118" i="13"/>
  <c r="AO117" i="13"/>
  <c r="AN117" i="13"/>
  <c r="AO116" i="13"/>
  <c r="AN116" i="13"/>
  <c r="AO115" i="13"/>
  <c r="AN115" i="13"/>
  <c r="AO114" i="13"/>
  <c r="AN114" i="13"/>
  <c r="AO113" i="13"/>
  <c r="AN113" i="13"/>
  <c r="AO112" i="13"/>
  <c r="AN112" i="13"/>
  <c r="AO111" i="13"/>
  <c r="AN111" i="13"/>
  <c r="AO110" i="13"/>
  <c r="AN110" i="13"/>
  <c r="AO109" i="13"/>
  <c r="AN109" i="13"/>
  <c r="AO108" i="13"/>
  <c r="AN108" i="13"/>
  <c r="AO107" i="13"/>
  <c r="AN107" i="13"/>
  <c r="AO106" i="13"/>
  <c r="AN106" i="13"/>
  <c r="AO105" i="13"/>
  <c r="AN105" i="13"/>
  <c r="AO104" i="13"/>
  <c r="AN104" i="13"/>
  <c r="AO103" i="13"/>
  <c r="AN103" i="13"/>
  <c r="AO102" i="13"/>
  <c r="AN102" i="13"/>
  <c r="AO101" i="13"/>
  <c r="AN101" i="13"/>
  <c r="AO100" i="13"/>
  <c r="AN100" i="13"/>
  <c r="AO99" i="13"/>
  <c r="AN99" i="13"/>
  <c r="AO98" i="13"/>
  <c r="AN98" i="13"/>
  <c r="AO97" i="13"/>
  <c r="AN97" i="13"/>
  <c r="AO96" i="13"/>
  <c r="AN96" i="13"/>
  <c r="AO95" i="13"/>
  <c r="AN95" i="13"/>
  <c r="AO94" i="13"/>
  <c r="AN94" i="13"/>
  <c r="AO93" i="13"/>
  <c r="AN93" i="13"/>
  <c r="AO92" i="13"/>
  <c r="AN92" i="13"/>
  <c r="AO91" i="13"/>
  <c r="AN91" i="13"/>
  <c r="AO90" i="13"/>
  <c r="AN90" i="13"/>
  <c r="AO89" i="13"/>
  <c r="AN89" i="13"/>
  <c r="AO88" i="13"/>
  <c r="AN88" i="13"/>
  <c r="AO87" i="13"/>
  <c r="AN87" i="13"/>
  <c r="AO86" i="13"/>
  <c r="AN86" i="13"/>
  <c r="AO85" i="13"/>
  <c r="AN85" i="13"/>
  <c r="AO84" i="13"/>
  <c r="AN84" i="13"/>
  <c r="AO83" i="13"/>
  <c r="AN83" i="13"/>
  <c r="AO82" i="13"/>
  <c r="AN82" i="13"/>
  <c r="AO81" i="13"/>
  <c r="AN81" i="13"/>
  <c r="AO80" i="13"/>
  <c r="AN80" i="13"/>
  <c r="AO79" i="13"/>
  <c r="AN79" i="13"/>
  <c r="AO78" i="13"/>
  <c r="AN78" i="13"/>
  <c r="AO77" i="13"/>
  <c r="AN77" i="13"/>
  <c r="AO76" i="13"/>
  <c r="AN76" i="13"/>
  <c r="AO75" i="13"/>
  <c r="AN75" i="13"/>
  <c r="AO74" i="13"/>
  <c r="AN74" i="13"/>
  <c r="AO73" i="13"/>
  <c r="AN73" i="13"/>
  <c r="AO72" i="13"/>
  <c r="AN72" i="13"/>
  <c r="AO71" i="13"/>
  <c r="AN71" i="13"/>
  <c r="AO70" i="13"/>
  <c r="AN70" i="13"/>
  <c r="AO69" i="13"/>
  <c r="AN69" i="13"/>
  <c r="AO68" i="13"/>
  <c r="AN68" i="13"/>
  <c r="AO67" i="13"/>
  <c r="AN67" i="13"/>
  <c r="AO66" i="13"/>
  <c r="AN66" i="13"/>
  <c r="AO65" i="13"/>
  <c r="AN65" i="13"/>
  <c r="AO64" i="13"/>
  <c r="AN64" i="13"/>
  <c r="AO63" i="13"/>
  <c r="AN63" i="13"/>
  <c r="AO62" i="13"/>
  <c r="AN62" i="13"/>
  <c r="AO61" i="13"/>
  <c r="AN61" i="13"/>
  <c r="AO60" i="13"/>
  <c r="AN60" i="13"/>
  <c r="AO59" i="13"/>
  <c r="AN59" i="13"/>
  <c r="AO58" i="13"/>
  <c r="AN58" i="13"/>
  <c r="AO57" i="13"/>
  <c r="AN57" i="13"/>
  <c r="AO56" i="13"/>
  <c r="AN56" i="13"/>
  <c r="AO55" i="13"/>
  <c r="AN55" i="13"/>
  <c r="AO54" i="13"/>
  <c r="AN54" i="13"/>
  <c r="AO53" i="13"/>
  <c r="AN53" i="13"/>
  <c r="AO52" i="13"/>
  <c r="AN52" i="13"/>
  <c r="AO51" i="13"/>
  <c r="AN51" i="13"/>
  <c r="AO50" i="13"/>
  <c r="AN50" i="13"/>
  <c r="AO49" i="13"/>
  <c r="AN49" i="13"/>
  <c r="AO48" i="13"/>
  <c r="AN48" i="13"/>
  <c r="AO47" i="13"/>
  <c r="AN47" i="13"/>
  <c r="AO46" i="13"/>
  <c r="AN46" i="13"/>
  <c r="AO45" i="13"/>
  <c r="AN45" i="13"/>
  <c r="AO44" i="13"/>
  <c r="AN44" i="13"/>
  <c r="AO43" i="13"/>
  <c r="AN43" i="13"/>
  <c r="AO42" i="13"/>
  <c r="AN42" i="13"/>
  <c r="AO41" i="13"/>
  <c r="AN41" i="13"/>
  <c r="AO40" i="13"/>
  <c r="AN40" i="13"/>
  <c r="T152" i="13"/>
  <c r="T151" i="13"/>
  <c r="T150" i="13"/>
  <c r="T149" i="13"/>
  <c r="T148" i="13"/>
  <c r="T147" i="13"/>
  <c r="T146" i="13"/>
  <c r="T145" i="13"/>
  <c r="T144" i="13"/>
  <c r="T143" i="13"/>
  <c r="T142" i="13"/>
  <c r="T141" i="13"/>
  <c r="T140" i="13"/>
  <c r="T139" i="13"/>
  <c r="T138" i="13"/>
  <c r="T137" i="13"/>
  <c r="T136" i="13"/>
  <c r="T135" i="13"/>
  <c r="T134" i="13"/>
  <c r="T133" i="13"/>
  <c r="T132" i="13"/>
  <c r="T131" i="13"/>
  <c r="T130" i="13"/>
  <c r="T129" i="13"/>
  <c r="T128" i="13"/>
  <c r="T127" i="13"/>
  <c r="T126" i="13"/>
  <c r="T161" i="13"/>
  <c r="T160" i="13"/>
  <c r="T159" i="13"/>
  <c r="T158" i="13"/>
  <c r="T157" i="13"/>
  <c r="T156" i="13"/>
  <c r="T155" i="13"/>
  <c r="T154" i="13"/>
  <c r="T153" i="13"/>
  <c r="T125" i="13"/>
  <c r="T124" i="13"/>
  <c r="T123" i="13"/>
  <c r="T122" i="13"/>
  <c r="T121" i="13"/>
  <c r="T120" i="13"/>
  <c r="T119" i="13"/>
  <c r="T118" i="13"/>
  <c r="T117" i="13"/>
  <c r="T116" i="13"/>
  <c r="T115" i="13"/>
  <c r="T114" i="13"/>
  <c r="T113" i="13"/>
  <c r="T112" i="13"/>
  <c r="T111" i="13"/>
  <c r="T110" i="13"/>
  <c r="T109" i="13"/>
  <c r="T108" i="13"/>
  <c r="T107" i="13"/>
  <c r="T106" i="13"/>
  <c r="T105" i="13"/>
  <c r="T104" i="13"/>
  <c r="T103" i="13"/>
  <c r="T102" i="13"/>
  <c r="T101" i="13"/>
  <c r="T100" i="13"/>
  <c r="T99" i="13"/>
  <c r="T98" i="13"/>
  <c r="T97" i="13"/>
  <c r="T96" i="13"/>
  <c r="T95" i="13"/>
  <c r="T94" i="13"/>
  <c r="T93" i="13"/>
  <c r="T92" i="13"/>
  <c r="T91" i="13"/>
  <c r="T90" i="13"/>
  <c r="T89" i="13"/>
  <c r="T88" i="13"/>
  <c r="T87" i="13"/>
  <c r="T86" i="13"/>
  <c r="T85" i="13"/>
  <c r="T84" i="13"/>
  <c r="T83" i="13"/>
  <c r="T82" i="13"/>
  <c r="T81" i="13"/>
  <c r="T80" i="13"/>
  <c r="T79" i="13"/>
  <c r="T76" i="13"/>
  <c r="T75" i="13"/>
  <c r="T74" i="13"/>
  <c r="T73" i="13"/>
  <c r="T72" i="13"/>
  <c r="T71" i="13"/>
  <c r="T70" i="13"/>
  <c r="T69" i="13"/>
  <c r="T68" i="13"/>
  <c r="T67" i="13"/>
  <c r="T66" i="13"/>
  <c r="T65" i="13"/>
  <c r="T64" i="13"/>
  <c r="T63" i="13"/>
  <c r="T62" i="13"/>
  <c r="T61" i="13"/>
  <c r="T60" i="13"/>
  <c r="T59" i="13"/>
  <c r="T58" i="13"/>
  <c r="T57" i="13"/>
  <c r="T56" i="13"/>
  <c r="X56" i="13" s="1"/>
  <c r="AP56" i="13" s="1"/>
  <c r="AT56" i="13" s="1"/>
  <c r="AG56" i="13" s="1"/>
  <c r="T55" i="13"/>
  <c r="T54" i="13"/>
  <c r="T53" i="13"/>
  <c r="T52" i="13"/>
  <c r="T51" i="13"/>
  <c r="T50" i="13"/>
  <c r="T49" i="13"/>
  <c r="T48" i="13"/>
  <c r="AT12" i="15" l="1"/>
  <c r="X14" i="15"/>
  <c r="AP14" i="15" s="1"/>
  <c r="AT14" i="15" s="1"/>
  <c r="T13" i="15"/>
  <c r="X13" i="15" s="1"/>
  <c r="AP13" i="15" s="1"/>
  <c r="AT13" i="15" s="1"/>
  <c r="AG13" i="15" s="1"/>
  <c r="AO39" i="13"/>
  <c r="AN39" i="13"/>
  <c r="T39" i="13"/>
  <c r="AN38" i="13"/>
  <c r="AO37" i="13"/>
  <c r="AN37" i="13"/>
  <c r="T37" i="13"/>
  <c r="AN36" i="13"/>
  <c r="AO35" i="13"/>
  <c r="AN35" i="13"/>
  <c r="T35" i="13"/>
  <c r="T34" i="13"/>
  <c r="AN33" i="13"/>
  <c r="AO32" i="13"/>
  <c r="AN32" i="13"/>
  <c r="T32" i="13"/>
  <c r="AO31" i="13"/>
  <c r="AN31" i="13"/>
  <c r="T31" i="13"/>
  <c r="AN30" i="13"/>
  <c r="AO29" i="13"/>
  <c r="AN29" i="13"/>
  <c r="T29" i="13"/>
  <c r="AO28" i="13"/>
  <c r="AN28" i="13"/>
  <c r="T28" i="13"/>
  <c r="AO27" i="13"/>
  <c r="AN27" i="13"/>
  <c r="T27" i="13"/>
  <c r="AO26" i="13"/>
  <c r="AN26" i="13"/>
  <c r="T26" i="13"/>
  <c r="AN25" i="13"/>
  <c r="AO24" i="13"/>
  <c r="AN24" i="13"/>
  <c r="T24" i="13"/>
  <c r="AO23" i="13"/>
  <c r="AN23" i="13"/>
  <c r="T23" i="13"/>
  <c r="AO22" i="13"/>
  <c r="AN22" i="13"/>
  <c r="AN21" i="13"/>
  <c r="AO20" i="13"/>
  <c r="AN20" i="13"/>
  <c r="T20" i="13"/>
  <c r="AO19" i="13"/>
  <c r="AN19" i="13"/>
  <c r="T19" i="13"/>
  <c r="AO18" i="13"/>
  <c r="AN18" i="13"/>
  <c r="T18" i="13"/>
  <c r="AO17" i="13"/>
  <c r="AN17" i="13"/>
  <c r="T17" i="13"/>
  <c r="AO16" i="13"/>
  <c r="AN16" i="13"/>
  <c r="T16" i="13"/>
  <c r="AO15" i="13"/>
  <c r="AN15" i="13"/>
  <c r="T15" i="13"/>
  <c r="AO14" i="13"/>
  <c r="AN14" i="13"/>
  <c r="T14" i="13"/>
  <c r="AO13" i="13"/>
  <c r="AN13" i="13"/>
  <c r="T13" i="13"/>
  <c r="AO12" i="13"/>
  <c r="AN12" i="13"/>
  <c r="AO11" i="13"/>
  <c r="AN11" i="13"/>
  <c r="T11" i="13"/>
  <c r="F188" i="12"/>
  <c r="F187" i="12"/>
  <c r="AG14" i="15" l="1"/>
  <c r="AG12" i="15"/>
  <c r="AG11" i="15"/>
  <c r="AN50" i="9"/>
  <c r="AM50" i="9"/>
  <c r="AN49" i="9"/>
  <c r="AM49" i="9"/>
  <c r="AN48" i="9"/>
  <c r="AM48" i="9"/>
  <c r="AN47" i="9"/>
  <c r="AM47" i="9"/>
  <c r="AN46" i="9"/>
  <c r="AM46" i="9"/>
  <c r="AN45" i="9"/>
  <c r="AM45" i="9"/>
  <c r="AN44" i="9"/>
  <c r="AM44" i="9"/>
  <c r="AN43" i="9"/>
  <c r="AM43" i="9"/>
  <c r="AN42" i="9"/>
  <c r="AM42" i="9"/>
  <c r="AN41" i="9"/>
  <c r="AM41" i="9"/>
  <c r="AN40" i="9"/>
  <c r="AM40" i="9"/>
  <c r="AN39" i="9"/>
  <c r="AM39" i="9"/>
  <c r="AN38" i="9"/>
  <c r="AM38" i="9"/>
  <c r="AN37" i="9"/>
  <c r="AM37" i="9"/>
  <c r="AN36" i="9"/>
  <c r="AM36" i="9"/>
  <c r="AN35" i="9"/>
  <c r="AM35" i="9"/>
  <c r="AN34" i="9"/>
  <c r="AM34" i="9"/>
  <c r="AN33" i="9"/>
  <c r="AM33" i="9"/>
  <c r="AN32" i="9"/>
  <c r="AM32" i="9"/>
  <c r="AN31" i="9"/>
  <c r="AM31" i="9"/>
  <c r="AN30" i="9"/>
  <c r="AM30" i="9"/>
  <c r="AN29" i="9"/>
  <c r="AM29" i="9"/>
  <c r="AN28" i="9"/>
  <c r="AM28" i="9"/>
  <c r="AN27" i="9"/>
  <c r="AM27" i="9"/>
  <c r="AN26" i="9"/>
  <c r="AM26" i="9"/>
  <c r="AN25" i="9"/>
  <c r="AM25" i="9"/>
  <c r="AN24" i="9"/>
  <c r="AM24" i="9"/>
  <c r="AN23" i="9"/>
  <c r="AM23" i="9"/>
  <c r="AN22" i="9"/>
  <c r="AM22" i="9"/>
  <c r="AN21" i="9"/>
  <c r="AM21" i="9"/>
  <c r="AN20" i="9"/>
  <c r="AM20" i="9"/>
  <c r="AN19" i="9"/>
  <c r="AM19" i="9"/>
  <c r="AN18" i="9"/>
  <c r="AM18" i="9"/>
  <c r="AN17" i="9"/>
  <c r="AM17" i="9"/>
  <c r="AN16" i="9"/>
  <c r="AM16" i="9"/>
  <c r="AN15" i="9"/>
  <c r="AM15" i="9"/>
  <c r="AN14" i="9"/>
  <c r="AM14" i="9"/>
  <c r="AN13" i="9"/>
  <c r="AM13" i="9"/>
  <c r="AN12" i="9"/>
  <c r="AM12" i="9"/>
  <c r="AN11" i="9"/>
  <c r="M188" i="12"/>
  <c r="M187" i="12"/>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AM11" i="9"/>
  <c r="I188" i="12"/>
  <c r="I187" i="12"/>
  <c r="B175" i="12" l="1"/>
  <c r="B163" i="12"/>
  <c r="N163" i="12" l="1"/>
  <c r="AO26" i="15" s="1"/>
  <c r="T26" i="15"/>
  <c r="N175" i="12"/>
  <c r="AO37" i="15" s="1"/>
  <c r="T37" i="15"/>
  <c r="AO36" i="15"/>
  <c r="AO36" i="13"/>
  <c r="AO31" i="15"/>
  <c r="AO25" i="13"/>
  <c r="B167" i="12"/>
  <c r="B171" i="12"/>
  <c r="N171" i="12" s="1"/>
  <c r="B161" i="12"/>
  <c r="N161" i="12" s="1"/>
  <c r="AO29" i="15" s="1"/>
  <c r="B182" i="12"/>
  <c r="B159" i="12"/>
  <c r="T22" i="15" s="1"/>
  <c r="T36" i="13"/>
  <c r="T36" i="15"/>
  <c r="T31" i="15"/>
  <c r="S13" i="9"/>
  <c r="T47" i="13"/>
  <c r="T46" i="13"/>
  <c r="T45" i="13"/>
  <c r="T12" i="13"/>
  <c r="T44" i="13"/>
  <c r="T43" i="13"/>
  <c r="T42" i="13"/>
  <c r="T41" i="13"/>
  <c r="S12" i="9"/>
  <c r="N182" i="12" l="1"/>
  <c r="AO39" i="15" s="1"/>
  <c r="T39" i="15"/>
  <c r="N167" i="12"/>
  <c r="AO30" i="15" s="1"/>
  <c r="T30" i="15"/>
  <c r="AO38" i="15"/>
  <c r="AO38" i="13"/>
  <c r="AO34" i="15"/>
  <c r="AO33" i="13"/>
  <c r="N159" i="12"/>
  <c r="AO22" i="15" s="1"/>
  <c r="AO32" i="15"/>
  <c r="AO30" i="13"/>
  <c r="T78" i="15"/>
  <c r="T77" i="13"/>
  <c r="T33" i="13"/>
  <c r="T34" i="15"/>
  <c r="T38" i="13"/>
  <c r="T38" i="15"/>
  <c r="T21" i="13"/>
  <c r="T28" i="15"/>
  <c r="T22" i="13"/>
  <c r="T29" i="15"/>
  <c r="T30" i="13"/>
  <c r="T32" i="15"/>
  <c r="T40" i="13"/>
  <c r="T42" i="15"/>
  <c r="T78" i="13"/>
  <c r="T79" i="15"/>
  <c r="S11" i="9"/>
  <c r="T25" i="13"/>
  <c r="N217" i="12" l="1"/>
  <c r="AO28" i="15"/>
  <c r="AO21" i="13"/>
</calcChain>
</file>

<file path=xl/comments1.xml><?xml version="1.0" encoding="utf-8"?>
<comments xmlns="http://schemas.openxmlformats.org/spreadsheetml/2006/main">
  <authors>
    <author>Build-User</author>
  </authors>
  <commentList>
    <comment ref="AP10" authorId="0">
      <text>
        <r>
          <rPr>
            <b/>
            <sz val="9"/>
            <color indexed="81"/>
            <rFont val="Tahoma"/>
            <family val="2"/>
          </rPr>
          <t>If Most Stringent Criterion &lt;&gt; N/A for BCS1M, would limits or monitoring be required using normal approach</t>
        </r>
        <r>
          <rPr>
            <sz val="9"/>
            <color indexed="81"/>
            <rFont val="Tahoma"/>
            <family val="2"/>
          </rPr>
          <t xml:space="preserve">
</t>
        </r>
      </text>
    </comment>
    <comment ref="AQ10" authorId="0">
      <text>
        <r>
          <rPr>
            <b/>
            <sz val="9"/>
            <color indexed="81"/>
            <rFont val="Tahoma"/>
            <family val="2"/>
          </rPr>
          <t xml:space="preserve">From Reference sheet
</t>
        </r>
        <r>
          <rPr>
            <sz val="9"/>
            <color indexed="81"/>
            <rFont val="Tahoma"/>
            <family val="2"/>
          </rPr>
          <t xml:space="preserve">
</t>
        </r>
      </text>
    </comment>
    <comment ref="AR10" authorId="0">
      <text>
        <r>
          <rPr>
            <b/>
            <sz val="9"/>
            <color indexed="81"/>
            <rFont val="Tahoma"/>
            <family val="2"/>
          </rPr>
          <t>From Reference sheet</t>
        </r>
        <r>
          <rPr>
            <sz val="9"/>
            <color indexed="81"/>
            <rFont val="Tahoma"/>
            <family val="2"/>
          </rPr>
          <t xml:space="preserve">
</t>
        </r>
      </text>
    </comment>
    <comment ref="AS10" authorId="0">
      <text>
        <r>
          <rPr>
            <b/>
            <sz val="9"/>
            <color indexed="81"/>
            <rFont val="Tahoma"/>
            <family val="2"/>
          </rPr>
          <t>Recommendation based on screening thresholds</t>
        </r>
        <r>
          <rPr>
            <sz val="9"/>
            <color indexed="81"/>
            <rFont val="Tahoma"/>
            <family val="2"/>
          </rPr>
          <t xml:space="preserve">
</t>
        </r>
      </text>
    </comment>
  </commentList>
</comments>
</file>

<file path=xl/comments2.xml><?xml version="1.0" encoding="utf-8"?>
<comments xmlns="http://schemas.openxmlformats.org/spreadsheetml/2006/main">
  <authors>
    <author>Build-User</author>
  </authors>
  <commentList>
    <comment ref="AN10" authorId="0">
      <text>
        <r>
          <rPr>
            <b/>
            <sz val="9"/>
            <color indexed="81"/>
            <rFont val="Tahoma"/>
            <family val="2"/>
          </rPr>
          <t>From Reference sheet</t>
        </r>
        <r>
          <rPr>
            <sz val="9"/>
            <color indexed="81"/>
            <rFont val="Tahoma"/>
            <family val="2"/>
          </rPr>
          <t xml:space="preserve">
</t>
        </r>
      </text>
    </comment>
    <comment ref="AO10" authorId="0">
      <text>
        <r>
          <rPr>
            <b/>
            <sz val="9"/>
            <color indexed="81"/>
            <rFont val="Tahoma"/>
            <family val="2"/>
          </rPr>
          <t>From Reference sheet</t>
        </r>
        <r>
          <rPr>
            <sz val="9"/>
            <color indexed="81"/>
            <rFont val="Tahoma"/>
            <family val="2"/>
          </rPr>
          <t xml:space="preserve">
</t>
        </r>
      </text>
    </comment>
    <comment ref="AP10" authorId="0">
      <text>
        <r>
          <rPr>
            <b/>
            <sz val="9"/>
            <color indexed="81"/>
            <rFont val="Tahoma"/>
            <family val="2"/>
          </rPr>
          <t>If Most Stringent Criterion &lt;&gt; N/A for BCS1M, would limits or monitoring be required using normal approach</t>
        </r>
        <r>
          <rPr>
            <sz val="9"/>
            <color indexed="81"/>
            <rFont val="Tahoma"/>
            <family val="2"/>
          </rPr>
          <t xml:space="preserve">
</t>
        </r>
      </text>
    </comment>
    <comment ref="AQ10" authorId="0">
      <text>
        <r>
          <rPr>
            <b/>
            <sz val="9"/>
            <color indexed="81"/>
            <rFont val="Tahoma"/>
            <family val="2"/>
          </rPr>
          <t xml:space="preserve">From Reference sheet
</t>
        </r>
        <r>
          <rPr>
            <sz val="9"/>
            <color indexed="81"/>
            <rFont val="Tahoma"/>
            <family val="2"/>
          </rPr>
          <t xml:space="preserve">
</t>
        </r>
      </text>
    </comment>
    <comment ref="AR10" authorId="0">
      <text>
        <r>
          <rPr>
            <b/>
            <sz val="9"/>
            <color indexed="81"/>
            <rFont val="Tahoma"/>
            <family val="2"/>
          </rPr>
          <t>From Reference sheet</t>
        </r>
        <r>
          <rPr>
            <sz val="9"/>
            <color indexed="81"/>
            <rFont val="Tahoma"/>
            <family val="2"/>
          </rPr>
          <t xml:space="preserve">
</t>
        </r>
      </text>
    </comment>
    <comment ref="AS10" authorId="0">
      <text>
        <r>
          <rPr>
            <b/>
            <sz val="9"/>
            <color indexed="81"/>
            <rFont val="Tahoma"/>
            <family val="2"/>
          </rPr>
          <t>Recommendation based on screening thresholds</t>
        </r>
        <r>
          <rPr>
            <sz val="9"/>
            <color indexed="81"/>
            <rFont val="Tahoma"/>
            <family val="2"/>
          </rPr>
          <t xml:space="preserve">
</t>
        </r>
      </text>
    </comment>
  </commentList>
</comments>
</file>

<file path=xl/comments3.xml><?xml version="1.0" encoding="utf-8"?>
<comments xmlns="http://schemas.openxmlformats.org/spreadsheetml/2006/main">
  <authors>
    <author>Build-User</author>
  </authors>
  <commentList>
    <comment ref="AO10" authorId="0">
      <text>
        <r>
          <rPr>
            <b/>
            <sz val="9"/>
            <color indexed="81"/>
            <rFont val="Tahoma"/>
            <family val="2"/>
          </rPr>
          <t>If Most Stringent Criterion &lt;&gt; N/A for BCS1M, would limits or monitoring be required using normal approach</t>
        </r>
        <r>
          <rPr>
            <sz val="9"/>
            <color indexed="81"/>
            <rFont val="Tahoma"/>
            <family val="2"/>
          </rPr>
          <t xml:space="preserve">
</t>
        </r>
      </text>
    </comment>
    <comment ref="AP10" authorId="0">
      <text>
        <r>
          <rPr>
            <b/>
            <sz val="9"/>
            <color indexed="81"/>
            <rFont val="Tahoma"/>
            <family val="2"/>
          </rPr>
          <t xml:space="preserve">From Reference sheet
</t>
        </r>
        <r>
          <rPr>
            <sz val="9"/>
            <color indexed="81"/>
            <rFont val="Tahoma"/>
            <family val="2"/>
          </rPr>
          <t xml:space="preserve">
</t>
        </r>
      </text>
    </comment>
    <comment ref="AQ10" authorId="0">
      <text>
        <r>
          <rPr>
            <b/>
            <sz val="9"/>
            <color indexed="81"/>
            <rFont val="Tahoma"/>
            <family val="2"/>
          </rPr>
          <t>From Reference sheet</t>
        </r>
        <r>
          <rPr>
            <sz val="9"/>
            <color indexed="81"/>
            <rFont val="Tahoma"/>
            <family val="2"/>
          </rPr>
          <t xml:space="preserve">
</t>
        </r>
      </text>
    </comment>
    <comment ref="AR10" authorId="0">
      <text>
        <r>
          <rPr>
            <b/>
            <sz val="9"/>
            <color indexed="81"/>
            <rFont val="Tahoma"/>
            <family val="2"/>
          </rPr>
          <t>Recommendation based on screening thresholds</t>
        </r>
        <r>
          <rPr>
            <sz val="9"/>
            <color indexed="81"/>
            <rFont val="Tahoma"/>
            <family val="2"/>
          </rPr>
          <t xml:space="preserve">
</t>
        </r>
      </text>
    </comment>
  </commentList>
</comments>
</file>

<file path=xl/sharedStrings.xml><?xml version="1.0" encoding="utf-8"?>
<sst xmlns="http://schemas.openxmlformats.org/spreadsheetml/2006/main" count="1632" uniqueCount="291">
  <si>
    <t>1,1,1-Trichloroethane</t>
  </si>
  <si>
    <t>1,1,2,2-Tetrachloroethane</t>
  </si>
  <si>
    <t>1,1,2-Trichloroethane</t>
  </si>
  <si>
    <t>1,1-Dichloroethylene</t>
  </si>
  <si>
    <t>1,2,3-Trichloropropane</t>
  </si>
  <si>
    <t>1,2,4-Trichlorobenzene</t>
  </si>
  <si>
    <t>1,2-Dichlorobenzene</t>
  </si>
  <si>
    <t>1,2-Dichloroethane</t>
  </si>
  <si>
    <t>1,2-Dichloropropane</t>
  </si>
  <si>
    <t>1,2-Diphenylhydrazine</t>
  </si>
  <si>
    <t>1,3-Dichlorobenzene</t>
  </si>
  <si>
    <t>1,3-Dichloropropylene</t>
  </si>
  <si>
    <t>1,4-Dichlorobenzene</t>
  </si>
  <si>
    <t>1-Propanol</t>
  </si>
  <si>
    <t>2,3,7,8-TCDD</t>
  </si>
  <si>
    <t>2,4,6-Trichlorophenol</t>
  </si>
  <si>
    <t>2,4-Dichlorophenol</t>
  </si>
  <si>
    <t>2,4-Dimethylphenol</t>
  </si>
  <si>
    <t>2,4-Dinitrophenol</t>
  </si>
  <si>
    <t>2,4-Dinitrotoluene</t>
  </si>
  <si>
    <t>2,6-Dinitrotoluene</t>
  </si>
  <si>
    <t>2-Chloroethyl Vinyl Ether</t>
  </si>
  <si>
    <t>2-Chloronaphthalene</t>
  </si>
  <si>
    <t>2-Chlorophenol</t>
  </si>
  <si>
    <t>2-Hexanone</t>
  </si>
  <si>
    <t>2-Nitrophenol</t>
  </si>
  <si>
    <t>3,3-Dichlorobenzidine</t>
  </si>
  <si>
    <t>3,4-Benzofluoranthene</t>
  </si>
  <si>
    <t>4,4-DDD</t>
  </si>
  <si>
    <t>4,4-DDE</t>
  </si>
  <si>
    <t>4,4-DDT</t>
  </si>
  <si>
    <t>4-Nitrophenol</t>
  </si>
  <si>
    <t>Acenaphthene</t>
  </si>
  <si>
    <t>Acetone</t>
  </si>
  <si>
    <t>Acrolein</t>
  </si>
  <si>
    <t>Acrylonitrile</t>
  </si>
  <si>
    <t>Aldrin</t>
  </si>
  <si>
    <t>alpha-BHC</t>
  </si>
  <si>
    <t>alpha-Endosulfan</t>
  </si>
  <si>
    <t>Anthracene</t>
  </si>
  <si>
    <t>Benzene</t>
  </si>
  <si>
    <t>Benzidine</t>
  </si>
  <si>
    <t>Benzo(a)Anthracene</t>
  </si>
  <si>
    <t>Benzo(a)Pyrene</t>
  </si>
  <si>
    <t>Benzo(k)Fluoranthene</t>
  </si>
  <si>
    <t>beta-BHC</t>
  </si>
  <si>
    <t>beta-Endosulfan</t>
  </si>
  <si>
    <t>Bis(2-Chloroethyl)Ether</t>
  </si>
  <si>
    <t>Bis(2-Chloroisopropyl)Ether</t>
  </si>
  <si>
    <t>Bis(2-Ethylhexyl)Phthalate</t>
  </si>
  <si>
    <t>Bromoform</t>
  </si>
  <si>
    <t>Butyl Benzyl Phthalate</t>
  </si>
  <si>
    <t>Carbon Tetrachloride</t>
  </si>
  <si>
    <t>Chlordane</t>
  </si>
  <si>
    <t>Chlorobenzene</t>
  </si>
  <si>
    <t>Chlorodibromomethane</t>
  </si>
  <si>
    <t>Chloroform</t>
  </si>
  <si>
    <t>Chrysene</t>
  </si>
  <si>
    <t>Diazinon</t>
  </si>
  <si>
    <t>Dibenzo(a,h)Anthrancene</t>
  </si>
  <si>
    <t>Dibromochloromethane</t>
  </si>
  <si>
    <t>Dieldrin</t>
  </si>
  <si>
    <t>Diethyl Phthalate</t>
  </si>
  <si>
    <t>Dimethyl Phthalate</t>
  </si>
  <si>
    <t>Di-n-Butyl Phthalate</t>
  </si>
  <si>
    <t>Dissolved Iron</t>
  </si>
  <si>
    <t>Endrin</t>
  </si>
  <si>
    <t>Endrin Aldehyde</t>
  </si>
  <si>
    <t>Ethylbenzene</t>
  </si>
  <si>
    <t>Fluoranthene</t>
  </si>
  <si>
    <t>Fluorene</t>
  </si>
  <si>
    <t>Fluoride</t>
  </si>
  <si>
    <t>Formaldehyde</t>
  </si>
  <si>
    <t>Free Available Cyanide</t>
  </si>
  <si>
    <t>gamma-BHC</t>
  </si>
  <si>
    <t>Heptachlor</t>
  </si>
  <si>
    <t>Heptachlor Epoxide</t>
  </si>
  <si>
    <t>Hexachlorobenzene</t>
  </si>
  <si>
    <t>Hexachlorobutadiene</t>
  </si>
  <si>
    <t>Hexachlorocyclopentadiene</t>
  </si>
  <si>
    <t>Hexachloroethane</t>
  </si>
  <si>
    <t>Hexavalent Chromium</t>
  </si>
  <si>
    <t>Indeno(1,2,3-cd)Pyrene</t>
  </si>
  <si>
    <t>Isophorone</t>
  </si>
  <si>
    <t>Methyl Bromide</t>
  </si>
  <si>
    <t>Methyl Chloride</t>
  </si>
  <si>
    <t>Methyl Ethyl Ketone</t>
  </si>
  <si>
    <t>Methyl Isobutyl Ketone</t>
  </si>
  <si>
    <t>Methylene Chloride</t>
  </si>
  <si>
    <t>Metolachlor</t>
  </si>
  <si>
    <t>Naphthalene</t>
  </si>
  <si>
    <t>Nitrobenzene</t>
  </si>
  <si>
    <t>N-Nitrosodimethylamine</t>
  </si>
  <si>
    <t>N-Nitrosodi-N-Propylamine</t>
  </si>
  <si>
    <t>N-Nitrosodiphenylamine</t>
  </si>
  <si>
    <t>p-Chloro-m-Cresol</t>
  </si>
  <si>
    <t>p-Cresol</t>
  </si>
  <si>
    <t>Pentachlorophenol</t>
  </si>
  <si>
    <t>Phenanthrene</t>
  </si>
  <si>
    <t>Phenol</t>
  </si>
  <si>
    <t>Pyrene</t>
  </si>
  <si>
    <t>Tetrachloroethylene</t>
  </si>
  <si>
    <t>Toluene</t>
  </si>
  <si>
    <t>Total Aluminum</t>
  </si>
  <si>
    <t>Total Antimony</t>
  </si>
  <si>
    <t>Total Arsenic</t>
  </si>
  <si>
    <t>Total Barium</t>
  </si>
  <si>
    <t>Total Boron</t>
  </si>
  <si>
    <t>Total Cadmium</t>
  </si>
  <si>
    <t>Total Chromium (III)</t>
  </si>
  <si>
    <t>Total Cobalt</t>
  </si>
  <si>
    <t>Total Copper</t>
  </si>
  <si>
    <t>Total Iron</t>
  </si>
  <si>
    <t>Total Lead</t>
  </si>
  <si>
    <t>Total Manganese</t>
  </si>
  <si>
    <t>Total Mercury</t>
  </si>
  <si>
    <t>Total Nickel</t>
  </si>
  <si>
    <t>Total Selenium</t>
  </si>
  <si>
    <t>Total Silver</t>
  </si>
  <si>
    <t>Total Thallium</t>
  </si>
  <si>
    <t>Total Vanadium</t>
  </si>
  <si>
    <t>Total Xylenes</t>
  </si>
  <si>
    <t>Total Zinc</t>
  </si>
  <si>
    <t>Toxaphene</t>
  </si>
  <si>
    <t>Trichloroethylene</t>
  </si>
  <si>
    <t>Vinyl Chloride</t>
  </si>
  <si>
    <t>1.</t>
  </si>
  <si>
    <t>2.</t>
  </si>
  <si>
    <t>3.</t>
  </si>
  <si>
    <t>4.</t>
  </si>
  <si>
    <t>5.</t>
  </si>
  <si>
    <t xml:space="preserve"> </t>
  </si>
  <si>
    <t>INSTRUCTIONS FOR COMPLETING</t>
  </si>
  <si>
    <t>Parameter Name</t>
  </si>
  <si>
    <t>PCBs, Total</t>
  </si>
  <si>
    <t>Chloride</t>
  </si>
  <si>
    <t>Color (Pt-Co)</t>
  </si>
  <si>
    <t>Nitrite plus Nitrate as N</t>
  </si>
  <si>
    <t>Osmotic Pressure (mOs/kg)</t>
  </si>
  <si>
    <t>Sulfate</t>
  </si>
  <si>
    <t>Parameter</t>
  </si>
  <si>
    <t>TOXICS SCREENING ANALYSIS</t>
  </si>
  <si>
    <t>Facility:</t>
  </si>
  <si>
    <t>Candidate for PENTOXSD Modeling?</t>
  </si>
  <si>
    <t>4,6-Dinitro-o-Cresol</t>
  </si>
  <si>
    <t>NPDES Permit No.:</t>
  </si>
  <si>
    <t>1,2-trans-Dichloroethylene</t>
  </si>
  <si>
    <t>4-Bromophenyl Phenyl Ether</t>
  </si>
  <si>
    <t>2-Propanol</t>
  </si>
  <si>
    <t>Carcinogen?</t>
  </si>
  <si>
    <t>Y</t>
  </si>
  <si>
    <t>Conservative?</t>
  </si>
  <si>
    <t>Outfall:</t>
  </si>
  <si>
    <t>&lt;</t>
  </si>
  <si>
    <t>The fields and columns that are available to users for data input are highlighted in yellow.</t>
  </si>
  <si>
    <t>Analysis Hardness (mg/L):</t>
  </si>
  <si>
    <t>Analysis pH (SU):</t>
  </si>
  <si>
    <t>Most Stringent WQBEL (µg/L)</t>
  </si>
  <si>
    <t>Most Stringent Criterion (µg/L)</t>
  </si>
  <si>
    <t>Maximum Concentration in Application or DMRs (µg/L)</t>
  </si>
  <si>
    <t>Aquatic Life - CCC (µg/L)</t>
  </si>
  <si>
    <t>Aquatic Life - CMC (µg/L)</t>
  </si>
  <si>
    <t>Lowest Ch. 16 MDL (µg/L)</t>
  </si>
  <si>
    <t>Other (TYPE HERE)</t>
  </si>
  <si>
    <t>The columns that are available to users for data input are highlighted in yellow.</t>
  </si>
  <si>
    <t>If necessary, modify the analysis Total Hardness (mg/L as CaCO3) and pH (S.U.).  These values are used to calculate criteria for certain parameters.</t>
  </si>
  <si>
    <t>Pollutant Name</t>
  </si>
  <si>
    <t>Target QL (µg/L)</t>
  </si>
  <si>
    <t>Bromide</t>
  </si>
  <si>
    <t>Total Residual Chlorine</t>
  </si>
  <si>
    <t>Total Dissolved Solids</t>
  </si>
  <si>
    <t>Total Cyanide</t>
  </si>
  <si>
    <t>Total Molybdenum</t>
  </si>
  <si>
    <t>Dichlorobromomethane</t>
  </si>
  <si>
    <t>1,1-Dichloroethane</t>
  </si>
  <si>
    <t>1,4-Dioxane</t>
  </si>
  <si>
    <t>Acenaphthylene</t>
  </si>
  <si>
    <t>Benzo(ghi)Perylene</t>
  </si>
  <si>
    <t>Bis(2-Chloroethoxy)Methane</t>
  </si>
  <si>
    <t>4-Chlorophenyl Phenyl Ether</t>
  </si>
  <si>
    <t>Di-n-Octyl Phthalate</t>
  </si>
  <si>
    <t>Delta BHC</t>
  </si>
  <si>
    <t>Endosulfan Sulfate</t>
  </si>
  <si>
    <t>Gross Alpha (pCi/L)</t>
  </si>
  <si>
    <t>Total Beta (pCi/L)</t>
  </si>
  <si>
    <t>Radium 226/228 (pCi/L)</t>
  </si>
  <si>
    <t>Total Strontium</t>
  </si>
  <si>
    <t>Total Uranium</t>
  </si>
  <si>
    <t>QL</t>
  </si>
  <si>
    <t>Reasonable reporting limit from commercial laboratory.</t>
  </si>
  <si>
    <t>This parameter should be split into cis and trans isomers, then the BoL reporting limit of 0.50 can be applied to each.</t>
  </si>
  <si>
    <t>The RL should at least be the combination of the other RLs involved.</t>
  </si>
  <si>
    <t>Ethylene Glycol</t>
  </si>
  <si>
    <t>PCB-1221</t>
  </si>
  <si>
    <t>PCB-1232</t>
  </si>
  <si>
    <t>PCB-1242</t>
  </si>
  <si>
    <t>PCB-1248</t>
  </si>
  <si>
    <t>PCB-1254</t>
  </si>
  <si>
    <t>PCB-1260</t>
  </si>
  <si>
    <t>0.25</t>
  </si>
  <si>
    <t>Total Tungsten</t>
  </si>
  <si>
    <t>MTBE</t>
  </si>
  <si>
    <t>Trichlorofluoromethane</t>
  </si>
  <si>
    <t>PCB-1016</t>
  </si>
  <si>
    <t>Dichlorodifluoromethane</t>
  </si>
  <si>
    <t>Dibromomethane</t>
  </si>
  <si>
    <t>BOL reporting limit</t>
  </si>
  <si>
    <t>WATER QUALITY POLLUTANTS OF CONCERN</t>
  </si>
  <si>
    <t>This spreadsheet may be used to evaluate toxic parameters of concern for water quality modeling and to facilitate determinations of "reasonable potential" to cause an excursion above water quality standards, in accordance with the SOPs for Establishing Effluent Limits.  Every parameter that is listed with at least one water quality criterion in Chapter 93 is available for selection plus others.  In addition, parameters with provisional criteria may be manually entered by users.</t>
  </si>
  <si>
    <t>General Instructions</t>
  </si>
  <si>
    <t>If using the "Blank Template" worksheet, select parameters from the dropdown menus within the "Parameter" column.  The most stringent criterion in Chapter 93 is automatically displayed.  (The parameters and criteria are pre-populated for the "Major Sewage" and "Industrial" worksheets).</t>
  </si>
  <si>
    <t>Enter the maximum concentration reported in the permit application or Discharge Monitoring Reports (DMRs) in the column labeled "Maximum Concentration in Application or DMRs (µg/L)."  Make sure the values are in terms of µg/L.  Alternatively, if there are sufficient data (10 or more data points), enter the "AMEC" concentration calculated by the TOXCONC.xls spreadsheet.  If the maximum concentration is a "non-detect" result, select the less than symbol (&lt;) in the left side of the cell.  The program will evaluate whether the parameter is a candidate for PENTOXSD modeling based on the entered maximum value, the Target Quantitation Limit (QL), and the most stringent Chapter 93 criterion.  Possible values are "Yes", "No", and "No (Value &lt; QL)".</t>
  </si>
  <si>
    <t>Reference Worksheet</t>
  </si>
  <si>
    <t>Group 1</t>
  </si>
  <si>
    <t>Total Chromium</t>
  </si>
  <si>
    <t>Group 2</t>
  </si>
  <si>
    <t>Chloroethane</t>
  </si>
  <si>
    <t>Group 3</t>
  </si>
  <si>
    <t>Group 4</t>
  </si>
  <si>
    <t>n-Nitrosodimethylamine</t>
  </si>
  <si>
    <t>n-Nitrosodi-n-Propylamine</t>
  </si>
  <si>
    <t>n-Nitrosodiphenylamine</t>
  </si>
  <si>
    <t>Group 5</t>
  </si>
  <si>
    <t>delta BHC</t>
  </si>
  <si>
    <t>Group 6</t>
  </si>
  <si>
    <t>Group 7</t>
  </si>
  <si>
    <t>Total Phenols (Phenolics)</t>
  </si>
  <si>
    <t>1,2-cis-Dichloroethylene</t>
  </si>
  <si>
    <t>Acrylamide</t>
  </si>
  <si>
    <t>Benzene Metadisulfonic Acid</t>
  </si>
  <si>
    <t>Benzene Monosulfonic Acid</t>
  </si>
  <si>
    <t>Benzyl Chloride</t>
  </si>
  <si>
    <t>2-Butoxyethanol</t>
  </si>
  <si>
    <t>Cyclohexylamine</t>
  </si>
  <si>
    <t>Nonylphenol</t>
  </si>
  <si>
    <t>p-Phenol Sulfonic Acid</t>
  </si>
  <si>
    <t>Resorcinol</t>
  </si>
  <si>
    <t>1,2,4-Trimethylbenzene</t>
  </si>
  <si>
    <t>1,3,5-Trimethylbenzene</t>
  </si>
  <si>
    <t>Screening Level - Low</t>
  </si>
  <si>
    <t>Screening Level - High</t>
  </si>
  <si>
    <t>Discharge Flow (MGD):</t>
  </si>
  <si>
    <t>BCS1M Screen 1</t>
  </si>
  <si>
    <t>BCS1M Screen 2</t>
  </si>
  <si>
    <t>Screening High</t>
  </si>
  <si>
    <t>Screening Low</t>
  </si>
  <si>
    <t>Final Rec.</t>
  </si>
  <si>
    <t>Screening Recommendation</t>
  </si>
  <si>
    <t>Human Health (µg/L)</t>
  </si>
  <si>
    <r>
      <t>Enter the name of the facility, the NPDES permit number, the applicable outfall number, and the discharge flow</t>
    </r>
    <r>
      <rPr>
        <b/>
        <vertAlign val="superscript"/>
        <sz val="10"/>
        <rFont val="Arial"/>
        <family val="2"/>
      </rPr>
      <t>1</t>
    </r>
    <r>
      <rPr>
        <sz val="10"/>
        <rFont val="Arial"/>
        <family val="2"/>
      </rPr>
      <t xml:space="preserve"> ("design flow" in MGD).</t>
    </r>
  </si>
  <si>
    <t>All available water quality criteria and Target QLs for parameters identified in Chapter 93 can be found in this table, as well as other parameters that do not have criteria.  Users may add provisional criteria and new chemicals to the bottom of the list.  Once entered, the new parameter(s) should be available in the drop-down menus in the worksheets.  Users may also indicate "Y" where they believe a parameter should be treated conservatively, if not already indicated.</t>
  </si>
  <si>
    <t>After PENTOXSD modeling for the candidate pollutants, enter the most stringent WQBEL into the column of the same name.  The program then provides a recommendation for how to treat the parameter in the permit.  Possible values are "No Limits/Monitoring" (no limits or monitoring recommended), "Establish Limits", and "Monitor".  The logic is based on procedures in DEP's SOPs.</t>
  </si>
  <si>
    <r>
      <rPr>
        <b/>
        <sz val="10"/>
        <rFont val="Arial"/>
        <family val="2"/>
      </rPr>
      <t>1</t>
    </r>
    <r>
      <rPr>
        <sz val="10"/>
        <rFont val="Arial"/>
        <family val="2"/>
      </rPr>
      <t xml:space="preserve"> - Discharge flow is used as part of a screening analysis for Total Dissolved Solids (TDS), Bromide and 1,4-Dioxane.  Bromide and 1,4-Dioxane do not have Chapter 93 criteria but have been identified as potential pollutants of concern that may warrant monitoring in permits.  The screening thresholds for Bromide are 1 mg/L (for discharge flows &gt; 0.1 MGD) and 10 mg/L (for discharge flows &lt;= 0.1 MGD).  The screening thresholds for 1,4-Dioxane are 0.01 mg/L (for discharge flows &gt; 0.1 MGD) and 0.1 mg/L (for discharge flows &lt;= 0.1 MGD).  The screening thresholds for TDS are 1,000 mg/L or 20,000 lbs/day (for discharge flows &gt; 0.1 MGD) and 5,000 mg/L (for discharge flows &lt;= 0.1 MGD). If TDS will be monitored, the Toxics Screening Analysis spreadsheet automatically recommends that Sulfate, Chloride and Bromide be monitored as well.</t>
    </r>
  </si>
  <si>
    <t>Analysis Hardness to Use</t>
  </si>
  <si>
    <t>Analysis pH to Use</t>
  </si>
  <si>
    <t>Target QL &lt; Ch 16 MDL?</t>
  </si>
  <si>
    <t>Target QL &lt; MSC?</t>
  </si>
  <si>
    <t>EPA Minimum Level (µg/L)</t>
  </si>
  <si>
    <t>VERSION 2.2</t>
  </si>
  <si>
    <t>Target QL Method</t>
  </si>
  <si>
    <t>Target QL Basis</t>
  </si>
  <si>
    <t>EPA 624</t>
  </si>
  <si>
    <t>EPA 8270C</t>
  </si>
  <si>
    <t>EPA 8015C</t>
  </si>
  <si>
    <t>EPA 1613</t>
  </si>
  <si>
    <t>EPA 625</t>
  </si>
  <si>
    <t xml:space="preserve">EPA Method currently being researched </t>
  </si>
  <si>
    <t>EPA 8260B</t>
  </si>
  <si>
    <t>ALS Environmental Method</t>
  </si>
  <si>
    <t>EPA 608</t>
  </si>
  <si>
    <t>EPA 300.0</t>
  </si>
  <si>
    <t>SM 2120B</t>
  </si>
  <si>
    <t>CalTest Method "Pyrethroids by GCMS-NCI-SIM"</t>
  </si>
  <si>
    <t>EPA 200.7</t>
  </si>
  <si>
    <t>EPA 8015D</t>
  </si>
  <si>
    <t>EPA 8315A</t>
  </si>
  <si>
    <t>BoL Method</t>
  </si>
  <si>
    <t>EPA 900.0</t>
  </si>
  <si>
    <t>EPA 218.6</t>
  </si>
  <si>
    <t>EPA 353.2</t>
  </si>
  <si>
    <t>USGS "Determination of Wastewater Compounds in
Whole Water by Continuous Liquid–Liquid Extraction
and Capillary-Column Gas Chromatography/
Mass Spectrometry"</t>
  </si>
  <si>
    <t>Total Beryllium</t>
  </si>
  <si>
    <t>EPA 903.1</t>
  </si>
  <si>
    <t>EPA 200.8</t>
  </si>
  <si>
    <t>EPA 335.4</t>
  </si>
  <si>
    <t>USGS-I-1749</t>
  </si>
  <si>
    <t>EPA 245.1</t>
  </si>
  <si>
    <t>EPA 420.4</t>
  </si>
  <si>
    <t>Reaserch from accredited labs from 2011.  See document TRC MDL for NPDES Permits (May 2011)</t>
  </si>
  <si>
    <t>This number is by Total Uranium Analysis via a UA-3 Uranium analizer, but that may be obsolete now.  I have a call into the Radiation Measurements to see if they have a different method they are using now.  If anything, I think our QL could be lowered.</t>
  </si>
  <si>
    <t>There are 3 possible worksheets that can be used - "Blank Template" (for users who would like to manually enter parameters), "Major Sewage" (contains a list of some Group 1 and all Groups 2 - 7 parameters from the Major Sewage application), and "Industrial" (contains a list of some Group 1 and all Groups 2 - 7 parameters from the Industrial Waste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</si>
</sst>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
    <numFmt numFmtId="166" formatCode="0.000000000"/>
    <numFmt numFmtId="167" formatCode="00#"/>
  </numFmts>
  <fonts count="18" x14ac:knownFonts="1">
    <font>
      <sz val="10"/>
      <name val="Arial"/>
    </font>
    <font>
      <sz val="10"/>
      <name val="Arial"/>
      <family val="2"/>
    </font>
    <font>
      <b/>
      <sz val="10"/>
      <name val="Arial"/>
      <family val="2"/>
    </font>
    <font>
      <b/>
      <sz val="8"/>
      <name val="Arial"/>
      <family val="2"/>
    </font>
    <font>
      <sz val="8"/>
      <name val="Arial"/>
      <family val="2"/>
    </font>
    <font>
      <sz val="7"/>
      <name val="Arial"/>
      <family val="2"/>
    </font>
    <font>
      <b/>
      <sz val="11"/>
      <name val="Arial"/>
      <family val="2"/>
    </font>
    <font>
      <sz val="10"/>
      <name val="Arial"/>
      <family val="2"/>
    </font>
    <font>
      <b/>
      <sz val="7"/>
      <name val="Arial"/>
      <family val="2"/>
    </font>
    <font>
      <sz val="7"/>
      <name val="Arial"/>
      <family val="2"/>
    </font>
    <font>
      <b/>
      <sz val="9"/>
      <name val="Arial"/>
      <family val="2"/>
    </font>
    <font>
      <b/>
      <u/>
      <sz val="10"/>
      <name val="Arial"/>
      <family val="2"/>
    </font>
    <font>
      <sz val="8"/>
      <name val="Arial"/>
      <family val="2"/>
    </font>
    <font>
      <sz val="9"/>
      <name val="Arial"/>
      <family val="2"/>
    </font>
    <font>
      <b/>
      <i/>
      <sz val="10"/>
      <name val="Arial"/>
      <family val="2"/>
    </font>
    <font>
      <sz val="9"/>
      <color indexed="81"/>
      <name val="Tahoma"/>
      <family val="2"/>
    </font>
    <font>
      <b/>
      <sz val="9"/>
      <color indexed="81"/>
      <name val="Tahoma"/>
      <family val="2"/>
    </font>
    <font>
      <b/>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AFADC"/>
        <bgColor indexed="64"/>
      </patternFill>
    </fill>
  </fills>
  <borders count="32">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s>
  <cellStyleXfs count="1">
    <xf numFmtId="0" fontId="0" fillId="0" borderId="0"/>
  </cellStyleXfs>
  <cellXfs count="143">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xf>
    <xf numFmtId="0" fontId="0" fillId="0" borderId="0" xfId="0" applyAlignment="1">
      <alignment horizontal="center"/>
    </xf>
    <xf numFmtId="0" fontId="12" fillId="0" borderId="0" xfId="0" applyFont="1"/>
    <xf numFmtId="0" fontId="1" fillId="0" borderId="0" xfId="0" applyFont="1"/>
    <xf numFmtId="0" fontId="7"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164" fontId="4" fillId="0" borderId="0" xfId="0" applyNumberFormat="1" applyFont="1" applyAlignment="1">
      <alignment horizontal="center"/>
    </xf>
    <xf numFmtId="0" fontId="0" fillId="3" borderId="4" xfId="0" applyFill="1" applyBorder="1"/>
    <xf numFmtId="0" fontId="0" fillId="3" borderId="6" xfId="0" applyFill="1" applyBorder="1"/>
    <xf numFmtId="0" fontId="0" fillId="3" borderId="0" xfId="0" applyFill="1" applyBorder="1"/>
    <xf numFmtId="0" fontId="0" fillId="3" borderId="8" xfId="0" applyFill="1" applyBorder="1"/>
    <xf numFmtId="0" fontId="2" fillId="0" borderId="0" xfId="0" applyFont="1" applyAlignment="1">
      <alignment horizontal="center"/>
    </xf>
    <xf numFmtId="166" fontId="4" fillId="0" borderId="0" xfId="0" applyNumberFormat="1" applyFont="1" applyAlignment="1">
      <alignment horizontal="center"/>
    </xf>
    <xf numFmtId="2" fontId="4" fillId="0" borderId="0" xfId="0" applyNumberFormat="1" applyFont="1" applyAlignment="1">
      <alignment horizontal="center"/>
    </xf>
    <xf numFmtId="1" fontId="4" fillId="0" borderId="0" xfId="0" applyNumberFormat="1" applyFont="1" applyAlignment="1">
      <alignment horizontal="center"/>
    </xf>
    <xf numFmtId="0" fontId="4" fillId="4" borderId="0" xfId="0" applyFont="1" applyFill="1" applyAlignment="1" applyProtection="1">
      <alignment horizontal="center"/>
      <protection locked="0"/>
    </xf>
    <xf numFmtId="0" fontId="3" fillId="4" borderId="0" xfId="0" applyFont="1" applyFill="1" applyAlignment="1">
      <alignment horizontal="center"/>
    </xf>
    <xf numFmtId="0" fontId="4" fillId="4" borderId="0" xfId="0" applyFont="1" applyFill="1" applyProtection="1">
      <protection locked="0"/>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2" fontId="4" fillId="0" borderId="0" xfId="0" applyNumberFormat="1" applyFont="1" applyAlignment="1">
      <alignment horizontal="center" wrapText="1"/>
    </xf>
    <xf numFmtId="165" fontId="4" fillId="0" borderId="0" xfId="0" applyNumberFormat="1" applyFont="1" applyAlignment="1">
      <alignment horizontal="center"/>
    </xf>
    <xf numFmtId="0" fontId="7" fillId="0" borderId="0" xfId="0" applyFont="1" applyAlignment="1">
      <alignment horizontal="center"/>
    </xf>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xf numFmtId="0" fontId="12" fillId="0" borderId="0" xfId="0" applyFont="1" applyFill="1" applyAlignment="1">
      <alignment horizontal="center"/>
    </xf>
    <xf numFmtId="0" fontId="12" fillId="0" borderId="0" xfId="0" applyFont="1" applyFill="1"/>
    <xf numFmtId="0" fontId="0" fillId="3" borderId="3" xfId="0" applyFill="1" applyBorder="1" applyAlignment="1">
      <alignment horizontal="center"/>
    </xf>
    <xf numFmtId="0" fontId="0" fillId="3" borderId="0" xfId="0" applyFill="1" applyBorder="1" applyAlignment="1">
      <alignment horizontal="center"/>
    </xf>
    <xf numFmtId="0" fontId="0" fillId="3" borderId="17" xfId="0" applyFill="1" applyBorder="1" applyAlignment="1">
      <alignment horizontal="center"/>
    </xf>
    <xf numFmtId="0" fontId="7" fillId="3" borderId="0" xfId="0" applyFont="1" applyFill="1" applyBorder="1" applyAlignment="1">
      <alignment horizontal="justify" wrapText="1" readingOrder="1"/>
    </xf>
    <xf numFmtId="0" fontId="1" fillId="3" borderId="0" xfId="0" applyFont="1" applyFill="1" applyBorder="1"/>
    <xf numFmtId="0" fontId="2" fillId="3" borderId="0" xfId="0" applyFont="1" applyFill="1" applyBorder="1" applyAlignment="1">
      <alignment horizontal="center" vertical="center"/>
    </xf>
    <xf numFmtId="0" fontId="0" fillId="3" borderId="0" xfId="0" applyFill="1" applyBorder="1" applyAlignment="1">
      <alignment horizontal="justify"/>
    </xf>
    <xf numFmtId="49" fontId="2" fillId="3" borderId="0" xfId="0" applyNumberFormat="1" applyFont="1" applyFill="1" applyBorder="1" applyAlignment="1">
      <alignment horizontal="left" wrapText="1"/>
    </xf>
    <xf numFmtId="49" fontId="2" fillId="3" borderId="0" xfId="0" applyNumberFormat="1" applyFont="1" applyFill="1" applyBorder="1" applyAlignment="1">
      <alignment horizontal="justify" wrapText="1"/>
    </xf>
    <xf numFmtId="49" fontId="2" fillId="3" borderId="0" xfId="0" applyNumberFormat="1" applyFont="1" applyFill="1" applyBorder="1"/>
    <xf numFmtId="0" fontId="0" fillId="3" borderId="0" xfId="0" applyFill="1" applyBorder="1" applyAlignment="1">
      <alignment horizontal="justify" wrapText="1" readingOrder="1"/>
    </xf>
    <xf numFmtId="0" fontId="0" fillId="3" borderId="21" xfId="0" applyFill="1" applyBorder="1" applyAlignment="1">
      <alignment horizontal="center"/>
    </xf>
    <xf numFmtId="0" fontId="0" fillId="2" borderId="22" xfId="0" applyFill="1" applyBorder="1" applyAlignment="1">
      <alignment horizontal="center"/>
    </xf>
    <xf numFmtId="0" fontId="2" fillId="3" borderId="0" xfId="0" applyFont="1" applyFill="1" applyBorder="1" applyAlignment="1">
      <alignment horizontal="center" vertical="center" textRotation="90"/>
    </xf>
    <xf numFmtId="0" fontId="2" fillId="0" borderId="0" xfId="0" applyFont="1" applyFill="1" applyBorder="1" applyAlignment="1">
      <alignment horizontal="center"/>
    </xf>
    <xf numFmtId="0" fontId="0" fillId="3" borderId="0" xfId="0" applyFill="1" applyBorder="1" applyAlignment="1">
      <alignment horizontal="center"/>
    </xf>
    <xf numFmtId="0" fontId="0" fillId="2" borderId="22" xfId="0" applyFill="1" applyBorder="1" applyAlignment="1">
      <alignment horizontal="center"/>
    </xf>
    <xf numFmtId="0" fontId="0" fillId="3" borderId="21" xfId="0" applyFill="1" applyBorder="1" applyAlignment="1">
      <alignment horizontal="center"/>
    </xf>
    <xf numFmtId="0" fontId="3" fillId="0" borderId="0" xfId="0" applyFont="1" applyFill="1" applyAlignment="1">
      <alignment horizontal="center"/>
    </xf>
    <xf numFmtId="0" fontId="1" fillId="3" borderId="0" xfId="0" applyFont="1" applyFill="1" applyBorder="1" applyAlignment="1">
      <alignment horizontal="justify" wrapText="1" readingOrder="1"/>
    </xf>
    <xf numFmtId="0" fontId="7" fillId="3" borderId="0" xfId="0" applyFont="1" applyFill="1" applyBorder="1" applyAlignment="1">
      <alignment horizontal="justify" wrapText="1" readingOrder="1"/>
    </xf>
    <xf numFmtId="0" fontId="0" fillId="3" borderId="0" xfId="0" applyFill="1" applyBorder="1" applyAlignment="1">
      <alignment horizontal="center" wrapText="1" readingOrder="1"/>
    </xf>
    <xf numFmtId="0" fontId="7" fillId="3" borderId="23" xfId="0" applyFont="1" applyFill="1" applyBorder="1" applyAlignment="1">
      <alignment horizontal="center"/>
    </xf>
    <xf numFmtId="0" fontId="7" fillId="3" borderId="24" xfId="0" applyFont="1" applyFill="1" applyBorder="1" applyAlignment="1">
      <alignment horizontal="center"/>
    </xf>
    <xf numFmtId="0" fontId="7" fillId="3" borderId="25" xfId="0" applyFont="1" applyFill="1" applyBorder="1" applyAlignment="1">
      <alignment horizontal="center"/>
    </xf>
    <xf numFmtId="49" fontId="2" fillId="3" borderId="0" xfId="0" applyNumberFormat="1" applyFont="1" applyFill="1" applyBorder="1" applyAlignment="1">
      <alignment horizontal="center" wrapText="1"/>
    </xf>
    <xf numFmtId="0" fontId="0" fillId="3" borderId="18" xfId="0" applyFill="1" applyBorder="1" applyAlignment="1">
      <alignment horizontal="center"/>
    </xf>
    <xf numFmtId="0" fontId="0" fillId="3" borderId="21" xfId="0" applyFill="1" applyBorder="1" applyAlignment="1">
      <alignment horizontal="center"/>
    </xf>
    <xf numFmtId="0" fontId="0" fillId="3" borderId="0" xfId="0" applyFill="1" applyBorder="1" applyAlignment="1">
      <alignment horizontal="center"/>
    </xf>
    <xf numFmtId="0" fontId="11" fillId="3" borderId="0" xfId="0" applyFont="1" applyFill="1" applyBorder="1" applyAlignment="1">
      <alignment horizontal="left" wrapText="1"/>
    </xf>
    <xf numFmtId="0" fontId="7" fillId="3" borderId="0" xfId="0" applyFont="1" applyFill="1" applyBorder="1" applyAlignment="1">
      <alignment horizontal="left" wrapText="1"/>
    </xf>
    <xf numFmtId="0" fontId="14" fillId="3" borderId="0" xfId="0" applyFont="1" applyFill="1" applyBorder="1" applyAlignment="1">
      <alignment horizontal="left" wrapText="1"/>
    </xf>
    <xf numFmtId="0" fontId="7" fillId="3" borderId="0" xfId="0" applyFont="1" applyFill="1" applyBorder="1" applyAlignment="1">
      <alignment horizontal="justify" vertical="top" wrapText="1" readingOrder="1"/>
    </xf>
    <xf numFmtId="0" fontId="11" fillId="3" borderId="0" xfId="0" applyFont="1" applyFill="1" applyBorder="1" applyAlignment="1">
      <alignment horizontal="left"/>
    </xf>
    <xf numFmtId="0" fontId="11" fillId="3" borderId="0" xfId="0" applyFont="1" applyFill="1" applyBorder="1" applyAlignment="1">
      <alignment horizontal="center" wrapText="1"/>
    </xf>
    <xf numFmtId="0" fontId="0" fillId="2" borderId="20" xfId="0" applyFill="1" applyBorder="1" applyAlignment="1">
      <alignment horizontal="center"/>
    </xf>
    <xf numFmtId="0" fontId="0" fillId="2" borderId="22" xfId="0" applyFill="1" applyBorder="1" applyAlignment="1">
      <alignment horizontal="center"/>
    </xf>
    <xf numFmtId="0" fontId="8" fillId="3" borderId="19" xfId="0" applyFont="1" applyFill="1" applyBorder="1" applyAlignment="1">
      <alignment horizontal="left"/>
    </xf>
    <xf numFmtId="0" fontId="9" fillId="3" borderId="19" xfId="0" applyFont="1" applyFill="1" applyBorder="1" applyAlignment="1">
      <alignment horizontal="left"/>
    </xf>
    <xf numFmtId="0" fontId="6" fillId="3" borderId="0" xfId="0" applyFont="1" applyFill="1" applyBorder="1" applyAlignment="1">
      <alignment horizontal="center"/>
    </xf>
    <xf numFmtId="0" fontId="0" fillId="3" borderId="0" xfId="0" applyFill="1" applyBorder="1" applyAlignment="1">
      <alignment horizontal="justify" wrapText="1" readingOrder="1"/>
    </xf>
    <xf numFmtId="0" fontId="0" fillId="3" borderId="0" xfId="0" applyFill="1" applyBorder="1" applyAlignment="1" applyProtection="1">
      <alignment horizontal="center"/>
    </xf>
    <xf numFmtId="0" fontId="0" fillId="3" borderId="1" xfId="0" applyFill="1" applyBorder="1" applyAlignment="1" applyProtection="1">
      <alignment horizontal="center"/>
    </xf>
    <xf numFmtId="0" fontId="2" fillId="3" borderId="12" xfId="0" applyFont="1" applyFill="1" applyBorder="1" applyAlignment="1">
      <alignment horizontal="center" vertical="center" textRotation="90"/>
    </xf>
    <xf numFmtId="0" fontId="2" fillId="3" borderId="29" xfId="0" applyFont="1" applyFill="1" applyBorder="1" applyAlignment="1">
      <alignment horizontal="center" vertical="center" textRotation="90"/>
    </xf>
    <xf numFmtId="0" fontId="2" fillId="3" borderId="30" xfId="0" applyFont="1" applyFill="1" applyBorder="1" applyAlignment="1">
      <alignment horizontal="center" vertical="center" textRotation="90"/>
    </xf>
    <xf numFmtId="0" fontId="13" fillId="4" borderId="26" xfId="0" applyFont="1" applyFill="1" applyBorder="1" applyAlignment="1" applyProtection="1">
      <alignment horizontal="left"/>
      <protection locked="0"/>
    </xf>
    <xf numFmtId="0" fontId="13" fillId="4" borderId="27" xfId="0" applyFont="1" applyFill="1" applyBorder="1" applyAlignment="1" applyProtection="1">
      <alignment horizontal="left"/>
      <protection locked="0"/>
    </xf>
    <xf numFmtId="0" fontId="13" fillId="4" borderId="28" xfId="0" applyFont="1" applyFill="1" applyBorder="1" applyAlignment="1" applyProtection="1">
      <alignment horizontal="left"/>
      <protection locked="0"/>
    </xf>
    <xf numFmtId="0" fontId="13" fillId="4" borderId="10" xfId="0" applyNumberFormat="1" applyFont="1" applyFill="1" applyBorder="1" applyAlignment="1" applyProtection="1">
      <alignment horizontal="center"/>
      <protection locked="0"/>
    </xf>
    <xf numFmtId="0" fontId="13" fillId="3" borderId="10" xfId="0" applyFont="1" applyFill="1" applyBorder="1" applyAlignment="1">
      <alignment horizontal="center"/>
    </xf>
    <xf numFmtId="0" fontId="13" fillId="4" borderId="10" xfId="0" applyFont="1" applyFill="1" applyBorder="1" applyAlignment="1" applyProtection="1">
      <alignment horizontal="center"/>
      <protection locked="0"/>
    </xf>
    <xf numFmtId="0" fontId="13" fillId="3" borderId="26" xfId="0" applyFont="1" applyFill="1" applyBorder="1" applyAlignment="1" applyProtection="1">
      <alignment horizontal="left"/>
    </xf>
    <xf numFmtId="0" fontId="13" fillId="3" borderId="27" xfId="0" applyFont="1" applyFill="1" applyBorder="1" applyAlignment="1" applyProtection="1">
      <alignment horizontal="left"/>
    </xf>
    <xf numFmtId="0" fontId="13" fillId="3" borderId="28" xfId="0" applyFont="1" applyFill="1" applyBorder="1" applyAlignment="1" applyProtection="1">
      <alignment horizontal="left"/>
    </xf>
    <xf numFmtId="0" fontId="13" fillId="3" borderId="10" xfId="0" applyFont="1" applyFill="1" applyBorder="1" applyAlignment="1" applyProtection="1">
      <alignment horizontal="left"/>
    </xf>
    <xf numFmtId="0" fontId="0" fillId="3" borderId="2"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5" fillId="3" borderId="3" xfId="0" applyFont="1" applyFill="1" applyBorder="1" applyAlignment="1" applyProtection="1">
      <alignment horizontal="center"/>
    </xf>
    <xf numFmtId="0" fontId="6" fillId="3" borderId="0" xfId="0" applyFont="1" applyFill="1" applyBorder="1" applyAlignment="1" applyProtection="1">
      <alignment horizontal="center"/>
    </xf>
    <xf numFmtId="0" fontId="2" fillId="4" borderId="1" xfId="0" applyFont="1" applyFill="1" applyBorder="1" applyAlignment="1" applyProtection="1">
      <alignment horizontal="left"/>
      <protection locked="0"/>
    </xf>
    <xf numFmtId="0" fontId="13" fillId="3" borderId="9" xfId="0" applyFont="1" applyFill="1" applyBorder="1" applyAlignment="1" applyProtection="1">
      <alignment horizontal="left"/>
    </xf>
    <xf numFmtId="0" fontId="13" fillId="4" borderId="9" xfId="0" applyNumberFormat="1" applyFont="1" applyFill="1" applyBorder="1" applyAlignment="1" applyProtection="1">
      <alignment horizontal="center"/>
      <protection locked="0"/>
    </xf>
    <xf numFmtId="0" fontId="13" fillId="3" borderId="9" xfId="0" applyFont="1" applyFill="1" applyBorder="1" applyAlignment="1">
      <alignment horizontal="center"/>
    </xf>
    <xf numFmtId="0" fontId="13" fillId="4" borderId="9" xfId="0" applyFont="1" applyFill="1" applyBorder="1" applyAlignment="1" applyProtection="1">
      <alignment horizontal="center"/>
      <protection locked="0"/>
    </xf>
    <xf numFmtId="167" fontId="2" fillId="4" borderId="1" xfId="0" applyNumberFormat="1" applyFont="1" applyFill="1" applyBorder="1" applyAlignment="1" applyProtection="1">
      <alignment horizontal="center"/>
      <protection locked="0"/>
    </xf>
    <xf numFmtId="0" fontId="2" fillId="4" borderId="27" xfId="0" applyFont="1" applyFill="1" applyBorder="1" applyAlignment="1" applyProtection="1">
      <alignment horizontal="center"/>
      <protection locked="0"/>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2" fillId="4" borderId="1" xfId="0" applyFont="1" applyFill="1" applyBorder="1" applyAlignment="1" applyProtection="1">
      <alignment horizontal="center"/>
      <protection locked="0"/>
    </xf>
    <xf numFmtId="0" fontId="13" fillId="3" borderId="26" xfId="0" applyFont="1" applyFill="1" applyBorder="1" applyAlignment="1">
      <alignment horizontal="center"/>
    </xf>
    <xf numFmtId="0" fontId="13" fillId="3" borderId="27" xfId="0" applyFont="1" applyFill="1" applyBorder="1" applyAlignment="1">
      <alignment horizontal="center"/>
    </xf>
    <xf numFmtId="0" fontId="13" fillId="3" borderId="28" xfId="0" applyFont="1" applyFill="1" applyBorder="1" applyAlignment="1">
      <alignment horizontal="center"/>
    </xf>
    <xf numFmtId="0" fontId="13" fillId="4" borderId="14" xfId="0" applyFont="1" applyFill="1" applyBorder="1" applyAlignment="1" applyProtection="1">
      <alignment horizontal="left"/>
      <protection locked="0"/>
    </xf>
    <xf numFmtId="0" fontId="13" fillId="4" borderId="15" xfId="0" applyFont="1" applyFill="1" applyBorder="1" applyAlignment="1" applyProtection="1">
      <alignment horizontal="left"/>
      <protection locked="0"/>
    </xf>
    <xf numFmtId="0" fontId="13" fillId="4" borderId="16" xfId="0" applyFont="1" applyFill="1" applyBorder="1" applyAlignment="1" applyProtection="1">
      <alignment horizontal="left"/>
      <protection locked="0"/>
    </xf>
    <xf numFmtId="0" fontId="13" fillId="4" borderId="11" xfId="0" applyNumberFormat="1" applyFont="1" applyFill="1" applyBorder="1" applyAlignment="1" applyProtection="1">
      <alignment horizontal="center"/>
      <protection locked="0"/>
    </xf>
    <xf numFmtId="0" fontId="13" fillId="3" borderId="11" xfId="0" applyFont="1" applyFill="1" applyBorder="1" applyAlignment="1">
      <alignment horizontal="center"/>
    </xf>
    <xf numFmtId="0" fontId="13" fillId="3" borderId="14"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4" borderId="11" xfId="0" applyFont="1" applyFill="1" applyBorder="1" applyAlignment="1" applyProtection="1">
      <alignment horizontal="center"/>
      <protection locked="0"/>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3" fillId="4" borderId="14" xfId="0" applyFont="1" applyFill="1" applyBorder="1" applyAlignment="1" applyProtection="1">
      <alignment horizontal="center"/>
      <protection locked="0"/>
    </xf>
    <xf numFmtId="0" fontId="13" fillId="4" borderId="15" xfId="0" applyFont="1" applyFill="1" applyBorder="1" applyAlignment="1" applyProtection="1">
      <alignment horizontal="center"/>
      <protection locked="0"/>
    </xf>
    <xf numFmtId="0" fontId="13" fillId="4" borderId="16" xfId="0" applyFont="1" applyFill="1" applyBorder="1" applyAlignment="1" applyProtection="1">
      <alignment horizontal="center"/>
      <protection locked="0"/>
    </xf>
    <xf numFmtId="0" fontId="13" fillId="4" borderId="10" xfId="0" applyFont="1" applyFill="1" applyBorder="1" applyAlignment="1" applyProtection="1">
      <alignment horizontal="left"/>
      <protection locked="0"/>
    </xf>
    <xf numFmtId="0" fontId="4" fillId="0" borderId="0" xfId="0" applyFont="1" applyFill="1" applyAlignment="1">
      <alignment horizontal="center" wrapText="1"/>
    </xf>
    <xf numFmtId="0" fontId="4" fillId="0" borderId="0" xfId="0" applyFont="1" applyFill="1" applyAlignment="1" applyProtection="1">
      <alignment horizontal="center"/>
      <protection locked="0"/>
    </xf>
    <xf numFmtId="0" fontId="0" fillId="3" borderId="0" xfId="0" applyFill="1"/>
    <xf numFmtId="0" fontId="1" fillId="3" borderId="0" xfId="0" applyFont="1" applyFill="1"/>
    <xf numFmtId="0" fontId="1" fillId="3" borderId="0" xfId="0" applyFont="1" applyFill="1" applyBorder="1" applyAlignment="1">
      <alignment horizontal="justify" vertical="top" wrapText="1" readingOrder="1"/>
    </xf>
    <xf numFmtId="0" fontId="7" fillId="3" borderId="0" xfId="0" applyFont="1" applyFill="1" applyBorder="1" applyAlignment="1" applyProtection="1">
      <alignment horizontal="left"/>
    </xf>
    <xf numFmtId="0" fontId="7" fillId="3" borderId="0" xfId="0" applyFont="1" applyFill="1" applyBorder="1" applyAlignment="1" applyProtection="1"/>
    <xf numFmtId="0" fontId="2" fillId="0" borderId="0" xfId="0" applyFont="1" applyFill="1" applyBorder="1" applyAlignment="1" applyProtection="1">
      <alignment horizontal="center"/>
    </xf>
    <xf numFmtId="0" fontId="0" fillId="3" borderId="0" xfId="0" applyFill="1" applyBorder="1" applyAlignment="1" applyProtection="1">
      <alignment horizontal="left"/>
    </xf>
    <xf numFmtId="165" fontId="2" fillId="0" borderId="31" xfId="0" applyNumberFormat="1" applyFont="1" applyFill="1" applyBorder="1" applyAlignment="1" applyProtection="1">
      <alignment horizontal="center"/>
    </xf>
    <xf numFmtId="0" fontId="7" fillId="3" borderId="0" xfId="0" applyFont="1" applyFill="1" applyBorder="1" applyAlignment="1" applyProtection="1">
      <alignment horizontal="right"/>
    </xf>
    <xf numFmtId="0" fontId="4" fillId="0" borderId="10" xfId="0" applyFont="1" applyFill="1" applyBorder="1" applyAlignment="1"/>
    <xf numFmtId="165" fontId="13" fillId="3" borderId="10" xfId="0" applyNumberFormat="1" applyFont="1" applyFill="1" applyBorder="1" applyAlignment="1">
      <alignment horizontal="center"/>
    </xf>
    <xf numFmtId="0" fontId="4" fillId="0" borderId="0" xfId="0" applyFont="1" applyFill="1" applyAlignment="1" applyProtection="1">
      <alignment horizontal="center"/>
    </xf>
    <xf numFmtId="0" fontId="4" fillId="3" borderId="0" xfId="0" applyFont="1" applyFill="1"/>
    <xf numFmtId="0" fontId="4" fillId="3" borderId="0" xfId="0" applyFont="1" applyFill="1" applyAlignment="1">
      <alignment horizontal="center"/>
    </xf>
    <xf numFmtId="0" fontId="0" fillId="3" borderId="0" xfId="0" applyFill="1" applyAlignment="1">
      <alignment horizontal="center"/>
    </xf>
    <xf numFmtId="0" fontId="3" fillId="3"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FF33CC"/>
      <color rgb="FFFAFADC"/>
      <color rgb="FFFAFFDD"/>
      <color rgb="FFF3FE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O52"/>
  <sheetViews>
    <sheetView tabSelected="1" topLeftCell="B1" zoomScaleNormal="100" workbookViewId="0">
      <selection activeCell="B4" sqref="B4:AJ4"/>
    </sheetView>
  </sheetViews>
  <sheetFormatPr defaultColWidth="0" defaultRowHeight="12.75" zeroHeight="1" x14ac:dyDescent="0.2"/>
  <cols>
    <col min="1" max="1" width="1.7109375" customWidth="1"/>
    <col min="2" max="36" width="3.7109375" style="127" customWidth="1"/>
    <col min="37" max="37" width="1.7109375" style="127" customWidth="1"/>
    <col min="38" max="38" width="3.7109375" style="127" customWidth="1"/>
    <col min="39" max="41" width="3.7109375" style="127" hidden="1"/>
    <col min="42" max="16384" width="9.140625" style="127" hidden="1"/>
  </cols>
  <sheetData>
    <row r="1" spans="1:38" customFormat="1" ht="12" customHeight="1" thickTop="1" x14ac:dyDescent="0.2">
      <c r="A1" s="60"/>
      <c r="B1" s="71"/>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69"/>
      <c r="AL1" s="127"/>
    </row>
    <row r="2" spans="1:38" customFormat="1" ht="13.5" customHeight="1" x14ac:dyDescent="0.25">
      <c r="A2" s="61"/>
      <c r="B2" s="73" t="s">
        <v>132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0"/>
      <c r="AL2" s="127"/>
    </row>
    <row r="3" spans="1:38" customFormat="1" ht="13.5" customHeight="1" x14ac:dyDescent="0.25">
      <c r="A3" s="61"/>
      <c r="B3" s="73" t="s">
        <v>141</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0"/>
      <c r="AL3" s="127"/>
    </row>
    <row r="4" spans="1:38" customFormat="1" ht="13.5" customHeight="1" x14ac:dyDescent="0.2">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70"/>
      <c r="AL4" s="127"/>
    </row>
    <row r="5" spans="1:38" customFormat="1" ht="13.5" customHeight="1" x14ac:dyDescent="0.2">
      <c r="A5" s="61"/>
      <c r="B5" s="14"/>
      <c r="C5" s="54" t="s">
        <v>208</v>
      </c>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70"/>
      <c r="AL5" s="127"/>
    </row>
    <row r="6" spans="1:38" customFormat="1" ht="13.5" customHeight="1" x14ac:dyDescent="0.2">
      <c r="A6" s="61"/>
      <c r="B6" s="1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70"/>
      <c r="AL6" s="127"/>
    </row>
    <row r="7" spans="1:38" customFormat="1" ht="13.5" customHeight="1" x14ac:dyDescent="0.2">
      <c r="A7" s="61"/>
      <c r="B7" s="1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70"/>
      <c r="AL7" s="127"/>
    </row>
    <row r="8" spans="1:38" customFormat="1" ht="13.5" customHeight="1" x14ac:dyDescent="0.2">
      <c r="A8" s="61"/>
      <c r="B8" s="1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70"/>
      <c r="AL8" s="127"/>
    </row>
    <row r="9" spans="1:38" customFormat="1" ht="13.5" customHeight="1" x14ac:dyDescent="0.2">
      <c r="A9" s="61"/>
      <c r="B9" s="14"/>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70"/>
      <c r="AL9" s="127"/>
    </row>
    <row r="10" spans="1:38" customFormat="1" ht="13.5" customHeight="1" x14ac:dyDescent="0.2">
      <c r="A10" s="61"/>
      <c r="B10" s="14"/>
      <c r="C10" s="53" t="s">
        <v>290</v>
      </c>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70"/>
      <c r="AL10" s="127"/>
    </row>
    <row r="11" spans="1:38" customFormat="1" ht="13.5" customHeight="1" x14ac:dyDescent="0.2">
      <c r="A11" s="61"/>
      <c r="B11" s="1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70"/>
      <c r="AL11" s="127"/>
    </row>
    <row r="12" spans="1:38" customFormat="1" ht="13.5" customHeight="1" x14ac:dyDescent="0.2">
      <c r="A12" s="61"/>
      <c r="B12" s="1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70"/>
      <c r="AL12" s="127"/>
    </row>
    <row r="13" spans="1:38" customFormat="1" ht="13.5" customHeight="1" x14ac:dyDescent="0.2">
      <c r="A13" s="61"/>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70"/>
      <c r="AL13" s="127"/>
    </row>
    <row r="14" spans="1:38" customFormat="1" ht="13.5" customHeight="1" x14ac:dyDescent="0.2">
      <c r="A14" s="61"/>
      <c r="B14" s="14"/>
      <c r="C14" s="63" t="s">
        <v>209</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70"/>
      <c r="AL14" s="127"/>
    </row>
    <row r="15" spans="1:38" customFormat="1" ht="13.5" customHeight="1" x14ac:dyDescent="0.2">
      <c r="A15" s="61"/>
      <c r="B15" s="14"/>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70"/>
      <c r="AL15" s="127"/>
    </row>
    <row r="16" spans="1:38" customFormat="1" ht="13.5" customHeight="1" x14ac:dyDescent="0.2">
      <c r="A16" s="61"/>
      <c r="B16" s="14"/>
      <c r="C16" s="65" t="s">
        <v>154</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70"/>
      <c r="AL16" s="127"/>
    </row>
    <row r="17" spans="1:38" customFormat="1" ht="13.5" customHeight="1" x14ac:dyDescent="0.2">
      <c r="A17" s="61"/>
      <c r="B17" s="14"/>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70"/>
      <c r="AL17" s="127"/>
    </row>
    <row r="18" spans="1:38" customFormat="1" ht="13.5" customHeight="1" x14ac:dyDescent="0.2">
      <c r="A18" s="61"/>
      <c r="B18" s="14"/>
      <c r="C18" s="41" t="s">
        <v>126</v>
      </c>
      <c r="D18" s="64" t="s">
        <v>249</v>
      </c>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70"/>
      <c r="AL18" s="127"/>
    </row>
    <row r="19" spans="1:38" customFormat="1" ht="13.5" customHeight="1" x14ac:dyDescent="0.2">
      <c r="A19" s="61"/>
      <c r="B19" s="14"/>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70"/>
      <c r="AL19" s="127"/>
    </row>
    <row r="20" spans="1:38" s="7" customFormat="1" ht="13.5" customHeight="1" x14ac:dyDescent="0.2">
      <c r="A20" s="61"/>
      <c r="B20" s="38"/>
      <c r="C20" s="41" t="s">
        <v>127</v>
      </c>
      <c r="D20" s="66" t="s">
        <v>165</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70"/>
      <c r="AL20" s="128"/>
    </row>
    <row r="21" spans="1:38" s="7" customFormat="1" ht="13.5" customHeight="1" x14ac:dyDescent="0.2">
      <c r="A21" s="61"/>
      <c r="B21" s="38"/>
      <c r="C21" s="41"/>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70"/>
      <c r="AL21" s="128"/>
    </row>
    <row r="22" spans="1:38" s="7" customFormat="1" ht="13.5" customHeight="1" x14ac:dyDescent="0.2">
      <c r="A22" s="61"/>
      <c r="B22" s="3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70"/>
      <c r="AL22" s="128"/>
    </row>
    <row r="23" spans="1:38" s="7" customFormat="1" ht="13.5" customHeight="1" x14ac:dyDescent="0.2">
      <c r="A23" s="61"/>
      <c r="B23" s="38"/>
      <c r="C23" s="42" t="s">
        <v>128</v>
      </c>
      <c r="D23" s="54" t="s">
        <v>210</v>
      </c>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70"/>
      <c r="AL23" s="128"/>
    </row>
    <row r="24" spans="1:38" s="7" customFormat="1" ht="13.5" customHeight="1" x14ac:dyDescent="0.2">
      <c r="A24" s="61"/>
      <c r="B24" s="38"/>
      <c r="C24" s="42"/>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70"/>
      <c r="AL24" s="128"/>
    </row>
    <row r="25" spans="1:38" s="7" customFormat="1" ht="13.5" customHeight="1" x14ac:dyDescent="0.2">
      <c r="A25" s="61"/>
      <c r="B25" s="38"/>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70"/>
      <c r="AL25" s="128"/>
    </row>
    <row r="26" spans="1:38" s="7" customFormat="1" ht="13.5" customHeight="1" x14ac:dyDescent="0.2">
      <c r="A26" s="61"/>
      <c r="B26" s="38"/>
      <c r="C26" s="42" t="s">
        <v>129</v>
      </c>
      <c r="D26" s="66" t="s">
        <v>211</v>
      </c>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70"/>
      <c r="AL26" s="128"/>
    </row>
    <row r="27" spans="1:38" s="7" customFormat="1" ht="13.5" customHeight="1" x14ac:dyDescent="0.2">
      <c r="A27" s="61"/>
      <c r="B27" s="38"/>
      <c r="C27" s="42"/>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70"/>
      <c r="AL27" s="128"/>
    </row>
    <row r="28" spans="1:38" s="7" customFormat="1" ht="13.5" customHeight="1" x14ac:dyDescent="0.2">
      <c r="A28" s="61"/>
      <c r="B28" s="38"/>
      <c r="C28" s="42"/>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70"/>
      <c r="AL28" s="128"/>
    </row>
    <row r="29" spans="1:38" s="7" customFormat="1" ht="13.5" customHeight="1" x14ac:dyDescent="0.2">
      <c r="A29" s="61"/>
      <c r="B29" s="38"/>
      <c r="C29" s="42"/>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70"/>
      <c r="AL29" s="128"/>
    </row>
    <row r="30" spans="1:38" s="7" customFormat="1" ht="26.25" customHeight="1" x14ac:dyDescent="0.2">
      <c r="A30" s="61"/>
      <c r="B30" s="38"/>
      <c r="C30" s="42"/>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70"/>
      <c r="AL30" s="128"/>
    </row>
    <row r="31" spans="1:38" customFormat="1" ht="13.5" customHeight="1" x14ac:dyDescent="0.2">
      <c r="A31" s="61"/>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70"/>
      <c r="AL31" s="127"/>
    </row>
    <row r="32" spans="1:38" customFormat="1" ht="13.5" customHeight="1" x14ac:dyDescent="0.2">
      <c r="A32" s="61"/>
      <c r="B32" s="39"/>
      <c r="C32" s="43" t="s">
        <v>130</v>
      </c>
      <c r="D32" s="53" t="s">
        <v>251</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70"/>
      <c r="AL32" s="127"/>
    </row>
    <row r="33" spans="1:38" customFormat="1" ht="13.5" customHeight="1" x14ac:dyDescent="0.2">
      <c r="A33" s="61"/>
      <c r="B33" s="39"/>
      <c r="C33" s="40"/>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70"/>
      <c r="AL33" s="127"/>
    </row>
    <row r="34" spans="1:38" customFormat="1" ht="13.5" customHeight="1" x14ac:dyDescent="0.2">
      <c r="A34" s="61"/>
      <c r="B34" s="39"/>
      <c r="C34" s="40"/>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70"/>
      <c r="AL34" s="127"/>
    </row>
    <row r="35" spans="1:38" customFormat="1" ht="13.5" customHeight="1" x14ac:dyDescent="0.2">
      <c r="A35" s="61"/>
      <c r="B35" s="39"/>
      <c r="C35" s="40"/>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70"/>
      <c r="AL35" s="127"/>
    </row>
    <row r="36" spans="1:38" customFormat="1" ht="13.5" customHeight="1" x14ac:dyDescent="0.2">
      <c r="A36" s="61"/>
      <c r="B36" s="39"/>
      <c r="C36" s="67" t="s">
        <v>212</v>
      </c>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70"/>
      <c r="AL36" s="127"/>
    </row>
    <row r="37" spans="1:38" customFormat="1" ht="13.5" customHeight="1" x14ac:dyDescent="0.2">
      <c r="A37" s="61"/>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70"/>
      <c r="AL37" s="127"/>
    </row>
    <row r="38" spans="1:38" customFormat="1" ht="13.5" customHeight="1" x14ac:dyDescent="0.2">
      <c r="A38" s="61"/>
      <c r="B38" s="35"/>
      <c r="C38" s="65" t="s">
        <v>164</v>
      </c>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70"/>
      <c r="AL38" s="127"/>
    </row>
    <row r="39" spans="1:38" customFormat="1" ht="13.5" customHeight="1" x14ac:dyDescent="0.2">
      <c r="A39" s="6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70"/>
      <c r="AL39" s="127"/>
    </row>
    <row r="40" spans="1:38" customFormat="1" ht="13.5" customHeight="1" x14ac:dyDescent="0.2">
      <c r="A40" s="61"/>
      <c r="B40" s="39"/>
      <c r="C40" s="53" t="s">
        <v>250</v>
      </c>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0"/>
      <c r="AL40" s="127"/>
    </row>
    <row r="41" spans="1:38" customFormat="1" ht="13.5" customHeight="1" x14ac:dyDescent="0.2">
      <c r="A41" s="61"/>
      <c r="B41" s="39"/>
      <c r="C41" s="5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0"/>
      <c r="AL41" s="127"/>
    </row>
    <row r="42" spans="1:38" customFormat="1" ht="13.5" customHeight="1" x14ac:dyDescent="0.2">
      <c r="A42" s="61"/>
      <c r="B42" s="39"/>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0"/>
      <c r="AL42" s="127"/>
    </row>
    <row r="43" spans="1:38" customFormat="1" ht="13.5" customHeight="1" x14ac:dyDescent="0.2">
      <c r="A43" s="45"/>
      <c r="B43" s="39"/>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46"/>
      <c r="AL43" s="127"/>
    </row>
    <row r="44" spans="1:38" customFormat="1" ht="13.5" customHeight="1" x14ac:dyDescent="0.2">
      <c r="A44" s="45"/>
      <c r="B44" s="39"/>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46"/>
      <c r="AL44" s="127"/>
    </row>
    <row r="45" spans="1:38" customFormat="1" ht="13.5" customHeight="1" x14ac:dyDescent="0.2">
      <c r="A45" s="45"/>
      <c r="B45" s="39"/>
      <c r="C45" s="53" t="s">
        <v>252</v>
      </c>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46"/>
      <c r="AL45" s="127"/>
    </row>
    <row r="46" spans="1:38" customFormat="1" ht="13.5" customHeight="1" x14ac:dyDescent="0.2">
      <c r="A46" s="51"/>
      <c r="B46" s="39"/>
      <c r="C46" s="53"/>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0"/>
      <c r="AL46" s="127"/>
    </row>
    <row r="47" spans="1:38" customFormat="1" ht="13.5" customHeight="1" x14ac:dyDescent="0.2">
      <c r="A47" s="51"/>
      <c r="B47" s="39"/>
      <c r="C47" s="53"/>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0"/>
      <c r="AL47" s="127"/>
    </row>
    <row r="48" spans="1:38" customFormat="1" ht="13.5" customHeight="1" x14ac:dyDescent="0.2">
      <c r="A48" s="51"/>
      <c r="B48" s="39"/>
      <c r="C48" s="53"/>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0"/>
      <c r="AL48" s="127"/>
    </row>
    <row r="49" spans="1:38" customFormat="1" ht="13.5" customHeight="1" x14ac:dyDescent="0.2">
      <c r="A49" s="51"/>
      <c r="B49" s="39"/>
      <c r="C49" s="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0"/>
      <c r="AL49" s="127"/>
    </row>
    <row r="50" spans="1:38" customFormat="1" ht="13.5" customHeight="1" x14ac:dyDescent="0.2">
      <c r="A50" s="45"/>
      <c r="B50" s="39"/>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46"/>
      <c r="AL50" s="127"/>
    </row>
    <row r="51" spans="1:38" customFormat="1" ht="9" customHeight="1" thickBot="1" x14ac:dyDescent="0.25">
      <c r="A51" s="56"/>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8"/>
    </row>
    <row r="52" spans="1:38" ht="13.5" thickTop="1" x14ac:dyDescent="0.2"/>
  </sheetData>
  <sheetProtection password="CC39" sheet="1" objects="1" scenarios="1" selectLockedCells="1" selectUnlockedCells="1"/>
  <mergeCells count="29">
    <mergeCell ref="AK1:AK42"/>
    <mergeCell ref="B1:AJ1"/>
    <mergeCell ref="B4:AJ4"/>
    <mergeCell ref="B2:AJ2"/>
    <mergeCell ref="B3:AJ3"/>
    <mergeCell ref="C19:AJ19"/>
    <mergeCell ref="D20:AJ21"/>
    <mergeCell ref="B37:AJ37"/>
    <mergeCell ref="C17:AJ17"/>
    <mergeCell ref="C22:AJ22"/>
    <mergeCell ref="D23:AJ24"/>
    <mergeCell ref="C40:AJ43"/>
    <mergeCell ref="D32:AJ34"/>
    <mergeCell ref="C45:AJ50"/>
    <mergeCell ref="C44:AJ44"/>
    <mergeCell ref="A51:AK51"/>
    <mergeCell ref="C25:AJ25"/>
    <mergeCell ref="A1:A42"/>
    <mergeCell ref="B13:AJ13"/>
    <mergeCell ref="B31:AJ31"/>
    <mergeCell ref="C14:AJ14"/>
    <mergeCell ref="D18:AJ18"/>
    <mergeCell ref="C16:AJ16"/>
    <mergeCell ref="D26:AJ30"/>
    <mergeCell ref="C36:AJ36"/>
    <mergeCell ref="C38:AJ38"/>
    <mergeCell ref="C5:AJ8"/>
    <mergeCell ref="C10:AJ12"/>
    <mergeCell ref="C15:AJ15"/>
  </mergeCells>
  <phoneticPr fontId="0" type="noConversion"/>
  <printOptions horizontalCentered="1"/>
  <pageMargins left="0.2" right="0.2" top="0.25" bottom="0.25" header="0.3" footer="0.3"/>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T375"/>
  <sheetViews>
    <sheetView zoomScaleNormal="100" zoomScaleSheetLayoutView="75" workbookViewId="0">
      <pane xSplit="37" ySplit="10" topLeftCell="AL11" activePane="bottomRight" state="frozen"/>
      <selection pane="topRight" activeCell="AL1" sqref="AL1"/>
      <selection pane="bottomLeft" activeCell="A11" sqref="A11"/>
      <selection pane="bottomRight" activeCell="F6" sqref="F6:O6"/>
    </sheetView>
  </sheetViews>
  <sheetFormatPr defaultRowHeight="12.75" x14ac:dyDescent="0.2"/>
  <cols>
    <col min="1" max="1" width="1.7109375" customWidth="1"/>
    <col min="2" max="2" width="3.28515625" bestFit="1" customWidth="1"/>
    <col min="3" max="3" width="3.7109375" customWidth="1"/>
    <col min="4" max="5" width="3.7109375" style="9" customWidth="1"/>
    <col min="6" max="19" width="3.7109375" customWidth="1"/>
    <col min="20" max="23" width="3.7109375" style="1" customWidth="1"/>
    <col min="24" max="37" width="3.7109375" customWidth="1"/>
    <col min="38" max="38" width="1.7109375" customWidth="1"/>
    <col min="40" max="40" width="9.140625" style="9" hidden="1" customWidth="1"/>
    <col min="41" max="41" width="14" style="9" hidden="1" customWidth="1"/>
    <col min="42" max="42" width="18.28515625" style="9" hidden="1" customWidth="1"/>
    <col min="43" max="43" width="14.85546875" hidden="1" customWidth="1"/>
    <col min="44" max="44" width="15.140625" hidden="1" customWidth="1"/>
    <col min="45" max="45" width="16.140625" style="9" hidden="1" customWidth="1"/>
    <col min="46" max="46" width="18.28515625" style="9" hidden="1" customWidth="1"/>
  </cols>
  <sheetData>
    <row r="1" spans="1:46" ht="12" customHeight="1" x14ac:dyDescent="0.2">
      <c r="A1" s="90"/>
      <c r="B1" s="34"/>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12"/>
      <c r="AN1" s="28" t="s">
        <v>153</v>
      </c>
    </row>
    <row r="2" spans="1:46" ht="13.5" customHeight="1" x14ac:dyDescent="0.25">
      <c r="A2" s="91"/>
      <c r="B2" s="35"/>
      <c r="C2" s="94" t="s">
        <v>141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3"/>
    </row>
    <row r="3" spans="1:46" ht="13.5" customHeight="1" x14ac:dyDescent="0.25">
      <c r="A3" s="91"/>
      <c r="B3" s="35"/>
      <c r="C3" s="94" t="s">
        <v>207</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13"/>
    </row>
    <row r="4" spans="1:46" ht="13.5" customHeight="1" x14ac:dyDescent="0.25">
      <c r="A4" s="91"/>
      <c r="B4" s="35"/>
      <c r="C4" s="94" t="s">
        <v>258</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13"/>
    </row>
    <row r="5" spans="1:46" ht="13.5" customHeight="1" x14ac:dyDescent="0.2">
      <c r="A5" s="91"/>
      <c r="B5" s="35"/>
      <c r="C5" s="75" t="s">
        <v>131</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13"/>
    </row>
    <row r="6" spans="1:46" ht="13.5" customHeight="1" x14ac:dyDescent="0.2">
      <c r="A6" s="91"/>
      <c r="B6" s="35"/>
      <c r="C6" s="130" t="s">
        <v>142</v>
      </c>
      <c r="D6" s="130"/>
      <c r="E6" s="130"/>
      <c r="F6" s="95"/>
      <c r="G6" s="95"/>
      <c r="H6" s="95"/>
      <c r="I6" s="95"/>
      <c r="J6" s="95"/>
      <c r="K6" s="95"/>
      <c r="L6" s="95"/>
      <c r="M6" s="95"/>
      <c r="N6" s="95"/>
      <c r="O6" s="95"/>
      <c r="P6" s="75"/>
      <c r="Q6" s="75"/>
      <c r="R6" s="75"/>
      <c r="S6" s="75"/>
      <c r="T6" s="130" t="s">
        <v>145</v>
      </c>
      <c r="U6" s="130"/>
      <c r="V6" s="130"/>
      <c r="W6" s="130"/>
      <c r="X6" s="130"/>
      <c r="Y6" s="130"/>
      <c r="Z6" s="106"/>
      <c r="AA6" s="106"/>
      <c r="AB6" s="106"/>
      <c r="AC6" s="106"/>
      <c r="AD6" s="106"/>
      <c r="AE6" s="132"/>
      <c r="AF6" s="132"/>
      <c r="AG6" s="132"/>
      <c r="AH6" s="130" t="s">
        <v>152</v>
      </c>
      <c r="AI6" s="130"/>
      <c r="AJ6" s="100"/>
      <c r="AK6" s="100"/>
      <c r="AL6" s="13"/>
    </row>
    <row r="7" spans="1:46" ht="13.5" customHeight="1" x14ac:dyDescent="0.2">
      <c r="A7" s="91"/>
      <c r="B7" s="35"/>
      <c r="C7" s="131" t="s">
        <v>155</v>
      </c>
      <c r="D7" s="131"/>
      <c r="E7" s="131"/>
      <c r="F7" s="131"/>
      <c r="G7" s="131"/>
      <c r="H7" s="133"/>
      <c r="I7" s="133"/>
      <c r="J7" s="101">
        <v>100</v>
      </c>
      <c r="K7" s="101"/>
      <c r="L7" s="75"/>
      <c r="M7" s="75"/>
      <c r="N7" s="75"/>
      <c r="O7" s="75"/>
      <c r="P7" s="75"/>
      <c r="Q7" s="75"/>
      <c r="R7" s="75"/>
      <c r="S7" s="75"/>
      <c r="T7" s="130" t="s">
        <v>241</v>
      </c>
      <c r="U7" s="130"/>
      <c r="V7" s="130"/>
      <c r="W7" s="130"/>
      <c r="X7" s="130"/>
      <c r="Y7" s="130"/>
      <c r="Z7" s="101"/>
      <c r="AA7" s="101"/>
      <c r="AB7" s="101"/>
      <c r="AC7" s="134"/>
      <c r="AD7" s="134"/>
      <c r="AE7" s="135" t="s">
        <v>156</v>
      </c>
      <c r="AF7" s="135"/>
      <c r="AG7" s="135"/>
      <c r="AH7" s="135"/>
      <c r="AI7" s="135"/>
      <c r="AJ7" s="101">
        <v>7</v>
      </c>
      <c r="AK7" s="101"/>
      <c r="AL7" s="13"/>
    </row>
    <row r="8" spans="1:46" ht="13.5" customHeight="1" x14ac:dyDescent="0.2">
      <c r="A8" s="91"/>
      <c r="B8" s="35"/>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13"/>
    </row>
    <row r="9" spans="1:46" ht="15.75" customHeight="1" x14ac:dyDescent="0.2">
      <c r="A9" s="91"/>
      <c r="B9" s="35"/>
      <c r="C9" s="102" t="s">
        <v>140</v>
      </c>
      <c r="D9" s="102"/>
      <c r="E9" s="102"/>
      <c r="F9" s="102"/>
      <c r="G9" s="102"/>
      <c r="H9" s="102"/>
      <c r="I9" s="102"/>
      <c r="J9" s="102"/>
      <c r="K9" s="102"/>
      <c r="L9" s="102"/>
      <c r="M9" s="104" t="s">
        <v>159</v>
      </c>
      <c r="N9" s="104"/>
      <c r="O9" s="104"/>
      <c r="P9" s="104"/>
      <c r="Q9" s="104"/>
      <c r="R9" s="104"/>
      <c r="S9" s="104"/>
      <c r="T9" s="102" t="s">
        <v>158</v>
      </c>
      <c r="U9" s="102"/>
      <c r="V9" s="102"/>
      <c r="W9" s="102"/>
      <c r="X9" s="102" t="s">
        <v>143</v>
      </c>
      <c r="Y9" s="102"/>
      <c r="Z9" s="102"/>
      <c r="AA9" s="102"/>
      <c r="AB9" s="102"/>
      <c r="AC9" s="104" t="s">
        <v>157</v>
      </c>
      <c r="AD9" s="104"/>
      <c r="AE9" s="104"/>
      <c r="AF9" s="104"/>
      <c r="AG9" s="102" t="s">
        <v>247</v>
      </c>
      <c r="AH9" s="102"/>
      <c r="AI9" s="102"/>
      <c r="AJ9" s="102"/>
      <c r="AK9" s="102"/>
      <c r="AL9" s="13"/>
    </row>
    <row r="10" spans="1:46" ht="15.75" customHeight="1" thickBot="1" x14ac:dyDescent="0.25">
      <c r="A10" s="91"/>
      <c r="B10" s="35"/>
      <c r="C10" s="103"/>
      <c r="D10" s="103"/>
      <c r="E10" s="103"/>
      <c r="F10" s="103"/>
      <c r="G10" s="103"/>
      <c r="H10" s="103"/>
      <c r="I10" s="103"/>
      <c r="J10" s="103"/>
      <c r="K10" s="103"/>
      <c r="L10" s="103"/>
      <c r="M10" s="105"/>
      <c r="N10" s="105"/>
      <c r="O10" s="105"/>
      <c r="P10" s="105"/>
      <c r="Q10" s="105"/>
      <c r="R10" s="105"/>
      <c r="S10" s="105"/>
      <c r="T10" s="103"/>
      <c r="U10" s="103"/>
      <c r="V10" s="103"/>
      <c r="W10" s="103"/>
      <c r="X10" s="103"/>
      <c r="Y10" s="103"/>
      <c r="Z10" s="103"/>
      <c r="AA10" s="103"/>
      <c r="AB10" s="103"/>
      <c r="AC10" s="105"/>
      <c r="AD10" s="105"/>
      <c r="AE10" s="105"/>
      <c r="AF10" s="105"/>
      <c r="AG10" s="103"/>
      <c r="AH10" s="103"/>
      <c r="AI10" s="103"/>
      <c r="AJ10" s="103"/>
      <c r="AK10" s="103"/>
      <c r="AL10" s="13"/>
      <c r="AN10" s="16" t="s">
        <v>188</v>
      </c>
      <c r="AO10" s="16" t="s">
        <v>151</v>
      </c>
      <c r="AP10" s="48" t="s">
        <v>242</v>
      </c>
      <c r="AQ10" s="16" t="s">
        <v>245</v>
      </c>
      <c r="AR10" s="16" t="s">
        <v>244</v>
      </c>
      <c r="AS10" s="16" t="s">
        <v>243</v>
      </c>
      <c r="AT10" s="16" t="s">
        <v>246</v>
      </c>
    </row>
    <row r="11" spans="1:46" ht="13.5" customHeight="1" x14ac:dyDescent="0.2">
      <c r="A11" s="91"/>
      <c r="B11" s="77" t="s">
        <v>213</v>
      </c>
      <c r="C11" s="96" t="s">
        <v>170</v>
      </c>
      <c r="D11" s="96"/>
      <c r="E11" s="96"/>
      <c r="F11" s="96"/>
      <c r="G11" s="96"/>
      <c r="H11" s="96"/>
      <c r="I11" s="96"/>
      <c r="J11" s="96"/>
      <c r="K11" s="96"/>
      <c r="L11" s="96"/>
      <c r="M11" s="23"/>
      <c r="N11" s="97"/>
      <c r="O11" s="97"/>
      <c r="P11" s="97"/>
      <c r="Q11" s="97"/>
      <c r="R11" s="97"/>
      <c r="S11" s="97"/>
      <c r="T11" s="98">
        <f>IF(C11&lt;&gt;"",IF(VLOOKUP(C11,Reference!$A$1:$B$186,2,FALSE)="","N/A",VLOOKUP(C11,Reference!$A$1:$B$186,2,FALSE)),"")</f>
        <v>500000</v>
      </c>
      <c r="U11" s="98"/>
      <c r="V11" s="98"/>
      <c r="W11" s="98"/>
      <c r="X11" s="98" t="str">
        <f>IF(AND(C11&lt;&gt;"",N11&lt;&gt;""),IF(AND(N11&lt;=VALUE(AN11),M11="&lt;"),"No (Value &lt; QL)",IF(N11&gt;=T11,"Yes","No")),"")</f>
        <v/>
      </c>
      <c r="Y11" s="98"/>
      <c r="Z11" s="98"/>
      <c r="AA11" s="98"/>
      <c r="AB11" s="98"/>
      <c r="AC11" s="99"/>
      <c r="AD11" s="99"/>
      <c r="AE11" s="99"/>
      <c r="AF11" s="99"/>
      <c r="AG11" s="98" t="str">
        <f>IF($N11&lt;&gt;"",AT11,"")</f>
        <v/>
      </c>
      <c r="AH11" s="98"/>
      <c r="AI11" s="98"/>
      <c r="AJ11" s="98"/>
      <c r="AK11" s="98"/>
      <c r="AL11" s="13"/>
      <c r="AN11" s="9">
        <f>IF(C11&lt;&gt;"",IF(VLOOKUP(C11,Reference!$I$1:$J$186,2,FALSE)=" ",0,VLOOKUP(C11,Reference!$I$1:$J$186,2,FALSE)),"")</f>
        <v>2000</v>
      </c>
      <c r="AO11" s="9" t="str">
        <f>IF(C11&lt;&gt;"",IF(VLOOKUP(C11,Reference!$M$1:$Q$186,2,FALSE)=" ",0,VLOOKUP(C11,Reference!$M$1:$Q$186,2,FALSE)),"")</f>
        <v>Y</v>
      </c>
      <c r="AP11" s="28" t="str">
        <f>IF(AND(X11="Yes",AC11&lt;&gt;""),IF((N11/AC11)&gt;0.5,"Establish Limits",IF(AND(AO11="Y",(N11/AC11)&gt;0.1),"Monitor",IF(AND(AO11&lt;&gt;"Y",(N11/AC11)&gt;0.25),"Monitor","No Limits/Monitoring"))),"")</f>
        <v/>
      </c>
      <c r="AQ11" s="9">
        <v>1000000</v>
      </c>
      <c r="AR11" s="9">
        <v>5000000</v>
      </c>
      <c r="AS11" s="9" t="str">
        <f>IF(AND(N11&lt;&gt;"",$Z$7&lt;&gt;""),IF(OR(AND($Z$7&gt;0.1,N11&gt;AQ11),AND($Z$7&lt;=0.1,N11&gt;AR11),(($Z$7*(N11/1000)*8.34)&gt;20000)),"Monitor",""),"")</f>
        <v/>
      </c>
      <c r="AT11" s="9" t="str">
        <f>IF(OR(AP11="Establish Limits",AP11="Monitor"),AP11,IF(AND(AP11="No Limits/Monitoring",AS11="Monitor"),AS11,IF(AND(AP11="",AS11=""),"",IF(AND(AP11="",AS11="Monitor"),"Monitor",IF(AND(AP11="No Limits/Monitoring",AS11=""),"No Limits/Monitoring","")))))</f>
        <v/>
      </c>
    </row>
    <row r="12" spans="1:46" ht="13.5" customHeight="1" x14ac:dyDescent="0.2">
      <c r="A12" s="91"/>
      <c r="B12" s="78"/>
      <c r="C12" s="89" t="s">
        <v>135</v>
      </c>
      <c r="D12" s="89"/>
      <c r="E12" s="89"/>
      <c r="F12" s="89"/>
      <c r="G12" s="89"/>
      <c r="H12" s="89"/>
      <c r="I12" s="89"/>
      <c r="J12" s="89"/>
      <c r="K12" s="89"/>
      <c r="L12" s="89"/>
      <c r="M12" s="24"/>
      <c r="N12" s="83"/>
      <c r="O12" s="83"/>
      <c r="P12" s="83"/>
      <c r="Q12" s="83"/>
      <c r="R12" s="83"/>
      <c r="S12" s="83"/>
      <c r="T12" s="84">
        <f>IF(C12&lt;&gt;"",IF(VLOOKUP(C12,Reference!$A$1:$B$186,2,FALSE)="","N/A",VLOOKUP(C12,Reference!$A$1:$B$186,2,FALSE)),"")</f>
        <v>250000</v>
      </c>
      <c r="U12" s="84"/>
      <c r="V12" s="84"/>
      <c r="W12" s="84"/>
      <c r="X12" s="84" t="str">
        <f t="shared" ref="X12:X75" si="0">IF(AND(C12&lt;&gt;"",N12&lt;&gt;""),IF(AND(N12&lt;=VALUE(AN12),M12="&lt;"),"No (Value &lt; QL)",IF(N12&gt;=T12,"Yes","No")),"")</f>
        <v/>
      </c>
      <c r="Y12" s="84"/>
      <c r="Z12" s="84"/>
      <c r="AA12" s="84"/>
      <c r="AB12" s="84"/>
      <c r="AC12" s="85"/>
      <c r="AD12" s="85"/>
      <c r="AE12" s="85"/>
      <c r="AF12" s="85"/>
      <c r="AG12" s="84" t="str">
        <f>AT12</f>
        <v/>
      </c>
      <c r="AH12" s="84"/>
      <c r="AI12" s="84"/>
      <c r="AJ12" s="84"/>
      <c r="AK12" s="84"/>
      <c r="AL12" s="13"/>
      <c r="AN12" s="9">
        <f>IF(C12&lt;&gt;"",IF(VLOOKUP(C12,Reference!$I$1:$J$186,2,FALSE)=" ",0,VLOOKUP(C12,Reference!$I$1:$J$186,2,FALSE)),"")</f>
        <v>500</v>
      </c>
      <c r="AO12" s="9" t="str">
        <f>IF(C12&lt;&gt;"",IF(VLOOKUP(C12,Reference!$M$1:$Q$186,2,FALSE)=" ",0,VLOOKUP(C12,Reference!$M$1:$Q$186,2,FALSE)),"")</f>
        <v>Y</v>
      </c>
      <c r="AP12" s="9" t="str">
        <f>IF(AND(X12="Yes",AC12&lt;&gt;""),IF((N12/AC12)&gt;0.5,"Establish Limits",IF(AND(AO12="Y",(N12/AC12)&gt;0.1),"Monitor",IF(AND(AO12&lt;&gt;"Y",(N12/AC12)&gt;0.25),"Monitor","No Limits/Monitoring"))),"")</f>
        <v/>
      </c>
      <c r="AQ12" s="9"/>
      <c r="AR12" s="9"/>
      <c r="AT12" s="9" t="str">
        <f>IF(OR(AP12="Establish Limits",AP12="Monitor"),AP12,IF(AND(AP12="",$AT$11=""),"",IF(AND(OR(AP12="",AP12="No Limits/Monitoring"),OR($AT$11="Monitor",$AT$11="Establish Limits")),"Monitor",IF(AND(AP12="No Limits/Monitoring",$AT$11=""),AP12))))</f>
        <v/>
      </c>
    </row>
    <row r="13" spans="1:46" ht="13.5" customHeight="1" x14ac:dyDescent="0.2">
      <c r="A13" s="91"/>
      <c r="B13" s="78"/>
      <c r="C13" s="89" t="s">
        <v>168</v>
      </c>
      <c r="D13" s="89"/>
      <c r="E13" s="89"/>
      <c r="F13" s="89"/>
      <c r="G13" s="89"/>
      <c r="H13" s="89"/>
      <c r="I13" s="89"/>
      <c r="J13" s="89"/>
      <c r="K13" s="89"/>
      <c r="L13" s="89"/>
      <c r="M13" s="24"/>
      <c r="N13" s="83"/>
      <c r="O13" s="83"/>
      <c r="P13" s="83"/>
      <c r="Q13" s="83"/>
      <c r="R13" s="83"/>
      <c r="S13" s="83"/>
      <c r="T13" s="84" t="str">
        <f>IF(C13&lt;&gt;"",IF(VLOOKUP(C13,Reference!$A$1:$B$186,2,FALSE)="","N/A",VLOOKUP(C13,Reference!$A$1:$B$186,2,FALSE)),"")</f>
        <v>N/A</v>
      </c>
      <c r="U13" s="84"/>
      <c r="V13" s="84"/>
      <c r="W13" s="84"/>
      <c r="X13" s="84" t="str">
        <f t="shared" si="0"/>
        <v/>
      </c>
      <c r="Y13" s="84"/>
      <c r="Z13" s="84"/>
      <c r="AA13" s="84"/>
      <c r="AB13" s="84"/>
      <c r="AC13" s="85"/>
      <c r="AD13" s="85"/>
      <c r="AE13" s="85"/>
      <c r="AF13" s="85"/>
      <c r="AG13" s="84" t="str">
        <f>AT13</f>
        <v/>
      </c>
      <c r="AH13" s="84"/>
      <c r="AI13" s="84"/>
      <c r="AJ13" s="84"/>
      <c r="AK13" s="84"/>
      <c r="AL13" s="13"/>
      <c r="AN13" s="9">
        <f>IF(C13&lt;&gt;"",IF(VLOOKUP(C13,Reference!$I$1:$J$186,2,FALSE)=" ",0,VLOOKUP(C13,Reference!$I$1:$J$186,2,FALSE)),"")</f>
        <v>200</v>
      </c>
      <c r="AO13" s="9" t="str">
        <f>IF(C13&lt;&gt;"",IF(VLOOKUP(C13,Reference!$M$1:$Q$186,2,FALSE)=" ",0,VLOOKUP(C13,Reference!$M$1:$Q$186,2,FALSE)),"")</f>
        <v/>
      </c>
      <c r="AP13" s="9" t="str">
        <f>IF(AND(X13="Yes",AC13&lt;&gt;""),IF((N13/AC13)&gt;0.5,"Establish Limits",IF(AND(AO13="Y",(N13/AC13)&gt;0.1),"Monitor",IF(AND(AO13&lt;&gt;"Y",(N13/AC13)&gt;0.25),"Monitor","No Limits/Monitoring"))),"")</f>
        <v/>
      </c>
      <c r="AQ13" s="9">
        <v>1000</v>
      </c>
      <c r="AR13" s="9">
        <v>10000</v>
      </c>
      <c r="AS13" s="9" t="str">
        <f>IF(AND(N13&lt;&gt;"",$Z$7&lt;&gt;""),IF(OR(AND($Z$7&gt;0.1,N13&gt;AQ13),AND($Z$7&lt;=0.1,N13&gt;AR13)),"Monitor",""),"")</f>
        <v/>
      </c>
      <c r="AT13" s="9" t="str">
        <f t="shared" ref="AT13" si="1">IF(OR(AP13="Establish Limits",AP13="Monitor"),AP13,IF(AND(AP13="No Limits/Monitoring",AS13="Monitor"),AS13,IF(AND(AP13="",AS13="",$AT$11=""),"",IF(AND(AP13="",AS13="Monitor"),"Monitor",IF(AND(AP13="",AS13="",OR($AT$11="Monitor",$AT$11="Establish Limits")),"Monitor","")))))</f>
        <v/>
      </c>
    </row>
    <row r="14" spans="1:46" ht="13.5" customHeight="1" x14ac:dyDescent="0.2">
      <c r="A14" s="91"/>
      <c r="B14" s="79"/>
      <c r="C14" s="89" t="s">
        <v>139</v>
      </c>
      <c r="D14" s="89"/>
      <c r="E14" s="89"/>
      <c r="F14" s="89"/>
      <c r="G14" s="89"/>
      <c r="H14" s="89"/>
      <c r="I14" s="89"/>
      <c r="J14" s="89"/>
      <c r="K14" s="89"/>
      <c r="L14" s="89"/>
      <c r="M14" s="24"/>
      <c r="N14" s="83"/>
      <c r="O14" s="83"/>
      <c r="P14" s="83"/>
      <c r="Q14" s="83"/>
      <c r="R14" s="83"/>
      <c r="S14" s="83"/>
      <c r="T14" s="84">
        <f>IF(C14&lt;&gt;"",IF(VLOOKUP(C14,Reference!$A$1:$B$186,2,FALSE)="","N/A",VLOOKUP(C14,Reference!$A$1:$B$186,2,FALSE)),"")</f>
        <v>250000</v>
      </c>
      <c r="U14" s="84"/>
      <c r="V14" s="84"/>
      <c r="W14" s="84"/>
      <c r="X14" s="84" t="str">
        <f t="shared" si="0"/>
        <v/>
      </c>
      <c r="Y14" s="84"/>
      <c r="Z14" s="84"/>
      <c r="AA14" s="84"/>
      <c r="AB14" s="84"/>
      <c r="AC14" s="85"/>
      <c r="AD14" s="85"/>
      <c r="AE14" s="85"/>
      <c r="AF14" s="85"/>
      <c r="AG14" s="84" t="str">
        <f>AT14</f>
        <v/>
      </c>
      <c r="AH14" s="84"/>
      <c r="AI14" s="84"/>
      <c r="AJ14" s="84"/>
      <c r="AK14" s="84"/>
      <c r="AL14" s="13"/>
      <c r="AN14" s="9">
        <f>IF(C14&lt;&gt;"",IF(VLOOKUP(C14,Reference!$I$1:$J$186,2,FALSE)=" ",0,VLOOKUP(C14,Reference!$I$1:$J$186,2,FALSE)),"")</f>
        <v>1000</v>
      </c>
      <c r="AO14" s="9" t="str">
        <f>IF(C14&lt;&gt;"",IF(VLOOKUP(C14,Reference!$M$1:$Q$186,2,FALSE)=" ",0,VLOOKUP(C14,Reference!$M$1:$Q$186,2,FALSE)),"")</f>
        <v>Y</v>
      </c>
      <c r="AP14" s="9" t="str">
        <f>IF(AND(X14="Yes",AC14&lt;&gt;""),IF((N14/AC14)&gt;0.5,"Establish Limits",IF(AND(AO14="Y",(N14/AC14)&gt;0.1),"Monitor",IF(AND(AO14&lt;&gt;"Y",(N14/AC14)&gt;0.25),"Monitor","No Limits/Monitoring"))),"")</f>
        <v/>
      </c>
      <c r="AQ14" s="9"/>
      <c r="AR14" s="9"/>
      <c r="AT14" s="9" t="str">
        <f>IF(OR(AP14="Establish Limits",AP14="Monitor"),AP14,IF(AND(AP14="",$AT$11=""),"",IF(AND(OR(AP14="",AP14="No Limits/Monitoring"),OR($AT$11="Monitor",$AT$11="Establish Limits")),"Monitor",IF(AND(AP14="No Limits/Monitoring",$AT$11=""),AP14))))</f>
        <v/>
      </c>
    </row>
    <row r="15" spans="1:46" ht="13.5" customHeight="1" x14ac:dyDescent="0.2">
      <c r="A15" s="91"/>
      <c r="B15" s="78" t="s">
        <v>215</v>
      </c>
      <c r="C15" s="89" t="s">
        <v>103</v>
      </c>
      <c r="D15" s="89"/>
      <c r="E15" s="89"/>
      <c r="F15" s="89"/>
      <c r="G15" s="89"/>
      <c r="H15" s="89"/>
      <c r="I15" s="89"/>
      <c r="J15" s="89"/>
      <c r="K15" s="89"/>
      <c r="L15" s="89"/>
      <c r="M15" s="24"/>
      <c r="N15" s="83"/>
      <c r="O15" s="83"/>
      <c r="P15" s="83"/>
      <c r="Q15" s="83"/>
      <c r="R15" s="83"/>
      <c r="S15" s="83"/>
      <c r="T15" s="84">
        <f>IF(C15&lt;&gt;"",IF(VLOOKUP(C15,Reference!$A$1:$B$186,2,FALSE)="","N/A",VLOOKUP(C15,Reference!$A$1:$B$186,2,FALSE)),"")</f>
        <v>750</v>
      </c>
      <c r="U15" s="84"/>
      <c r="V15" s="84"/>
      <c r="W15" s="84"/>
      <c r="X15" s="84" t="str">
        <f t="shared" si="0"/>
        <v/>
      </c>
      <c r="Y15" s="84"/>
      <c r="Z15" s="84"/>
      <c r="AA15" s="84"/>
      <c r="AB15" s="84"/>
      <c r="AC15" s="85"/>
      <c r="AD15" s="85"/>
      <c r="AE15" s="85"/>
      <c r="AF15" s="85"/>
      <c r="AG15" s="84" t="str">
        <f t="shared" ref="AG15:AG38" si="2">IF($N15&lt;&gt;"",IF(AND(X15="Yes",AC15&lt;&gt;""),IF(($N15/$AC15)&gt;0.5,"Establish Limits",IF(AND($AO15="Y",($N15/$AC15)&gt;0.1),"Monitor",IF(AND($AO15&lt;&gt;"Y",($N15/$AC15)&gt;0.25),"Monitor","No Limits/Monitoring"))),""),"")</f>
        <v/>
      </c>
      <c r="AH15" s="84"/>
      <c r="AI15" s="84"/>
      <c r="AJ15" s="84"/>
      <c r="AK15" s="84"/>
      <c r="AL15" s="13"/>
      <c r="AN15" s="9">
        <f>IF(C15&lt;&gt;"",IF(VLOOKUP(C15,Reference!$I$1:$J$186,2,FALSE)=" ",0,VLOOKUP(C15,Reference!$I$1:$J$186,2,FALSE)),"")</f>
        <v>10</v>
      </c>
      <c r="AO15" s="9" t="str">
        <f>IF(C15&lt;&gt;"",IF(VLOOKUP(C15,Reference!$M$1:$Q$186,2,FALSE)=" ",0,VLOOKUP(C15,Reference!$M$1:$Q$186,2,FALSE)),"")</f>
        <v>Y</v>
      </c>
    </row>
    <row r="16" spans="1:46" ht="13.5" customHeight="1" x14ac:dyDescent="0.2">
      <c r="A16" s="91"/>
      <c r="B16" s="78"/>
      <c r="C16" s="89" t="s">
        <v>104</v>
      </c>
      <c r="D16" s="89"/>
      <c r="E16" s="89"/>
      <c r="F16" s="89"/>
      <c r="G16" s="89"/>
      <c r="H16" s="89"/>
      <c r="I16" s="89"/>
      <c r="J16" s="89"/>
      <c r="K16" s="89"/>
      <c r="L16" s="89"/>
      <c r="M16" s="24"/>
      <c r="N16" s="83"/>
      <c r="O16" s="83"/>
      <c r="P16" s="83"/>
      <c r="Q16" s="83"/>
      <c r="R16" s="83"/>
      <c r="S16" s="83"/>
      <c r="T16" s="84">
        <f>IF(C16&lt;&gt;"",IF(VLOOKUP(C16,Reference!$A$1:$B$186,2,FALSE)="","N/A",VLOOKUP(C16,Reference!$A$1:$B$186,2,FALSE)),"")</f>
        <v>5.6</v>
      </c>
      <c r="U16" s="84"/>
      <c r="V16" s="84"/>
      <c r="W16" s="84"/>
      <c r="X16" s="84" t="str">
        <f t="shared" si="0"/>
        <v/>
      </c>
      <c r="Y16" s="84"/>
      <c r="Z16" s="84"/>
      <c r="AA16" s="84"/>
      <c r="AB16" s="84"/>
      <c r="AC16" s="85"/>
      <c r="AD16" s="85"/>
      <c r="AE16" s="85"/>
      <c r="AF16" s="85"/>
      <c r="AG16" s="84" t="str">
        <f t="shared" si="2"/>
        <v/>
      </c>
      <c r="AH16" s="84"/>
      <c r="AI16" s="84"/>
      <c r="AJ16" s="84"/>
      <c r="AK16" s="84"/>
      <c r="AL16" s="13"/>
      <c r="AN16" s="9">
        <f>IF(C16&lt;&gt;"",IF(VLOOKUP(C16,Reference!$I$1:$J$186,2,FALSE)=" ",0,VLOOKUP(C16,Reference!$I$1:$J$186,2,FALSE)),"")</f>
        <v>2</v>
      </c>
      <c r="AO16" s="9" t="str">
        <f>IF(C16&lt;&gt;"",IF(VLOOKUP(C16,Reference!$M$1:$Q$186,2,FALSE)=" ",0,VLOOKUP(C16,Reference!$M$1:$Q$186,2,FALSE)),"")</f>
        <v>Y</v>
      </c>
    </row>
    <row r="17" spans="1:41" ht="13.5" customHeight="1" x14ac:dyDescent="0.2">
      <c r="A17" s="91"/>
      <c r="B17" s="78"/>
      <c r="C17" s="89" t="s">
        <v>105</v>
      </c>
      <c r="D17" s="89"/>
      <c r="E17" s="89"/>
      <c r="F17" s="89"/>
      <c r="G17" s="89"/>
      <c r="H17" s="89"/>
      <c r="I17" s="89"/>
      <c r="J17" s="89"/>
      <c r="K17" s="89"/>
      <c r="L17" s="89"/>
      <c r="M17" s="24"/>
      <c r="N17" s="83"/>
      <c r="O17" s="83"/>
      <c r="P17" s="83"/>
      <c r="Q17" s="83"/>
      <c r="R17" s="83"/>
      <c r="S17" s="83"/>
      <c r="T17" s="84">
        <f>IF(C17&lt;&gt;"",IF(VLOOKUP(C17,Reference!$A$1:$B$186,2,FALSE)="","N/A",VLOOKUP(C17,Reference!$A$1:$B$186,2,FALSE)),"")</f>
        <v>10</v>
      </c>
      <c r="U17" s="84"/>
      <c r="V17" s="84"/>
      <c r="W17" s="84"/>
      <c r="X17" s="84" t="str">
        <f t="shared" si="0"/>
        <v/>
      </c>
      <c r="Y17" s="84"/>
      <c r="Z17" s="84"/>
      <c r="AA17" s="84"/>
      <c r="AB17" s="84"/>
      <c r="AC17" s="85"/>
      <c r="AD17" s="85"/>
      <c r="AE17" s="85"/>
      <c r="AF17" s="85"/>
      <c r="AG17" s="84" t="str">
        <f t="shared" si="2"/>
        <v/>
      </c>
      <c r="AH17" s="84"/>
      <c r="AI17" s="84"/>
      <c r="AJ17" s="84"/>
      <c r="AK17" s="84"/>
      <c r="AL17" s="13"/>
      <c r="AN17" s="9">
        <f>IF(C17&lt;&gt;"",IF(VLOOKUP(C17,Reference!$I$1:$J$186,2,FALSE)=" ",0,VLOOKUP(C17,Reference!$I$1:$J$186,2,FALSE)),"")</f>
        <v>3</v>
      </c>
      <c r="AO17" s="9" t="str">
        <f>IF(C17&lt;&gt;"",IF(VLOOKUP(C17,Reference!$M$1:$Q$186,2,FALSE)=" ",0,VLOOKUP(C17,Reference!$M$1:$Q$186,2,FALSE)),"")</f>
        <v>Y</v>
      </c>
    </row>
    <row r="18" spans="1:41" ht="13.5" customHeight="1" x14ac:dyDescent="0.2">
      <c r="A18" s="91"/>
      <c r="B18" s="78"/>
      <c r="C18" s="89" t="s">
        <v>106</v>
      </c>
      <c r="D18" s="89"/>
      <c r="E18" s="89"/>
      <c r="F18" s="89"/>
      <c r="G18" s="89"/>
      <c r="H18" s="89"/>
      <c r="I18" s="89"/>
      <c r="J18" s="89"/>
      <c r="K18" s="89"/>
      <c r="L18" s="89"/>
      <c r="M18" s="24"/>
      <c r="N18" s="83"/>
      <c r="O18" s="83"/>
      <c r="P18" s="83"/>
      <c r="Q18" s="83"/>
      <c r="R18" s="83"/>
      <c r="S18" s="83"/>
      <c r="T18" s="84">
        <f>IF(C18&lt;&gt;"",IF(VLOOKUP(C18,Reference!$A$1:$B$186,2,FALSE)="","N/A",VLOOKUP(C18,Reference!$A$1:$B$186,2,FALSE)),"")</f>
        <v>2400</v>
      </c>
      <c r="U18" s="84"/>
      <c r="V18" s="84"/>
      <c r="W18" s="84"/>
      <c r="X18" s="84" t="str">
        <f t="shared" si="0"/>
        <v/>
      </c>
      <c r="Y18" s="84"/>
      <c r="Z18" s="84"/>
      <c r="AA18" s="84"/>
      <c r="AB18" s="84"/>
      <c r="AC18" s="85"/>
      <c r="AD18" s="85"/>
      <c r="AE18" s="85"/>
      <c r="AF18" s="85"/>
      <c r="AG18" s="84" t="str">
        <f t="shared" si="2"/>
        <v/>
      </c>
      <c r="AH18" s="84"/>
      <c r="AI18" s="84"/>
      <c r="AJ18" s="84"/>
      <c r="AK18" s="84"/>
      <c r="AL18" s="13"/>
      <c r="AN18" s="9">
        <f>IF(C18&lt;&gt;"",IF(VLOOKUP(C18,Reference!$I$1:$J$186,2,FALSE)=" ",0,VLOOKUP(C18,Reference!$I$1:$J$186,2,FALSE)),"")</f>
        <v>2</v>
      </c>
      <c r="AO18" s="9" t="str">
        <f>IF(C18&lt;&gt;"",IF(VLOOKUP(C18,Reference!$M$1:$Q$186,2,FALSE)=" ",0,VLOOKUP(C18,Reference!$M$1:$Q$186,2,FALSE)),"")</f>
        <v>Y</v>
      </c>
    </row>
    <row r="19" spans="1:41" ht="13.5" customHeight="1" x14ac:dyDescent="0.2">
      <c r="A19" s="91"/>
      <c r="B19" s="78"/>
      <c r="C19" s="89" t="s">
        <v>281</v>
      </c>
      <c r="D19" s="89"/>
      <c r="E19" s="89"/>
      <c r="F19" s="89"/>
      <c r="G19" s="89"/>
      <c r="H19" s="89"/>
      <c r="I19" s="89"/>
      <c r="J19" s="89"/>
      <c r="K19" s="89"/>
      <c r="L19" s="89"/>
      <c r="M19" s="24"/>
      <c r="N19" s="83"/>
      <c r="O19" s="83"/>
      <c r="P19" s="83"/>
      <c r="Q19" s="83"/>
      <c r="R19" s="83"/>
      <c r="S19" s="83"/>
      <c r="T19" s="84" t="str">
        <f>IF(C19&lt;&gt;"",IF(VLOOKUP(C19,Reference!$A$1:$B$186,2,FALSE)="","N/A",VLOOKUP(C19,Reference!$A$1:$B$186,2,FALSE)),"")</f>
        <v>N/A</v>
      </c>
      <c r="U19" s="84"/>
      <c r="V19" s="84"/>
      <c r="W19" s="84"/>
      <c r="X19" s="84" t="str">
        <f t="shared" si="0"/>
        <v/>
      </c>
      <c r="Y19" s="84"/>
      <c r="Z19" s="84"/>
      <c r="AA19" s="84"/>
      <c r="AB19" s="84"/>
      <c r="AC19" s="85"/>
      <c r="AD19" s="85"/>
      <c r="AE19" s="85"/>
      <c r="AF19" s="85"/>
      <c r="AG19" s="84" t="str">
        <f t="shared" si="2"/>
        <v/>
      </c>
      <c r="AH19" s="84"/>
      <c r="AI19" s="84"/>
      <c r="AJ19" s="84"/>
      <c r="AK19" s="84"/>
      <c r="AL19" s="13"/>
      <c r="AN19" s="9">
        <f>IF(C19&lt;&gt;"",IF(VLOOKUP(C19,Reference!$I$1:$J$186,2,FALSE)=" ",0,VLOOKUP(C19,Reference!$I$1:$J$186,2,FALSE)),"")</f>
        <v>1</v>
      </c>
      <c r="AO19" s="9" t="str">
        <f>IF(C19&lt;&gt;"",IF(VLOOKUP(C19,Reference!$M$1:$Q$186,2,FALSE)=" ",0,VLOOKUP(C19,Reference!$M$1:$Q$186,2,FALSE)),"")</f>
        <v/>
      </c>
    </row>
    <row r="20" spans="1:41" ht="13.5" customHeight="1" x14ac:dyDescent="0.2">
      <c r="A20" s="91"/>
      <c r="B20" s="78"/>
      <c r="C20" s="89" t="s">
        <v>107</v>
      </c>
      <c r="D20" s="89"/>
      <c r="E20" s="89"/>
      <c r="F20" s="89"/>
      <c r="G20" s="89"/>
      <c r="H20" s="89"/>
      <c r="I20" s="89"/>
      <c r="J20" s="89"/>
      <c r="K20" s="89"/>
      <c r="L20" s="89"/>
      <c r="M20" s="24"/>
      <c r="N20" s="83"/>
      <c r="O20" s="83"/>
      <c r="P20" s="83"/>
      <c r="Q20" s="83"/>
      <c r="R20" s="83"/>
      <c r="S20" s="83"/>
      <c r="T20" s="84">
        <f>IF(C20&lt;&gt;"",IF(VLOOKUP(C20,Reference!$A$1:$B$186,2,FALSE)="","N/A",VLOOKUP(C20,Reference!$A$1:$B$186,2,FALSE)),"")</f>
        <v>1600</v>
      </c>
      <c r="U20" s="84"/>
      <c r="V20" s="84"/>
      <c r="W20" s="84"/>
      <c r="X20" s="84" t="str">
        <f t="shared" si="0"/>
        <v/>
      </c>
      <c r="Y20" s="84"/>
      <c r="Z20" s="84"/>
      <c r="AA20" s="84"/>
      <c r="AB20" s="84"/>
      <c r="AC20" s="85"/>
      <c r="AD20" s="85"/>
      <c r="AE20" s="85"/>
      <c r="AF20" s="85"/>
      <c r="AG20" s="84" t="str">
        <f t="shared" si="2"/>
        <v/>
      </c>
      <c r="AH20" s="84"/>
      <c r="AI20" s="84"/>
      <c r="AJ20" s="84"/>
      <c r="AK20" s="84"/>
      <c r="AL20" s="13"/>
      <c r="AN20" s="9">
        <f>IF(C20&lt;&gt;"",IF(VLOOKUP(C20,Reference!$I$1:$J$186,2,FALSE)=" ",0,VLOOKUP(C20,Reference!$I$1:$J$186,2,FALSE)),"")</f>
        <v>200</v>
      </c>
      <c r="AO20" s="9" t="str">
        <f>IF(C20&lt;&gt;"",IF(VLOOKUP(C20,Reference!$M$1:$Q$186,2,FALSE)=" ",0,VLOOKUP(C20,Reference!$M$1:$Q$186,2,FALSE)),"")</f>
        <v>Y</v>
      </c>
    </row>
    <row r="21" spans="1:41" ht="13.5" customHeight="1" x14ac:dyDescent="0.2">
      <c r="A21" s="91"/>
      <c r="B21" s="78"/>
      <c r="C21" s="89" t="s">
        <v>108</v>
      </c>
      <c r="D21" s="89"/>
      <c r="E21" s="89"/>
      <c r="F21" s="89"/>
      <c r="G21" s="89"/>
      <c r="H21" s="89"/>
      <c r="I21" s="89"/>
      <c r="J21" s="89"/>
      <c r="K21" s="89"/>
      <c r="L21" s="89"/>
      <c r="M21" s="24"/>
      <c r="N21" s="83"/>
      <c r="O21" s="83"/>
      <c r="P21" s="83"/>
      <c r="Q21" s="83"/>
      <c r="R21" s="83"/>
      <c r="S21" s="83"/>
      <c r="T21" s="84">
        <f>IF(C21&lt;&gt;"",IF(VLOOKUP(C21,Reference!$A$1:$B$186,2,FALSE)="","N/A",VLOOKUP(C21,Reference!$A$1:$B$186,2,FALSE)),"")</f>
        <v>0.27100000000000002</v>
      </c>
      <c r="U21" s="84"/>
      <c r="V21" s="84"/>
      <c r="W21" s="84"/>
      <c r="X21" s="84" t="str">
        <f t="shared" si="0"/>
        <v/>
      </c>
      <c r="Y21" s="84"/>
      <c r="Z21" s="84"/>
      <c r="AA21" s="84"/>
      <c r="AB21" s="84"/>
      <c r="AC21" s="85"/>
      <c r="AD21" s="85"/>
      <c r="AE21" s="85"/>
      <c r="AF21" s="85"/>
      <c r="AG21" s="84" t="str">
        <f t="shared" si="2"/>
        <v/>
      </c>
      <c r="AH21" s="84"/>
      <c r="AI21" s="84"/>
      <c r="AJ21" s="84"/>
      <c r="AK21" s="84"/>
      <c r="AL21" s="13"/>
      <c r="AN21" s="9">
        <f>IF(C21&lt;&gt;"",IF(VLOOKUP(C21,Reference!$I$1:$J$186,2,FALSE)=" ",0,VLOOKUP(C21,Reference!$I$1:$J$186,2,FALSE)),"")</f>
        <v>0.2</v>
      </c>
      <c r="AO21" s="9" t="str">
        <f>IF(C21&lt;&gt;"",IF(VLOOKUP(C21,Reference!$M$1:$Q$186,2,FALSE)=" ",0,VLOOKUP(C21,Reference!$M$1:$Q$186,2,FALSE)),"")</f>
        <v>Y</v>
      </c>
    </row>
    <row r="22" spans="1:41" ht="13.5" customHeight="1" x14ac:dyDescent="0.2">
      <c r="A22" s="91"/>
      <c r="B22" s="78"/>
      <c r="C22" s="89" t="s">
        <v>214</v>
      </c>
      <c r="D22" s="89"/>
      <c r="E22" s="89"/>
      <c r="F22" s="89"/>
      <c r="G22" s="89"/>
      <c r="H22" s="89"/>
      <c r="I22" s="89"/>
      <c r="J22" s="89"/>
      <c r="K22" s="89"/>
      <c r="L22" s="89"/>
      <c r="M22" s="24"/>
      <c r="N22" s="83"/>
      <c r="O22" s="83"/>
      <c r="P22" s="83"/>
      <c r="Q22" s="83"/>
      <c r="R22" s="83"/>
      <c r="S22" s="83"/>
      <c r="T22" s="84" t="str">
        <f>IF(C22&lt;&gt;"",IF(VLOOKUP(C22,Reference!$A$1:$B$186,2,FALSE)="","N/A",VLOOKUP(C22,Reference!$A$1:$B$186,2,FALSE)),"")</f>
        <v>N/A</v>
      </c>
      <c r="U22" s="84"/>
      <c r="V22" s="84"/>
      <c r="W22" s="84"/>
      <c r="X22" s="84" t="str">
        <f t="shared" si="0"/>
        <v/>
      </c>
      <c r="Y22" s="84"/>
      <c r="Z22" s="84"/>
      <c r="AA22" s="84"/>
      <c r="AB22" s="84"/>
      <c r="AC22" s="85"/>
      <c r="AD22" s="85"/>
      <c r="AE22" s="85"/>
      <c r="AF22" s="85"/>
      <c r="AG22" s="84" t="str">
        <f t="shared" si="2"/>
        <v/>
      </c>
      <c r="AH22" s="84"/>
      <c r="AI22" s="84"/>
      <c r="AJ22" s="84"/>
      <c r="AK22" s="84"/>
      <c r="AL22" s="13"/>
      <c r="AN22" s="9">
        <f>IF(C22&lt;&gt;"",IF(VLOOKUP(C22,Reference!$I$1:$J$186,2,FALSE)=" ",0,VLOOKUP(C22,Reference!$I$1:$J$186,2,FALSE)),"")</f>
        <v>4</v>
      </c>
      <c r="AO22" s="9" t="str">
        <f>IF(C22&lt;&gt;"",IF(VLOOKUP(C22,Reference!$M$1:$Q$186,2,FALSE)=" ",0,VLOOKUP(C22,Reference!$M$1:$Q$186,2,FALSE)),"")</f>
        <v/>
      </c>
    </row>
    <row r="23" spans="1:41" ht="12.75" customHeight="1" x14ac:dyDescent="0.2">
      <c r="A23" s="91"/>
      <c r="B23" s="78"/>
      <c r="C23" s="89" t="s">
        <v>81</v>
      </c>
      <c r="D23" s="89"/>
      <c r="E23" s="89"/>
      <c r="F23" s="89"/>
      <c r="G23" s="89"/>
      <c r="H23" s="89"/>
      <c r="I23" s="89"/>
      <c r="J23" s="89"/>
      <c r="K23" s="89"/>
      <c r="L23" s="89"/>
      <c r="M23" s="24"/>
      <c r="N23" s="83"/>
      <c r="O23" s="83"/>
      <c r="P23" s="83"/>
      <c r="Q23" s="83"/>
      <c r="R23" s="83"/>
      <c r="S23" s="83"/>
      <c r="T23" s="137">
        <f>IF(C23&lt;&gt;"",IF(VLOOKUP(C23,Reference!$A$1:$B$186,2,FALSE)="","N/A",VLOOKUP(C23,Reference!$A$1:$B$186,2,FALSE)),"")</f>
        <v>10.395010395010395</v>
      </c>
      <c r="U23" s="137"/>
      <c r="V23" s="137"/>
      <c r="W23" s="137"/>
      <c r="X23" s="84" t="str">
        <f t="shared" si="0"/>
        <v/>
      </c>
      <c r="Y23" s="84"/>
      <c r="Z23" s="84"/>
      <c r="AA23" s="84"/>
      <c r="AB23" s="84"/>
      <c r="AC23" s="85"/>
      <c r="AD23" s="85"/>
      <c r="AE23" s="85"/>
      <c r="AF23" s="85"/>
      <c r="AG23" s="84" t="str">
        <f t="shared" si="2"/>
        <v/>
      </c>
      <c r="AH23" s="84"/>
      <c r="AI23" s="84"/>
      <c r="AJ23" s="84"/>
      <c r="AK23" s="84"/>
      <c r="AL23" s="13"/>
      <c r="AN23" s="9">
        <f>IF(C23&lt;&gt;"",IF(VLOOKUP(C23,Reference!$I$1:$J$186,2,FALSE)=" ",0,VLOOKUP(C23,Reference!$I$1:$J$186,2,FALSE)),"")</f>
        <v>1</v>
      </c>
      <c r="AO23" s="9" t="str">
        <f>IF(C23&lt;&gt;"",IF(VLOOKUP(C23,Reference!$M$1:$Q$186,2,FALSE)=" ",0,VLOOKUP(C23,Reference!$M$1:$Q$186,2,FALSE)),"")</f>
        <v>Y</v>
      </c>
    </row>
    <row r="24" spans="1:41" ht="12.75" customHeight="1" x14ac:dyDescent="0.2">
      <c r="A24" s="91"/>
      <c r="B24" s="78"/>
      <c r="C24" s="89" t="s">
        <v>110</v>
      </c>
      <c r="D24" s="89"/>
      <c r="E24" s="89"/>
      <c r="F24" s="89"/>
      <c r="G24" s="89"/>
      <c r="H24" s="89"/>
      <c r="I24" s="89"/>
      <c r="J24" s="89"/>
      <c r="K24" s="89"/>
      <c r="L24" s="89"/>
      <c r="M24" s="24"/>
      <c r="N24" s="83"/>
      <c r="O24" s="83"/>
      <c r="P24" s="83"/>
      <c r="Q24" s="83"/>
      <c r="R24" s="83"/>
      <c r="S24" s="83"/>
      <c r="T24" s="84">
        <f>IF(C24&lt;&gt;"",IF(VLOOKUP(C24,Reference!$A$1:$B$186,2,FALSE)="","N/A",VLOOKUP(C24,Reference!$A$1:$B$186,2,FALSE)),"")</f>
        <v>19</v>
      </c>
      <c r="U24" s="84"/>
      <c r="V24" s="84"/>
      <c r="W24" s="84"/>
      <c r="X24" s="84" t="str">
        <f t="shared" si="0"/>
        <v/>
      </c>
      <c r="Y24" s="84"/>
      <c r="Z24" s="84"/>
      <c r="AA24" s="84"/>
      <c r="AB24" s="84"/>
      <c r="AC24" s="85"/>
      <c r="AD24" s="85"/>
      <c r="AE24" s="85"/>
      <c r="AF24" s="85"/>
      <c r="AG24" s="84" t="str">
        <f t="shared" si="2"/>
        <v/>
      </c>
      <c r="AH24" s="84"/>
      <c r="AI24" s="84"/>
      <c r="AJ24" s="84"/>
      <c r="AK24" s="84"/>
      <c r="AL24" s="13"/>
      <c r="AN24" s="9">
        <f>IF(C24&lt;&gt;"",IF(VLOOKUP(C24,Reference!$I$1:$J$186,2,FALSE)=" ",0,VLOOKUP(C24,Reference!$I$1:$J$186,2,FALSE)),"")</f>
        <v>1</v>
      </c>
      <c r="AO24" s="9" t="str">
        <f>IF(C24&lt;&gt;"",IF(VLOOKUP(C24,Reference!$M$1:$Q$186,2,FALSE)=" ",0,VLOOKUP(C24,Reference!$M$1:$Q$186,2,FALSE)),"")</f>
        <v>Y</v>
      </c>
    </row>
    <row r="25" spans="1:41" ht="12.75" customHeight="1" x14ac:dyDescent="0.2">
      <c r="A25" s="91"/>
      <c r="B25" s="78"/>
      <c r="C25" s="89" t="s">
        <v>111</v>
      </c>
      <c r="D25" s="89"/>
      <c r="E25" s="89"/>
      <c r="F25" s="89"/>
      <c r="G25" s="89"/>
      <c r="H25" s="89"/>
      <c r="I25" s="89"/>
      <c r="J25" s="89"/>
      <c r="K25" s="89"/>
      <c r="L25" s="89"/>
      <c r="M25" s="24"/>
      <c r="N25" s="83"/>
      <c r="O25" s="83"/>
      <c r="P25" s="83"/>
      <c r="Q25" s="83"/>
      <c r="R25" s="83"/>
      <c r="S25" s="83"/>
      <c r="T25" s="137">
        <f>IF(C25&lt;&gt;"",IF(VLOOKUP(C25,Reference!$A$1:$B$186,2,FALSE)="","N/A",VLOOKUP(C25,Reference!$A$1:$B$186,2,FALSE)),"")</f>
        <v>9.33</v>
      </c>
      <c r="U25" s="137"/>
      <c r="V25" s="137"/>
      <c r="W25" s="137"/>
      <c r="X25" s="84" t="str">
        <f t="shared" si="0"/>
        <v/>
      </c>
      <c r="Y25" s="84"/>
      <c r="Z25" s="84"/>
      <c r="AA25" s="84"/>
      <c r="AB25" s="84"/>
      <c r="AC25" s="85"/>
      <c r="AD25" s="85"/>
      <c r="AE25" s="85"/>
      <c r="AF25" s="85"/>
      <c r="AG25" s="84" t="str">
        <f t="shared" si="2"/>
        <v/>
      </c>
      <c r="AH25" s="84"/>
      <c r="AI25" s="84"/>
      <c r="AJ25" s="84"/>
      <c r="AK25" s="84"/>
      <c r="AL25" s="13"/>
      <c r="AN25" s="9">
        <f>IF(C25&lt;&gt;"",IF(VLOOKUP(C25,Reference!$I$1:$J$186,2,FALSE)=" ",0,VLOOKUP(C25,Reference!$I$1:$J$186,2,FALSE)),"")</f>
        <v>4</v>
      </c>
      <c r="AO25" s="9" t="str">
        <f>IF(C25&lt;&gt;"",IF(VLOOKUP(C25,Reference!$M$1:$Q$186,2,FALSE)=" ",0,VLOOKUP(C25,Reference!$M$1:$Q$186,2,FALSE)),"")</f>
        <v>Y</v>
      </c>
    </row>
    <row r="26" spans="1:41" ht="12.75" customHeight="1" x14ac:dyDescent="0.2">
      <c r="A26" s="91"/>
      <c r="B26" s="78"/>
      <c r="C26" s="89" t="s">
        <v>73</v>
      </c>
      <c r="D26" s="89"/>
      <c r="E26" s="89"/>
      <c r="F26" s="89"/>
      <c r="G26" s="89"/>
      <c r="H26" s="89"/>
      <c r="I26" s="89"/>
      <c r="J26" s="89"/>
      <c r="K26" s="89"/>
      <c r="L26" s="89"/>
      <c r="M26" s="24"/>
      <c r="N26" s="83"/>
      <c r="O26" s="83"/>
      <c r="P26" s="83"/>
      <c r="Q26" s="83"/>
      <c r="R26" s="83"/>
      <c r="S26" s="83"/>
      <c r="T26" s="84">
        <f>IF(C26&lt;&gt;"",IF(VLOOKUP(C26,Reference!$A$1:$B$186,2,FALSE)="","N/A",VLOOKUP(C26,Reference!$A$1:$B$186,2,FALSE)),"")</f>
        <v>5.2</v>
      </c>
      <c r="U26" s="84"/>
      <c r="V26" s="84"/>
      <c r="W26" s="84"/>
      <c r="X26" s="84" t="str">
        <f t="shared" si="0"/>
        <v/>
      </c>
      <c r="Y26" s="84"/>
      <c r="Z26" s="84"/>
      <c r="AA26" s="84"/>
      <c r="AB26" s="84"/>
      <c r="AC26" s="85"/>
      <c r="AD26" s="85"/>
      <c r="AE26" s="85"/>
      <c r="AF26" s="85"/>
      <c r="AG26" s="84" t="str">
        <f t="shared" si="2"/>
        <v/>
      </c>
      <c r="AH26" s="84"/>
      <c r="AI26" s="84"/>
      <c r="AJ26" s="84"/>
      <c r="AK26" s="84"/>
      <c r="AL26" s="13"/>
      <c r="AN26" s="9">
        <f>IF(C26&lt;&gt;"",IF(VLOOKUP(C26,Reference!$I$1:$J$186,2,FALSE)=" ",0,VLOOKUP(C26,Reference!$I$1:$J$186,2,FALSE)),"")</f>
        <v>1</v>
      </c>
      <c r="AO26" s="9" t="str">
        <f>IF(C26&lt;&gt;"",IF(VLOOKUP(C26,Reference!$M$1:$Q$186,2,FALSE)=" ",0,VLOOKUP(C26,Reference!$M$1:$Q$186,2,FALSE)),"")</f>
        <v>Y</v>
      </c>
    </row>
    <row r="27" spans="1:41" ht="12.75" customHeight="1" x14ac:dyDescent="0.2">
      <c r="A27" s="91"/>
      <c r="B27" s="78"/>
      <c r="C27" s="89" t="s">
        <v>171</v>
      </c>
      <c r="D27" s="89"/>
      <c r="E27" s="89"/>
      <c r="F27" s="89"/>
      <c r="G27" s="89"/>
      <c r="H27" s="89"/>
      <c r="I27" s="89"/>
      <c r="J27" s="89"/>
      <c r="K27" s="89"/>
      <c r="L27" s="89"/>
      <c r="M27" s="24"/>
      <c r="N27" s="83"/>
      <c r="O27" s="83"/>
      <c r="P27" s="83"/>
      <c r="Q27" s="83"/>
      <c r="R27" s="83"/>
      <c r="S27" s="83"/>
      <c r="T27" s="84" t="str">
        <f>IF(C27&lt;&gt;"",IF(VLOOKUP(C27,Reference!$A$1:$B$186,2,FALSE)="","N/A",VLOOKUP(C27,Reference!$A$1:$B$186,2,FALSE)),"")</f>
        <v>N/A</v>
      </c>
      <c r="U27" s="84"/>
      <c r="V27" s="84"/>
      <c r="W27" s="84"/>
      <c r="X27" s="84" t="str">
        <f t="shared" si="0"/>
        <v/>
      </c>
      <c r="Y27" s="84"/>
      <c r="Z27" s="84"/>
      <c r="AA27" s="84"/>
      <c r="AB27" s="84"/>
      <c r="AC27" s="85"/>
      <c r="AD27" s="85"/>
      <c r="AE27" s="85"/>
      <c r="AF27" s="85"/>
      <c r="AG27" s="84" t="str">
        <f t="shared" si="2"/>
        <v/>
      </c>
      <c r="AH27" s="84"/>
      <c r="AI27" s="84"/>
      <c r="AJ27" s="84"/>
      <c r="AK27" s="84"/>
      <c r="AL27" s="13"/>
      <c r="AN27" s="9">
        <f>IF(C27&lt;&gt;"",IF(VLOOKUP(C27,Reference!$I$1:$J$186,2,FALSE)=" ",0,VLOOKUP(C27,Reference!$I$1:$J$186,2,FALSE)),"")</f>
        <v>10</v>
      </c>
      <c r="AO27" s="9" t="str">
        <f>IF(C27&lt;&gt;"",IF(VLOOKUP(C27,Reference!$M$1:$Q$186,2,FALSE)=" ",0,VLOOKUP(C27,Reference!$M$1:$Q$186,2,FALSE)),"")</f>
        <v/>
      </c>
    </row>
    <row r="28" spans="1:41" ht="12.75" customHeight="1" x14ac:dyDescent="0.2">
      <c r="A28" s="91"/>
      <c r="B28" s="78"/>
      <c r="C28" s="89" t="s">
        <v>65</v>
      </c>
      <c r="D28" s="89"/>
      <c r="E28" s="89"/>
      <c r="F28" s="89"/>
      <c r="G28" s="89"/>
      <c r="H28" s="89"/>
      <c r="I28" s="89"/>
      <c r="J28" s="89"/>
      <c r="K28" s="89"/>
      <c r="L28" s="89"/>
      <c r="M28" s="24"/>
      <c r="N28" s="83"/>
      <c r="O28" s="83"/>
      <c r="P28" s="83"/>
      <c r="Q28" s="83"/>
      <c r="R28" s="83"/>
      <c r="S28" s="83"/>
      <c r="T28" s="84">
        <f>IF(C28&lt;&gt;"",IF(VLOOKUP(C28,Reference!$A$1:$B$186,2,FALSE)="","N/A",VLOOKUP(C28,Reference!$A$1:$B$186,2,FALSE)),"")</f>
        <v>300</v>
      </c>
      <c r="U28" s="84"/>
      <c r="V28" s="84"/>
      <c r="W28" s="84"/>
      <c r="X28" s="84" t="str">
        <f t="shared" si="0"/>
        <v/>
      </c>
      <c r="Y28" s="84"/>
      <c r="Z28" s="84"/>
      <c r="AA28" s="84"/>
      <c r="AB28" s="84"/>
      <c r="AC28" s="85"/>
      <c r="AD28" s="85"/>
      <c r="AE28" s="85"/>
      <c r="AF28" s="85"/>
      <c r="AG28" s="84" t="str">
        <f t="shared" si="2"/>
        <v/>
      </c>
      <c r="AH28" s="84"/>
      <c r="AI28" s="84"/>
      <c r="AJ28" s="84"/>
      <c r="AK28" s="84"/>
      <c r="AL28" s="13"/>
      <c r="AN28" s="9">
        <f>IF(C28&lt;&gt;"",IF(VLOOKUP(C28,Reference!$I$1:$J$186,2,FALSE)=" ",0,VLOOKUP(C28,Reference!$I$1:$J$186,2,FALSE)),"")</f>
        <v>20</v>
      </c>
      <c r="AO28" s="9" t="str">
        <f>IF(C28&lt;&gt;"",IF(VLOOKUP(C28,Reference!$M$1:$Q$186,2,FALSE)=" ",0,VLOOKUP(C28,Reference!$M$1:$Q$186,2,FALSE)),"")</f>
        <v>Y</v>
      </c>
    </row>
    <row r="29" spans="1:41" ht="12.75" customHeight="1" x14ac:dyDescent="0.2">
      <c r="A29" s="91"/>
      <c r="B29" s="78"/>
      <c r="C29" s="89" t="s">
        <v>112</v>
      </c>
      <c r="D29" s="89"/>
      <c r="E29" s="89"/>
      <c r="F29" s="89"/>
      <c r="G29" s="89"/>
      <c r="H29" s="89"/>
      <c r="I29" s="89"/>
      <c r="J29" s="89"/>
      <c r="K29" s="89"/>
      <c r="L29" s="89"/>
      <c r="M29" s="24"/>
      <c r="N29" s="83"/>
      <c r="O29" s="83"/>
      <c r="P29" s="83"/>
      <c r="Q29" s="83"/>
      <c r="R29" s="83"/>
      <c r="S29" s="83"/>
      <c r="T29" s="84">
        <f>IF(C29&lt;&gt;"",IF(VLOOKUP(C29,Reference!$A$1:$B$186,2,FALSE)="","N/A",VLOOKUP(C29,Reference!$A$1:$B$186,2,FALSE)),"")</f>
        <v>1500</v>
      </c>
      <c r="U29" s="84"/>
      <c r="V29" s="84"/>
      <c r="W29" s="84"/>
      <c r="X29" s="84" t="str">
        <f t="shared" si="0"/>
        <v/>
      </c>
      <c r="Y29" s="84"/>
      <c r="Z29" s="84"/>
      <c r="AA29" s="84"/>
      <c r="AB29" s="84"/>
      <c r="AC29" s="85"/>
      <c r="AD29" s="85"/>
      <c r="AE29" s="85"/>
      <c r="AF29" s="85"/>
      <c r="AG29" s="84" t="str">
        <f t="shared" si="2"/>
        <v/>
      </c>
      <c r="AH29" s="84"/>
      <c r="AI29" s="84"/>
      <c r="AJ29" s="84"/>
      <c r="AK29" s="84"/>
      <c r="AL29" s="13"/>
      <c r="AN29" s="9">
        <f>IF(C29&lt;&gt;"",IF(VLOOKUP(C29,Reference!$I$1:$J$186,2,FALSE)=" ",0,VLOOKUP(C29,Reference!$I$1:$J$186,2,FALSE)),"")</f>
        <v>20</v>
      </c>
      <c r="AO29" s="9" t="str">
        <f>IF(C29&lt;&gt;"",IF(VLOOKUP(C29,Reference!$M$1:$Q$186,2,FALSE)=" ",0,VLOOKUP(C29,Reference!$M$1:$Q$186,2,FALSE)),"")</f>
        <v>Y</v>
      </c>
    </row>
    <row r="30" spans="1:41" ht="12.75" customHeight="1" x14ac:dyDescent="0.2">
      <c r="A30" s="91"/>
      <c r="B30" s="78"/>
      <c r="C30" s="89" t="s">
        <v>113</v>
      </c>
      <c r="D30" s="89"/>
      <c r="E30" s="89"/>
      <c r="F30" s="89"/>
      <c r="G30" s="89"/>
      <c r="H30" s="89"/>
      <c r="I30" s="89"/>
      <c r="J30" s="89"/>
      <c r="K30" s="89"/>
      <c r="L30" s="89"/>
      <c r="M30" s="24"/>
      <c r="N30" s="83"/>
      <c r="O30" s="83"/>
      <c r="P30" s="83"/>
      <c r="Q30" s="83"/>
      <c r="R30" s="83"/>
      <c r="S30" s="83"/>
      <c r="T30" s="137">
        <f>IF(C30&lt;&gt;"",IF(VLOOKUP(C30,Reference!$A$1:$B$186,2,FALSE)="","N/A",VLOOKUP(C30,Reference!$A$1:$B$186,2,FALSE)),"")</f>
        <v>3.18</v>
      </c>
      <c r="U30" s="137"/>
      <c r="V30" s="137"/>
      <c r="W30" s="137"/>
      <c r="X30" s="84" t="str">
        <f t="shared" si="0"/>
        <v/>
      </c>
      <c r="Y30" s="84"/>
      <c r="Z30" s="84"/>
      <c r="AA30" s="84"/>
      <c r="AB30" s="84"/>
      <c r="AC30" s="85"/>
      <c r="AD30" s="85"/>
      <c r="AE30" s="85"/>
      <c r="AF30" s="85"/>
      <c r="AG30" s="84" t="str">
        <f t="shared" si="2"/>
        <v/>
      </c>
      <c r="AH30" s="84"/>
      <c r="AI30" s="84"/>
      <c r="AJ30" s="84"/>
      <c r="AK30" s="84"/>
      <c r="AL30" s="13"/>
      <c r="AN30" s="9">
        <f>IF(C30&lt;&gt;"",IF(VLOOKUP(C30,Reference!$I$1:$J$186,2,FALSE)=" ",0,VLOOKUP(C30,Reference!$I$1:$J$186,2,FALSE)),"")</f>
        <v>1</v>
      </c>
      <c r="AO30" s="9" t="str">
        <f>IF(C30&lt;&gt;"",IF(VLOOKUP(C30,Reference!$M$1:$Q$186,2,FALSE)=" ",0,VLOOKUP(C30,Reference!$M$1:$Q$186,2,FALSE)),"")</f>
        <v>Y</v>
      </c>
    </row>
    <row r="31" spans="1:41" ht="12.75" customHeight="1" x14ac:dyDescent="0.2">
      <c r="A31" s="91"/>
      <c r="B31" s="78"/>
      <c r="C31" s="89" t="s">
        <v>114</v>
      </c>
      <c r="D31" s="89"/>
      <c r="E31" s="89"/>
      <c r="F31" s="89"/>
      <c r="G31" s="89"/>
      <c r="H31" s="89"/>
      <c r="I31" s="89"/>
      <c r="J31" s="89"/>
      <c r="K31" s="89"/>
      <c r="L31" s="89"/>
      <c r="M31" s="24"/>
      <c r="N31" s="83"/>
      <c r="O31" s="83"/>
      <c r="P31" s="83"/>
      <c r="Q31" s="83"/>
      <c r="R31" s="83"/>
      <c r="S31" s="83"/>
      <c r="T31" s="84">
        <f>IF(C31&lt;&gt;"",IF(VLOOKUP(C31,Reference!$A$1:$B$186,2,FALSE)="","N/A",VLOOKUP(C31,Reference!$A$1:$B$186,2,FALSE)),"")</f>
        <v>1000</v>
      </c>
      <c r="U31" s="84"/>
      <c r="V31" s="84"/>
      <c r="W31" s="84"/>
      <c r="X31" s="84" t="str">
        <f t="shared" si="0"/>
        <v/>
      </c>
      <c r="Y31" s="84"/>
      <c r="Z31" s="84"/>
      <c r="AA31" s="84"/>
      <c r="AB31" s="84"/>
      <c r="AC31" s="85"/>
      <c r="AD31" s="85"/>
      <c r="AE31" s="85"/>
      <c r="AF31" s="85"/>
      <c r="AG31" s="84" t="str">
        <f t="shared" si="2"/>
        <v/>
      </c>
      <c r="AH31" s="84"/>
      <c r="AI31" s="84"/>
      <c r="AJ31" s="84"/>
      <c r="AK31" s="84"/>
      <c r="AL31" s="13"/>
      <c r="AN31" s="9">
        <f>IF(C31&lt;&gt;"",IF(VLOOKUP(C31,Reference!$I$1:$J$186,2,FALSE)=" ",0,VLOOKUP(C31,Reference!$I$1:$J$186,2,FALSE)),"")</f>
        <v>2</v>
      </c>
      <c r="AO31" s="9" t="str">
        <f>IF(C31&lt;&gt;"",IF(VLOOKUP(C31,Reference!$M$1:$Q$186,2,FALSE)=" ",0,VLOOKUP(C31,Reference!$M$1:$Q$186,2,FALSE)),"")</f>
        <v>Y</v>
      </c>
    </row>
    <row r="32" spans="1:41" ht="12.75" customHeight="1" x14ac:dyDescent="0.2">
      <c r="A32" s="91"/>
      <c r="B32" s="78"/>
      <c r="C32" s="89" t="s">
        <v>115</v>
      </c>
      <c r="D32" s="89"/>
      <c r="E32" s="89"/>
      <c r="F32" s="89"/>
      <c r="G32" s="89"/>
      <c r="H32" s="89"/>
      <c r="I32" s="89"/>
      <c r="J32" s="89"/>
      <c r="K32" s="89"/>
      <c r="L32" s="89"/>
      <c r="M32" s="24"/>
      <c r="N32" s="83"/>
      <c r="O32" s="83"/>
      <c r="P32" s="83"/>
      <c r="Q32" s="83"/>
      <c r="R32" s="83"/>
      <c r="S32" s="83"/>
      <c r="T32" s="84">
        <f>IF(C32&lt;&gt;"",IF(VLOOKUP(C32,Reference!$A$1:$B$186,2,FALSE)="","N/A",VLOOKUP(C32,Reference!$A$1:$B$186,2,FALSE)),"")</f>
        <v>0.05</v>
      </c>
      <c r="U32" s="84"/>
      <c r="V32" s="84"/>
      <c r="W32" s="84"/>
      <c r="X32" s="84" t="str">
        <f t="shared" si="0"/>
        <v/>
      </c>
      <c r="Y32" s="84"/>
      <c r="Z32" s="84"/>
      <c r="AA32" s="84"/>
      <c r="AB32" s="84"/>
      <c r="AC32" s="85"/>
      <c r="AD32" s="85"/>
      <c r="AE32" s="85"/>
      <c r="AF32" s="85"/>
      <c r="AG32" s="84" t="str">
        <f t="shared" si="2"/>
        <v/>
      </c>
      <c r="AH32" s="84"/>
      <c r="AI32" s="84"/>
      <c r="AJ32" s="84"/>
      <c r="AK32" s="84"/>
      <c r="AL32" s="13"/>
      <c r="AN32" s="9">
        <f>IF(C32&lt;&gt;"",IF(VLOOKUP(C32,Reference!$I$1:$J$186,2,FALSE)=" ",0,VLOOKUP(C32,Reference!$I$1:$J$186,2,FALSE)),"")</f>
        <v>0.2</v>
      </c>
      <c r="AO32" s="9" t="str">
        <f>IF(C32&lt;&gt;"",IF(VLOOKUP(C32,Reference!$M$1:$Q$186,2,FALSE)=" ",0,VLOOKUP(C32,Reference!$M$1:$Q$186,2,FALSE)),"")</f>
        <v/>
      </c>
    </row>
    <row r="33" spans="1:44" ht="12.75" customHeight="1" x14ac:dyDescent="0.2">
      <c r="A33" s="91"/>
      <c r="B33" s="78"/>
      <c r="C33" s="89" t="s">
        <v>116</v>
      </c>
      <c r="D33" s="89"/>
      <c r="E33" s="89"/>
      <c r="F33" s="89"/>
      <c r="G33" s="89"/>
      <c r="H33" s="89"/>
      <c r="I33" s="89"/>
      <c r="J33" s="89"/>
      <c r="K33" s="89"/>
      <c r="L33" s="89"/>
      <c r="M33" s="24"/>
      <c r="N33" s="83"/>
      <c r="O33" s="83"/>
      <c r="P33" s="83"/>
      <c r="Q33" s="83"/>
      <c r="R33" s="83"/>
      <c r="S33" s="83"/>
      <c r="T33" s="84">
        <f>IF(C33&lt;&gt;"",IF(VLOOKUP(C33,Reference!$A$1:$B$186,2,FALSE)="","N/A",VLOOKUP(C33,Reference!$A$1:$B$186,2,FALSE)),"")</f>
        <v>52.2</v>
      </c>
      <c r="U33" s="84"/>
      <c r="V33" s="84"/>
      <c r="W33" s="84"/>
      <c r="X33" s="84" t="str">
        <f t="shared" si="0"/>
        <v/>
      </c>
      <c r="Y33" s="84"/>
      <c r="Z33" s="84"/>
      <c r="AA33" s="84"/>
      <c r="AB33" s="84"/>
      <c r="AC33" s="85"/>
      <c r="AD33" s="85"/>
      <c r="AE33" s="85"/>
      <c r="AF33" s="85"/>
      <c r="AG33" s="84" t="str">
        <f t="shared" si="2"/>
        <v/>
      </c>
      <c r="AH33" s="84"/>
      <c r="AI33" s="84"/>
      <c r="AJ33" s="84"/>
      <c r="AK33" s="84"/>
      <c r="AL33" s="13"/>
      <c r="AN33" s="9">
        <f>IF(C33&lt;&gt;"",IF(VLOOKUP(C33,Reference!$I$1:$J$186,2,FALSE)=" ",0,VLOOKUP(C33,Reference!$I$1:$J$186,2,FALSE)),"")</f>
        <v>4</v>
      </c>
      <c r="AO33" s="9" t="str">
        <f>IF(C33&lt;&gt;"",IF(VLOOKUP(C33,Reference!$M$1:$Q$186,2,FALSE)=" ",0,VLOOKUP(C33,Reference!$M$1:$Q$186,2,FALSE)),"")</f>
        <v>Y</v>
      </c>
    </row>
    <row r="34" spans="1:44" ht="12.75" customHeight="1" x14ac:dyDescent="0.2">
      <c r="A34" s="91"/>
      <c r="B34" s="78"/>
      <c r="C34" s="89" t="s">
        <v>226</v>
      </c>
      <c r="D34" s="89"/>
      <c r="E34" s="89"/>
      <c r="F34" s="89"/>
      <c r="G34" s="89"/>
      <c r="H34" s="89"/>
      <c r="I34" s="89"/>
      <c r="J34" s="89"/>
      <c r="K34" s="89"/>
      <c r="L34" s="89"/>
      <c r="M34" s="24"/>
      <c r="N34" s="83"/>
      <c r="O34" s="83"/>
      <c r="P34" s="83"/>
      <c r="Q34" s="83"/>
      <c r="R34" s="83"/>
      <c r="S34" s="83"/>
      <c r="T34" s="84">
        <f>IF(C34&lt;&gt;"",IF(VLOOKUP(C34,Reference!$A$1:$B$186,2,FALSE)="","N/A",VLOOKUP(C34,Reference!$A$1:$B$186,2,FALSE)),"")</f>
        <v>5</v>
      </c>
      <c r="U34" s="84"/>
      <c r="V34" s="84"/>
      <c r="W34" s="84"/>
      <c r="X34" s="84" t="str">
        <f t="shared" si="0"/>
        <v/>
      </c>
      <c r="Y34" s="84"/>
      <c r="Z34" s="84"/>
      <c r="AA34" s="84"/>
      <c r="AB34" s="84"/>
      <c r="AC34" s="85"/>
      <c r="AD34" s="85"/>
      <c r="AE34" s="85"/>
      <c r="AF34" s="85"/>
      <c r="AG34" s="84" t="str">
        <f t="shared" si="2"/>
        <v/>
      </c>
      <c r="AH34" s="84"/>
      <c r="AI34" s="84"/>
      <c r="AJ34" s="84"/>
      <c r="AK34" s="84"/>
      <c r="AL34" s="13"/>
      <c r="AN34" s="9">
        <v>5</v>
      </c>
      <c r="AO34" s="9">
        <v>0</v>
      </c>
    </row>
    <row r="35" spans="1:44" ht="12.75" customHeight="1" x14ac:dyDescent="0.2">
      <c r="A35" s="91"/>
      <c r="B35" s="78"/>
      <c r="C35" s="89" t="s">
        <v>117</v>
      </c>
      <c r="D35" s="89"/>
      <c r="E35" s="89"/>
      <c r="F35" s="89"/>
      <c r="G35" s="89"/>
      <c r="H35" s="89"/>
      <c r="I35" s="89"/>
      <c r="J35" s="89"/>
      <c r="K35" s="89"/>
      <c r="L35" s="89"/>
      <c r="M35" s="24"/>
      <c r="N35" s="83"/>
      <c r="O35" s="83"/>
      <c r="P35" s="83"/>
      <c r="Q35" s="83"/>
      <c r="R35" s="83"/>
      <c r="S35" s="83"/>
      <c r="T35" s="137">
        <f>IF(C35&lt;&gt;"",IF(VLOOKUP(C35,Reference!$A$1:$B$186,2,FALSE)="","N/A",VLOOKUP(C35,Reference!$A$1:$B$186,2,FALSE)),"")</f>
        <v>4.9891540130151837</v>
      </c>
      <c r="U35" s="137"/>
      <c r="V35" s="137"/>
      <c r="W35" s="137"/>
      <c r="X35" s="84" t="str">
        <f t="shared" si="0"/>
        <v/>
      </c>
      <c r="Y35" s="84"/>
      <c r="Z35" s="84"/>
      <c r="AA35" s="84"/>
      <c r="AB35" s="84"/>
      <c r="AC35" s="85"/>
      <c r="AD35" s="85"/>
      <c r="AE35" s="85"/>
      <c r="AF35" s="85"/>
      <c r="AG35" s="84" t="str">
        <f t="shared" si="2"/>
        <v/>
      </c>
      <c r="AH35" s="84"/>
      <c r="AI35" s="84"/>
      <c r="AJ35" s="84"/>
      <c r="AK35" s="84"/>
      <c r="AL35" s="13"/>
      <c r="AN35" s="9">
        <f>IF(C35&lt;&gt;"",IF(VLOOKUP(C35,Reference!$I$1:$J$186,2,FALSE)=" ",0,VLOOKUP(C35,Reference!$I$1:$J$186,2,FALSE)),"")</f>
        <v>7</v>
      </c>
      <c r="AO35" s="9" t="str">
        <f>IF(C35&lt;&gt;"",IF(VLOOKUP(C35,Reference!$M$1:$Q$186,2,FALSE)=" ",0,VLOOKUP(C35,Reference!$M$1:$Q$186,2,FALSE)),"")</f>
        <v/>
      </c>
    </row>
    <row r="36" spans="1:44" ht="12.75" customHeight="1" x14ac:dyDescent="0.2">
      <c r="A36" s="91"/>
      <c r="B36" s="78"/>
      <c r="C36" s="89" t="s">
        <v>118</v>
      </c>
      <c r="D36" s="89"/>
      <c r="E36" s="89"/>
      <c r="F36" s="89"/>
      <c r="G36" s="89"/>
      <c r="H36" s="89"/>
      <c r="I36" s="89"/>
      <c r="J36" s="89"/>
      <c r="K36" s="89"/>
      <c r="L36" s="89"/>
      <c r="M36" s="24"/>
      <c r="N36" s="83"/>
      <c r="O36" s="83"/>
      <c r="P36" s="83"/>
      <c r="Q36" s="83"/>
      <c r="R36" s="83"/>
      <c r="S36" s="83"/>
      <c r="T36" s="137">
        <f>IF(C36&lt;&gt;"",IF(VLOOKUP(C36,Reference!$A$1:$B$186,2,FALSE)="","N/A",VLOOKUP(C36,Reference!$A$1:$B$186,2,FALSE)),"")</f>
        <v>3.78</v>
      </c>
      <c r="U36" s="137"/>
      <c r="V36" s="137"/>
      <c r="W36" s="137"/>
      <c r="X36" s="84" t="str">
        <f t="shared" si="0"/>
        <v/>
      </c>
      <c r="Y36" s="84"/>
      <c r="Z36" s="84"/>
      <c r="AA36" s="84"/>
      <c r="AB36" s="84"/>
      <c r="AC36" s="85"/>
      <c r="AD36" s="85"/>
      <c r="AE36" s="85"/>
      <c r="AF36" s="85"/>
      <c r="AG36" s="84" t="str">
        <f t="shared" si="2"/>
        <v/>
      </c>
      <c r="AH36" s="84"/>
      <c r="AI36" s="84"/>
      <c r="AJ36" s="84"/>
      <c r="AK36" s="84"/>
      <c r="AL36" s="13"/>
      <c r="AN36" s="9">
        <f>IF(C36&lt;&gt;"",IF(VLOOKUP(C36,Reference!$I$1:$J$186,2,FALSE)=" ",0,VLOOKUP(C36,Reference!$I$1:$J$186,2,FALSE)),"")</f>
        <v>0.4</v>
      </c>
      <c r="AO36" s="9" t="str">
        <f>IF(C36&lt;&gt;"",IF(VLOOKUP(C36,Reference!$M$1:$Q$186,2,FALSE)=" ",0,VLOOKUP(C36,Reference!$M$1:$Q$186,2,FALSE)),"")</f>
        <v>Y</v>
      </c>
    </row>
    <row r="37" spans="1:44" ht="12.75" customHeight="1" x14ac:dyDescent="0.2">
      <c r="A37" s="91"/>
      <c r="B37" s="78"/>
      <c r="C37" s="89" t="s">
        <v>119</v>
      </c>
      <c r="D37" s="89"/>
      <c r="E37" s="89"/>
      <c r="F37" s="89"/>
      <c r="G37" s="89"/>
      <c r="H37" s="89"/>
      <c r="I37" s="89"/>
      <c r="J37" s="89"/>
      <c r="K37" s="89"/>
      <c r="L37" s="89"/>
      <c r="M37" s="24"/>
      <c r="N37" s="83"/>
      <c r="O37" s="83"/>
      <c r="P37" s="83"/>
      <c r="Q37" s="83"/>
      <c r="R37" s="83"/>
      <c r="S37" s="83"/>
      <c r="T37" s="84">
        <f>IF(C37&lt;&gt;"",IF(VLOOKUP(C37,Reference!$A$1:$B$186,2,FALSE)="","N/A",VLOOKUP(C37,Reference!$A$1:$B$186,2,FALSE)),"")</f>
        <v>0.24000000000000002</v>
      </c>
      <c r="U37" s="84"/>
      <c r="V37" s="84"/>
      <c r="W37" s="84"/>
      <c r="X37" s="84" t="str">
        <f t="shared" si="0"/>
        <v/>
      </c>
      <c r="Y37" s="84"/>
      <c r="Z37" s="84"/>
      <c r="AA37" s="84"/>
      <c r="AB37" s="84"/>
      <c r="AC37" s="85"/>
      <c r="AD37" s="85"/>
      <c r="AE37" s="85"/>
      <c r="AF37" s="85"/>
      <c r="AG37" s="84" t="str">
        <f t="shared" si="2"/>
        <v/>
      </c>
      <c r="AH37" s="84"/>
      <c r="AI37" s="84"/>
      <c r="AJ37" s="84"/>
      <c r="AK37" s="84"/>
      <c r="AL37" s="13"/>
      <c r="AN37" s="9">
        <f>IF(C37&lt;&gt;"",IF(VLOOKUP(C37,Reference!$I$1:$J$186,2,FALSE)=" ",0,VLOOKUP(C37,Reference!$I$1:$J$186,2,FALSE)),"")</f>
        <v>2</v>
      </c>
      <c r="AO37" s="9" t="str">
        <f>IF(C37&lt;&gt;"",IF(VLOOKUP(C37,Reference!$M$1:$Q$186,2,FALSE)=" ",0,VLOOKUP(C37,Reference!$M$1:$Q$186,2,FALSE)),"")</f>
        <v/>
      </c>
    </row>
    <row r="38" spans="1:44" ht="12.75" customHeight="1" x14ac:dyDescent="0.2">
      <c r="A38" s="91"/>
      <c r="B38" s="78"/>
      <c r="C38" s="89" t="s">
        <v>122</v>
      </c>
      <c r="D38" s="89"/>
      <c r="E38" s="89"/>
      <c r="F38" s="89"/>
      <c r="G38" s="89"/>
      <c r="H38" s="89"/>
      <c r="I38" s="89"/>
      <c r="J38" s="89"/>
      <c r="K38" s="89"/>
      <c r="L38" s="89"/>
      <c r="M38" s="24"/>
      <c r="N38" s="83"/>
      <c r="O38" s="83"/>
      <c r="P38" s="83"/>
      <c r="Q38" s="83"/>
      <c r="R38" s="83"/>
      <c r="S38" s="83"/>
      <c r="T38" s="84">
        <f>IF(C38&lt;&gt;"",IF(VLOOKUP(C38,Reference!$A$1:$B$186,2,FALSE)="","N/A",VLOOKUP(C38,Reference!$A$1:$B$186,2,FALSE)),"")</f>
        <v>119.8</v>
      </c>
      <c r="U38" s="84"/>
      <c r="V38" s="84"/>
      <c r="W38" s="84"/>
      <c r="X38" s="84" t="str">
        <f t="shared" si="0"/>
        <v/>
      </c>
      <c r="Y38" s="84"/>
      <c r="Z38" s="84"/>
      <c r="AA38" s="84"/>
      <c r="AB38" s="84"/>
      <c r="AC38" s="85"/>
      <c r="AD38" s="85"/>
      <c r="AE38" s="85"/>
      <c r="AF38" s="85"/>
      <c r="AG38" s="84" t="str">
        <f t="shared" si="2"/>
        <v/>
      </c>
      <c r="AH38" s="84"/>
      <c r="AI38" s="84"/>
      <c r="AJ38" s="84"/>
      <c r="AK38" s="84"/>
      <c r="AL38" s="13"/>
      <c r="AN38" s="9">
        <f>IF(C38&lt;&gt;"",IF(VLOOKUP(C38,Reference!$I$1:$J$186,2,FALSE)=" ",0,VLOOKUP(C38,Reference!$I$1:$J$186,2,FALSE)),"")</f>
        <v>5</v>
      </c>
      <c r="AO38" s="9" t="str">
        <f>IF(C38&lt;&gt;"",IF(VLOOKUP(C38,Reference!$M$1:$Q$186,2,FALSE)=" ",0,VLOOKUP(C38,Reference!$M$1:$Q$186,2,FALSE)),"")</f>
        <v>Y</v>
      </c>
    </row>
    <row r="39" spans="1:44" ht="12.75" customHeight="1" x14ac:dyDescent="0.2">
      <c r="A39" s="91"/>
      <c r="B39" s="79"/>
      <c r="C39" s="89" t="s">
        <v>172</v>
      </c>
      <c r="D39" s="89"/>
      <c r="E39" s="89"/>
      <c r="F39" s="89"/>
      <c r="G39" s="89"/>
      <c r="H39" s="89"/>
      <c r="I39" s="89"/>
      <c r="J39" s="89"/>
      <c r="K39" s="89"/>
      <c r="L39" s="89"/>
      <c r="M39" s="24"/>
      <c r="N39" s="83"/>
      <c r="O39" s="83"/>
      <c r="P39" s="83"/>
      <c r="Q39" s="83"/>
      <c r="R39" s="83"/>
      <c r="S39" s="83"/>
      <c r="T39" s="84" t="str">
        <f>IF(C39&lt;&gt;"",IF(VLOOKUP(C39,Reference!$A$1:$B$186,2,FALSE)="","N/A",VLOOKUP(C39,Reference!$A$1:$B$186,2,FALSE)),"")</f>
        <v>N/A</v>
      </c>
      <c r="U39" s="84"/>
      <c r="V39" s="84"/>
      <c r="W39" s="84"/>
      <c r="X39" s="84" t="str">
        <f t="shared" si="0"/>
        <v/>
      </c>
      <c r="Y39" s="84"/>
      <c r="Z39" s="84"/>
      <c r="AA39" s="84"/>
      <c r="AB39" s="84"/>
      <c r="AC39" s="85"/>
      <c r="AD39" s="85"/>
      <c r="AE39" s="85"/>
      <c r="AF39" s="85"/>
      <c r="AG39" s="84" t="str">
        <f t="shared" ref="AG39" si="3">IF($N39&lt;&gt;"",IF(AND(X39="Yes",AC39&lt;&gt;""),IF(($N39/$AC39)&gt;0.5,"Establish Limits",IF(AND($AO39="Y",($N39/$AC39)&gt;0.1),"Monitor",IF(AND($AO39&lt;&gt;"Y",($N39/$AC39)&gt;0.25),"Monitor","No Limits/Monitoring"))),""),"")</f>
        <v/>
      </c>
      <c r="AH39" s="84"/>
      <c r="AI39" s="84"/>
      <c r="AJ39" s="84"/>
      <c r="AK39" s="84"/>
      <c r="AL39" s="13"/>
      <c r="AN39" s="9">
        <f>IF(C39&lt;&gt;"",IF(VLOOKUP(C39,Reference!$I$1:$J$186,2,FALSE)=" ",0,VLOOKUP(C39,Reference!$I$1:$J$186,2,FALSE)),"")</f>
        <v>4</v>
      </c>
      <c r="AO39" s="9" t="str">
        <f>IF(C39&lt;&gt;"",IF(VLOOKUP(C39,Reference!$M$1:$Q$186,2,FALSE)=" ",0,VLOOKUP(C39,Reference!$M$1:$Q$186,2,FALSE)),"")</f>
        <v/>
      </c>
      <c r="AQ39" s="9"/>
      <c r="AR39" s="9"/>
    </row>
    <row r="40" spans="1:44" ht="12.75" customHeight="1" x14ac:dyDescent="0.2">
      <c r="A40" s="91"/>
      <c r="B40" s="77" t="s">
        <v>217</v>
      </c>
      <c r="C40" s="86" t="s">
        <v>34</v>
      </c>
      <c r="D40" s="87"/>
      <c r="E40" s="87"/>
      <c r="F40" s="87"/>
      <c r="G40" s="87"/>
      <c r="H40" s="87"/>
      <c r="I40" s="87"/>
      <c r="J40" s="87"/>
      <c r="K40" s="87"/>
      <c r="L40" s="88"/>
      <c r="M40" s="24"/>
      <c r="N40" s="83"/>
      <c r="O40" s="83"/>
      <c r="P40" s="83"/>
      <c r="Q40" s="83"/>
      <c r="R40" s="83"/>
      <c r="S40" s="83"/>
      <c r="T40" s="84">
        <f>IF(C40&lt;&gt;"",IF(VLOOKUP(C40,Reference!$A$1:$B$186,2,FALSE)="","N/A",VLOOKUP(C40,Reference!$A$1:$B$186,2,FALSE)),"")</f>
        <v>3</v>
      </c>
      <c r="U40" s="84"/>
      <c r="V40" s="84"/>
      <c r="W40" s="84"/>
      <c r="X40" s="84" t="str">
        <f t="shared" si="0"/>
        <v/>
      </c>
      <c r="Y40" s="84"/>
      <c r="Z40" s="84"/>
      <c r="AA40" s="84"/>
      <c r="AB40" s="84"/>
      <c r="AC40" s="85"/>
      <c r="AD40" s="85"/>
      <c r="AE40" s="85"/>
      <c r="AF40" s="85"/>
      <c r="AG40" s="84" t="str">
        <f t="shared" ref="AG40:AG55" si="4">IF($N40&lt;&gt;"",IF(AND(X40="Yes",AC40&lt;&gt;""),IF(($N40/$AC40)&gt;0.5,"Establish Limits",IF(AND($AO40="Y",($N40/$AC40)&gt;0.1),"Monitor",IF(AND($AO40&lt;&gt;"Y",($N40/$AC40)&gt;0.25),"Monitor","No Limits/Monitoring"))),""),"")</f>
        <v/>
      </c>
      <c r="AH40" s="84"/>
      <c r="AI40" s="84"/>
      <c r="AJ40" s="84"/>
      <c r="AK40" s="84"/>
      <c r="AL40" s="13"/>
      <c r="AN40" s="9">
        <f>IF(C40&lt;&gt;"",IF(VLOOKUP(C40,Reference!$I$1:$J$186,2,FALSE)=" ",0,VLOOKUP(C40,Reference!$I$1:$J$186,2,FALSE)),"")</f>
        <v>2</v>
      </c>
      <c r="AO40" s="9" t="str">
        <f>IF(C40&lt;&gt;"",IF(VLOOKUP(C40,Reference!$M$1:$Q$186,2,FALSE)=" ",0,VLOOKUP(C40,Reference!$M$1:$Q$186,2,FALSE)),"")</f>
        <v>Y</v>
      </c>
    </row>
    <row r="41" spans="1:44" ht="12.75" customHeight="1" x14ac:dyDescent="0.2">
      <c r="A41" s="91"/>
      <c r="B41" s="78"/>
      <c r="C41" s="86" t="s">
        <v>35</v>
      </c>
      <c r="D41" s="87"/>
      <c r="E41" s="87"/>
      <c r="F41" s="87"/>
      <c r="G41" s="87"/>
      <c r="H41" s="87"/>
      <c r="I41" s="87"/>
      <c r="J41" s="87"/>
      <c r="K41" s="87"/>
      <c r="L41" s="88"/>
      <c r="M41" s="24"/>
      <c r="N41" s="83"/>
      <c r="O41" s="83"/>
      <c r="P41" s="83"/>
      <c r="Q41" s="83"/>
      <c r="R41" s="83"/>
      <c r="S41" s="83"/>
      <c r="T41" s="84">
        <f>IF(C41&lt;&gt;"",IF(VLOOKUP(C41,Reference!$A$1:$B$186,2,FALSE)="","N/A",VLOOKUP(C41,Reference!$A$1:$B$186,2,FALSE)),"")</f>
        <v>5.0999999999999997E-2</v>
      </c>
      <c r="U41" s="84"/>
      <c r="V41" s="84"/>
      <c r="W41" s="84"/>
      <c r="X41" s="84" t="str">
        <f t="shared" si="0"/>
        <v/>
      </c>
      <c r="Y41" s="84"/>
      <c r="Z41" s="84"/>
      <c r="AA41" s="84"/>
      <c r="AB41" s="84"/>
      <c r="AC41" s="85"/>
      <c r="AD41" s="85"/>
      <c r="AE41" s="85"/>
      <c r="AF41" s="85"/>
      <c r="AG41" s="84" t="str">
        <f t="shared" si="4"/>
        <v/>
      </c>
      <c r="AH41" s="84"/>
      <c r="AI41" s="84"/>
      <c r="AJ41" s="84"/>
      <c r="AK41" s="84"/>
      <c r="AL41" s="13"/>
      <c r="AN41" s="9">
        <f>IF(C41&lt;&gt;"",IF(VLOOKUP(C41,Reference!$I$1:$J$186,2,FALSE)=" ",0,VLOOKUP(C41,Reference!$I$1:$J$186,2,FALSE)),"")</f>
        <v>5</v>
      </c>
      <c r="AO41" s="9" t="str">
        <f>IF(C41&lt;&gt;"",IF(VLOOKUP(C41,Reference!$M$1:$Q$186,2,FALSE)=" ",0,VLOOKUP(C41,Reference!$M$1:$Q$186,2,FALSE)),"")</f>
        <v/>
      </c>
    </row>
    <row r="42" spans="1:44" ht="12.75" customHeight="1" x14ac:dyDescent="0.2">
      <c r="A42" s="91"/>
      <c r="B42" s="78"/>
      <c r="C42" s="86" t="s">
        <v>40</v>
      </c>
      <c r="D42" s="87"/>
      <c r="E42" s="87"/>
      <c r="F42" s="87"/>
      <c r="G42" s="87"/>
      <c r="H42" s="87"/>
      <c r="I42" s="87"/>
      <c r="J42" s="87"/>
      <c r="K42" s="87"/>
      <c r="L42" s="88"/>
      <c r="M42" s="24"/>
      <c r="N42" s="83"/>
      <c r="O42" s="83"/>
      <c r="P42" s="83"/>
      <c r="Q42" s="83"/>
      <c r="R42" s="83"/>
      <c r="S42" s="83"/>
      <c r="T42" s="84">
        <f>IF(C42&lt;&gt;"",IF(VLOOKUP(C42,Reference!$A$1:$B$186,2,FALSE)="","N/A",VLOOKUP(C42,Reference!$A$1:$B$186,2,FALSE)),"")</f>
        <v>1.2</v>
      </c>
      <c r="U42" s="84"/>
      <c r="V42" s="84"/>
      <c r="W42" s="84"/>
      <c r="X42" s="84" t="str">
        <f t="shared" si="0"/>
        <v/>
      </c>
      <c r="Y42" s="84"/>
      <c r="Z42" s="84"/>
      <c r="AA42" s="84"/>
      <c r="AB42" s="84"/>
      <c r="AC42" s="85"/>
      <c r="AD42" s="85"/>
      <c r="AE42" s="85"/>
      <c r="AF42" s="85"/>
      <c r="AG42" s="84" t="str">
        <f t="shared" si="4"/>
        <v/>
      </c>
      <c r="AH42" s="84"/>
      <c r="AI42" s="84"/>
      <c r="AJ42" s="84"/>
      <c r="AK42" s="84"/>
      <c r="AL42" s="13"/>
      <c r="AN42" s="9">
        <f>IF(C42&lt;&gt;"",IF(VLOOKUP(C42,Reference!$I$1:$J$186,2,FALSE)=" ",0,VLOOKUP(C42,Reference!$I$1:$J$186,2,FALSE)),"")</f>
        <v>0.5</v>
      </c>
      <c r="AO42" s="9" t="str">
        <f>IF(C42&lt;&gt;"",IF(VLOOKUP(C42,Reference!$M$1:$Q$186,2,FALSE)=" ",0,VLOOKUP(C42,Reference!$M$1:$Q$186,2,FALSE)),"")</f>
        <v>Y</v>
      </c>
    </row>
    <row r="43" spans="1:44" ht="12.75" customHeight="1" x14ac:dyDescent="0.2">
      <c r="A43" s="91"/>
      <c r="B43" s="78"/>
      <c r="C43" s="86" t="s">
        <v>50</v>
      </c>
      <c r="D43" s="87"/>
      <c r="E43" s="87"/>
      <c r="F43" s="87"/>
      <c r="G43" s="87"/>
      <c r="H43" s="87"/>
      <c r="I43" s="87"/>
      <c r="J43" s="87"/>
      <c r="K43" s="87"/>
      <c r="L43" s="88"/>
      <c r="M43" s="24"/>
      <c r="N43" s="83"/>
      <c r="O43" s="83"/>
      <c r="P43" s="83"/>
      <c r="Q43" s="83"/>
      <c r="R43" s="83"/>
      <c r="S43" s="83"/>
      <c r="T43" s="84">
        <f>IF(C43&lt;&gt;"",IF(VLOOKUP(C43,Reference!$A$1:$B$186,2,FALSE)="","N/A",VLOOKUP(C43,Reference!$A$1:$B$186,2,FALSE)),"")</f>
        <v>4.3</v>
      </c>
      <c r="U43" s="84"/>
      <c r="V43" s="84"/>
      <c r="W43" s="84"/>
      <c r="X43" s="84" t="str">
        <f t="shared" si="0"/>
        <v/>
      </c>
      <c r="Y43" s="84"/>
      <c r="Z43" s="84"/>
      <c r="AA43" s="84"/>
      <c r="AB43" s="84"/>
      <c r="AC43" s="85"/>
      <c r="AD43" s="85"/>
      <c r="AE43" s="85"/>
      <c r="AF43" s="85"/>
      <c r="AG43" s="84" t="str">
        <f t="shared" si="4"/>
        <v/>
      </c>
      <c r="AH43" s="84"/>
      <c r="AI43" s="84"/>
      <c r="AJ43" s="84"/>
      <c r="AK43" s="84"/>
      <c r="AL43" s="13"/>
      <c r="AN43" s="9">
        <f>IF(C43&lt;&gt;"",IF(VLOOKUP(C43,Reference!$I$1:$J$186,2,FALSE)=" ",0,VLOOKUP(C43,Reference!$I$1:$J$186,2,FALSE)),"")</f>
        <v>0.5</v>
      </c>
      <c r="AO43" s="9" t="str">
        <f>IF(C43&lt;&gt;"",IF(VLOOKUP(C43,Reference!$M$1:$Q$186,2,FALSE)=" ",0,VLOOKUP(C43,Reference!$M$1:$Q$186,2,FALSE)),"")</f>
        <v>Y</v>
      </c>
    </row>
    <row r="44" spans="1:44" ht="12.75" customHeight="1" x14ac:dyDescent="0.2">
      <c r="A44" s="91"/>
      <c r="B44" s="78"/>
      <c r="C44" s="86" t="s">
        <v>52</v>
      </c>
      <c r="D44" s="87"/>
      <c r="E44" s="87"/>
      <c r="F44" s="87"/>
      <c r="G44" s="87"/>
      <c r="H44" s="87"/>
      <c r="I44" s="87"/>
      <c r="J44" s="87"/>
      <c r="K44" s="87"/>
      <c r="L44" s="88"/>
      <c r="M44" s="24"/>
      <c r="N44" s="83"/>
      <c r="O44" s="83"/>
      <c r="P44" s="83"/>
      <c r="Q44" s="83"/>
      <c r="R44" s="83"/>
      <c r="S44" s="83"/>
      <c r="T44" s="84">
        <f>IF(C44&lt;&gt;"",IF(VLOOKUP(C44,Reference!$A$1:$B$186,2,FALSE)="","N/A",VLOOKUP(C44,Reference!$A$1:$B$186,2,FALSE)),"")</f>
        <v>0.23</v>
      </c>
      <c r="U44" s="84"/>
      <c r="V44" s="84"/>
      <c r="W44" s="84"/>
      <c r="X44" s="84" t="str">
        <f t="shared" si="0"/>
        <v/>
      </c>
      <c r="Y44" s="84"/>
      <c r="Z44" s="84"/>
      <c r="AA44" s="84"/>
      <c r="AB44" s="84"/>
      <c r="AC44" s="85"/>
      <c r="AD44" s="85"/>
      <c r="AE44" s="85"/>
      <c r="AF44" s="85"/>
      <c r="AG44" s="84" t="str">
        <f t="shared" si="4"/>
        <v/>
      </c>
      <c r="AH44" s="84"/>
      <c r="AI44" s="84"/>
      <c r="AJ44" s="84"/>
      <c r="AK44" s="84"/>
      <c r="AL44" s="13"/>
      <c r="AN44" s="9">
        <f>IF(C44&lt;&gt;"",IF(VLOOKUP(C44,Reference!$I$1:$J$186,2,FALSE)=" ",0,VLOOKUP(C44,Reference!$I$1:$J$186,2,FALSE)),"")</f>
        <v>0.5</v>
      </c>
      <c r="AO44" s="9" t="str">
        <f>IF(C44&lt;&gt;"",IF(VLOOKUP(C44,Reference!$M$1:$Q$186,2,FALSE)=" ",0,VLOOKUP(C44,Reference!$M$1:$Q$186,2,FALSE)),"")</f>
        <v/>
      </c>
    </row>
    <row r="45" spans="1:44" ht="12.75" customHeight="1" x14ac:dyDescent="0.2">
      <c r="A45" s="91"/>
      <c r="B45" s="78"/>
      <c r="C45" s="86" t="s">
        <v>54</v>
      </c>
      <c r="D45" s="87"/>
      <c r="E45" s="87"/>
      <c r="F45" s="87"/>
      <c r="G45" s="87"/>
      <c r="H45" s="87"/>
      <c r="I45" s="87"/>
      <c r="J45" s="87"/>
      <c r="K45" s="87"/>
      <c r="L45" s="88"/>
      <c r="M45" s="24"/>
      <c r="N45" s="83"/>
      <c r="O45" s="83"/>
      <c r="P45" s="83"/>
      <c r="Q45" s="83"/>
      <c r="R45" s="83"/>
      <c r="S45" s="83"/>
      <c r="T45" s="84">
        <f>IF(C45&lt;&gt;"",IF(VLOOKUP(C45,Reference!$A$1:$B$186,2,FALSE)="","N/A",VLOOKUP(C45,Reference!$A$1:$B$186,2,FALSE)),"")</f>
        <v>130</v>
      </c>
      <c r="U45" s="84"/>
      <c r="V45" s="84"/>
      <c r="W45" s="84"/>
      <c r="X45" s="84" t="str">
        <f t="shared" si="0"/>
        <v/>
      </c>
      <c r="Y45" s="84"/>
      <c r="Z45" s="84"/>
      <c r="AA45" s="84"/>
      <c r="AB45" s="84"/>
      <c r="AC45" s="85"/>
      <c r="AD45" s="85"/>
      <c r="AE45" s="85"/>
      <c r="AF45" s="85"/>
      <c r="AG45" s="84" t="str">
        <f t="shared" si="4"/>
        <v/>
      </c>
      <c r="AH45" s="84"/>
      <c r="AI45" s="84"/>
      <c r="AJ45" s="84"/>
      <c r="AK45" s="84"/>
      <c r="AL45" s="13"/>
      <c r="AN45" s="9">
        <f>IF(C45&lt;&gt;"",IF(VLOOKUP(C45,Reference!$I$1:$J$186,2,FALSE)=" ",0,VLOOKUP(C45,Reference!$I$1:$J$186,2,FALSE)),"")</f>
        <v>0.5</v>
      </c>
      <c r="AO45" s="9" t="str">
        <f>IF(C45&lt;&gt;"",IF(VLOOKUP(C45,Reference!$M$1:$Q$186,2,FALSE)=" ",0,VLOOKUP(C45,Reference!$M$1:$Q$186,2,FALSE)),"")</f>
        <v>Y</v>
      </c>
    </row>
    <row r="46" spans="1:44" ht="12.75" customHeight="1" x14ac:dyDescent="0.2">
      <c r="A46" s="91"/>
      <c r="B46" s="78"/>
      <c r="C46" s="86" t="s">
        <v>55</v>
      </c>
      <c r="D46" s="87"/>
      <c r="E46" s="87"/>
      <c r="F46" s="87"/>
      <c r="G46" s="87"/>
      <c r="H46" s="87"/>
      <c r="I46" s="87"/>
      <c r="J46" s="87"/>
      <c r="K46" s="87"/>
      <c r="L46" s="88"/>
      <c r="M46" s="24"/>
      <c r="N46" s="83"/>
      <c r="O46" s="83"/>
      <c r="P46" s="83"/>
      <c r="Q46" s="83"/>
      <c r="R46" s="83"/>
      <c r="S46" s="83"/>
      <c r="T46" s="84">
        <f>IF(C46&lt;&gt;"",IF(VLOOKUP(C46,Reference!$A$1:$B$186,2,FALSE)="","N/A",VLOOKUP(C46,Reference!$A$1:$B$186,2,FALSE)),"")</f>
        <v>0.4</v>
      </c>
      <c r="U46" s="84"/>
      <c r="V46" s="84"/>
      <c r="W46" s="84"/>
      <c r="X46" s="84" t="str">
        <f t="shared" si="0"/>
        <v/>
      </c>
      <c r="Y46" s="84"/>
      <c r="Z46" s="84"/>
      <c r="AA46" s="84"/>
      <c r="AB46" s="84"/>
      <c r="AC46" s="85"/>
      <c r="AD46" s="85"/>
      <c r="AE46" s="85"/>
      <c r="AF46" s="85"/>
      <c r="AG46" s="84" t="str">
        <f t="shared" si="4"/>
        <v/>
      </c>
      <c r="AH46" s="84"/>
      <c r="AI46" s="84"/>
      <c r="AJ46" s="84"/>
      <c r="AK46" s="84"/>
      <c r="AL46" s="13"/>
      <c r="AN46" s="9">
        <f>IF(C46&lt;&gt;"",IF(VLOOKUP(C46,Reference!$I$1:$J$186,2,FALSE)=" ",0,VLOOKUP(C46,Reference!$I$1:$J$186,2,FALSE)),"")</f>
        <v>0.5</v>
      </c>
      <c r="AO46" s="9" t="str">
        <f>IF(C46&lt;&gt;"",IF(VLOOKUP(C46,Reference!$M$1:$Q$186,2,FALSE)=" ",0,VLOOKUP(C46,Reference!$M$1:$Q$186,2,FALSE)),"")</f>
        <v/>
      </c>
    </row>
    <row r="47" spans="1:44" ht="12.75" customHeight="1" x14ac:dyDescent="0.2">
      <c r="A47" s="91"/>
      <c r="B47" s="78"/>
      <c r="C47" s="86" t="s">
        <v>216</v>
      </c>
      <c r="D47" s="87"/>
      <c r="E47" s="87"/>
      <c r="F47" s="87"/>
      <c r="G47" s="87"/>
      <c r="H47" s="87"/>
      <c r="I47" s="87"/>
      <c r="J47" s="87"/>
      <c r="K47" s="87"/>
      <c r="L47" s="88"/>
      <c r="M47" s="24"/>
      <c r="N47" s="83"/>
      <c r="O47" s="83"/>
      <c r="P47" s="83"/>
      <c r="Q47" s="83"/>
      <c r="R47" s="83"/>
      <c r="S47" s="83"/>
      <c r="T47" s="84" t="str">
        <f>IF(C47&lt;&gt;"",IF(VLOOKUP(C47,Reference!$A$1:$B$186,2,FALSE)="","N/A",VLOOKUP(C47,Reference!$A$1:$B$186,2,FALSE)),"")</f>
        <v>N/A</v>
      </c>
      <c r="U47" s="84"/>
      <c r="V47" s="84"/>
      <c r="W47" s="84"/>
      <c r="X47" s="84" t="str">
        <f t="shared" si="0"/>
        <v/>
      </c>
      <c r="Y47" s="84"/>
      <c r="Z47" s="84"/>
      <c r="AA47" s="84"/>
      <c r="AB47" s="84"/>
      <c r="AC47" s="85"/>
      <c r="AD47" s="85"/>
      <c r="AE47" s="85"/>
      <c r="AF47" s="85"/>
      <c r="AG47" s="84" t="str">
        <f t="shared" si="4"/>
        <v/>
      </c>
      <c r="AH47" s="84"/>
      <c r="AI47" s="84"/>
      <c r="AJ47" s="84"/>
      <c r="AK47" s="84"/>
      <c r="AL47" s="13"/>
      <c r="AN47" s="9">
        <f>IF(C47&lt;&gt;"",IF(VLOOKUP(C47,Reference!$I$1:$J$186,2,FALSE)=" ",0,VLOOKUP(C47,Reference!$I$1:$J$186,2,FALSE)),"")</f>
        <v>0.5</v>
      </c>
      <c r="AO47" s="9" t="str">
        <f>IF(C47&lt;&gt;"",IF(VLOOKUP(C47,Reference!$M$1:$Q$186,2,FALSE)=" ",0,VLOOKUP(C47,Reference!$M$1:$Q$186,2,FALSE)),"")</f>
        <v/>
      </c>
    </row>
    <row r="48" spans="1:44" ht="12.75" customHeight="1" x14ac:dyDescent="0.2">
      <c r="A48" s="91"/>
      <c r="B48" s="78"/>
      <c r="C48" s="86" t="s">
        <v>21</v>
      </c>
      <c r="D48" s="87"/>
      <c r="E48" s="87"/>
      <c r="F48" s="87"/>
      <c r="G48" s="87"/>
      <c r="H48" s="87"/>
      <c r="I48" s="87"/>
      <c r="J48" s="87"/>
      <c r="K48" s="87"/>
      <c r="L48" s="88"/>
      <c r="M48" s="24"/>
      <c r="N48" s="83"/>
      <c r="O48" s="83"/>
      <c r="P48" s="83"/>
      <c r="Q48" s="83"/>
      <c r="R48" s="83"/>
      <c r="S48" s="83"/>
      <c r="T48" s="84">
        <f>IF(C48&lt;&gt;"",IF(VLOOKUP(C48,Reference!$A$1:$B$186,2,FALSE)="","N/A",VLOOKUP(C48,Reference!$A$1:$B$186,2,FALSE)),"")</f>
        <v>3500</v>
      </c>
      <c r="U48" s="84"/>
      <c r="V48" s="84"/>
      <c r="W48" s="84"/>
      <c r="X48" s="84" t="str">
        <f t="shared" si="0"/>
        <v/>
      </c>
      <c r="Y48" s="84"/>
      <c r="Z48" s="84"/>
      <c r="AA48" s="84"/>
      <c r="AB48" s="84"/>
      <c r="AC48" s="85"/>
      <c r="AD48" s="85"/>
      <c r="AE48" s="85"/>
      <c r="AF48" s="85"/>
      <c r="AG48" s="84" t="str">
        <f t="shared" si="4"/>
        <v/>
      </c>
      <c r="AH48" s="84"/>
      <c r="AI48" s="84"/>
      <c r="AJ48" s="84"/>
      <c r="AK48" s="84"/>
      <c r="AL48" s="13"/>
      <c r="AN48" s="9">
        <f>IF(C48&lt;&gt;"",IF(VLOOKUP(C48,Reference!$I$1:$J$186,2,FALSE)=" ",0,VLOOKUP(C48,Reference!$I$1:$J$186,2,FALSE)),"")</f>
        <v>5</v>
      </c>
      <c r="AO48" s="9" t="str">
        <f>IF(C48&lt;&gt;"",IF(VLOOKUP(C48,Reference!$M$1:$Q$186,2,FALSE)=" ",0,VLOOKUP(C48,Reference!$M$1:$Q$186,2,FALSE)),"")</f>
        <v>Y</v>
      </c>
    </row>
    <row r="49" spans="1:46" ht="12.75" customHeight="1" x14ac:dyDescent="0.2">
      <c r="A49" s="91"/>
      <c r="B49" s="78"/>
      <c r="C49" s="86" t="s">
        <v>56</v>
      </c>
      <c r="D49" s="87"/>
      <c r="E49" s="87"/>
      <c r="F49" s="87"/>
      <c r="G49" s="87"/>
      <c r="H49" s="87"/>
      <c r="I49" s="87"/>
      <c r="J49" s="87"/>
      <c r="K49" s="87"/>
      <c r="L49" s="88"/>
      <c r="M49" s="24"/>
      <c r="N49" s="83"/>
      <c r="O49" s="83"/>
      <c r="P49" s="83"/>
      <c r="Q49" s="83"/>
      <c r="R49" s="83"/>
      <c r="S49" s="83"/>
      <c r="T49" s="84">
        <f>IF(C49&lt;&gt;"",IF(VLOOKUP(C49,Reference!$A$1:$B$186,2,FALSE)="","N/A",VLOOKUP(C49,Reference!$A$1:$B$186,2,FALSE)),"")</f>
        <v>5.7</v>
      </c>
      <c r="U49" s="84"/>
      <c r="V49" s="84"/>
      <c r="W49" s="84"/>
      <c r="X49" s="84" t="str">
        <f t="shared" si="0"/>
        <v/>
      </c>
      <c r="Y49" s="84"/>
      <c r="Z49" s="84"/>
      <c r="AA49" s="84"/>
      <c r="AB49" s="84"/>
      <c r="AC49" s="85"/>
      <c r="AD49" s="85"/>
      <c r="AE49" s="85"/>
      <c r="AF49" s="85"/>
      <c r="AG49" s="84" t="str">
        <f t="shared" si="4"/>
        <v/>
      </c>
      <c r="AH49" s="84"/>
      <c r="AI49" s="84"/>
      <c r="AJ49" s="84"/>
      <c r="AK49" s="84"/>
      <c r="AL49" s="13"/>
      <c r="AN49" s="9">
        <f>IF(C49&lt;&gt;"",IF(VLOOKUP(C49,Reference!$I$1:$J$186,2,FALSE)=" ",0,VLOOKUP(C49,Reference!$I$1:$J$186,2,FALSE)),"")</f>
        <v>0.5</v>
      </c>
      <c r="AO49" s="9" t="str">
        <f>IF(C49&lt;&gt;"",IF(VLOOKUP(C49,Reference!$M$1:$Q$186,2,FALSE)=" ",0,VLOOKUP(C49,Reference!$M$1:$Q$186,2,FALSE)),"")</f>
        <v>Y</v>
      </c>
    </row>
    <row r="50" spans="1:46" ht="12.75" customHeight="1" x14ac:dyDescent="0.2">
      <c r="A50" s="91"/>
      <c r="B50" s="78"/>
      <c r="C50" s="86" t="s">
        <v>173</v>
      </c>
      <c r="D50" s="87"/>
      <c r="E50" s="87"/>
      <c r="F50" s="87"/>
      <c r="G50" s="87"/>
      <c r="H50" s="87"/>
      <c r="I50" s="87"/>
      <c r="J50" s="87"/>
      <c r="K50" s="87"/>
      <c r="L50" s="88"/>
      <c r="M50" s="24"/>
      <c r="N50" s="83"/>
      <c r="O50" s="83"/>
      <c r="P50" s="83"/>
      <c r="Q50" s="83"/>
      <c r="R50" s="83"/>
      <c r="S50" s="83"/>
      <c r="T50" s="84">
        <f>IF(C50&lt;&gt;"",IF(VLOOKUP(C50,Reference!$A$1:$B$186,2,FALSE)="","N/A",VLOOKUP(C50,Reference!$A$1:$B$186,2,FALSE)),"")</f>
        <v>0.55000000000000004</v>
      </c>
      <c r="U50" s="84"/>
      <c r="V50" s="84"/>
      <c r="W50" s="84"/>
      <c r="X50" s="84" t="str">
        <f t="shared" si="0"/>
        <v/>
      </c>
      <c r="Y50" s="84"/>
      <c r="Z50" s="84"/>
      <c r="AA50" s="84"/>
      <c r="AB50" s="84"/>
      <c r="AC50" s="85"/>
      <c r="AD50" s="85"/>
      <c r="AE50" s="85"/>
      <c r="AF50" s="85"/>
      <c r="AG50" s="84" t="str">
        <f t="shared" si="4"/>
        <v/>
      </c>
      <c r="AH50" s="84"/>
      <c r="AI50" s="84"/>
      <c r="AJ50" s="84"/>
      <c r="AK50" s="84"/>
      <c r="AL50" s="13"/>
      <c r="AN50" s="9">
        <f>IF(C50&lt;&gt;"",IF(VLOOKUP(C50,Reference!$I$1:$J$186,2,FALSE)=" ",0,VLOOKUP(C50,Reference!$I$1:$J$186,2,FALSE)),"")</f>
        <v>0.5</v>
      </c>
      <c r="AO50" s="9" t="str">
        <f>IF(C50&lt;&gt;"",IF(VLOOKUP(C50,Reference!$M$1:$Q$186,2,FALSE)=" ",0,VLOOKUP(C50,Reference!$M$1:$Q$186,2,FALSE)),"")</f>
        <v>Y</v>
      </c>
    </row>
    <row r="51" spans="1:46" ht="12.75" customHeight="1" x14ac:dyDescent="0.2">
      <c r="A51" s="91"/>
      <c r="B51" s="78"/>
      <c r="C51" s="86" t="s">
        <v>174</v>
      </c>
      <c r="D51" s="87"/>
      <c r="E51" s="87"/>
      <c r="F51" s="87"/>
      <c r="G51" s="87"/>
      <c r="H51" s="87"/>
      <c r="I51" s="87"/>
      <c r="J51" s="87"/>
      <c r="K51" s="87"/>
      <c r="L51" s="88"/>
      <c r="M51" s="24"/>
      <c r="N51" s="83"/>
      <c r="O51" s="83"/>
      <c r="P51" s="83"/>
      <c r="Q51" s="83"/>
      <c r="R51" s="83"/>
      <c r="S51" s="83"/>
      <c r="T51" s="84" t="str">
        <f>IF(C51&lt;&gt;"",IF(VLOOKUP(C51,Reference!$A$1:$B$186,2,FALSE)="","N/A",VLOOKUP(C51,Reference!$A$1:$B$186,2,FALSE)),"")</f>
        <v>N/A</v>
      </c>
      <c r="U51" s="84"/>
      <c r="V51" s="84"/>
      <c r="W51" s="84"/>
      <c r="X51" s="84" t="str">
        <f t="shared" si="0"/>
        <v/>
      </c>
      <c r="Y51" s="84"/>
      <c r="Z51" s="84"/>
      <c r="AA51" s="84"/>
      <c r="AB51" s="84"/>
      <c r="AC51" s="85"/>
      <c r="AD51" s="85"/>
      <c r="AE51" s="85"/>
      <c r="AF51" s="85"/>
      <c r="AG51" s="84" t="str">
        <f t="shared" si="4"/>
        <v/>
      </c>
      <c r="AH51" s="84"/>
      <c r="AI51" s="84"/>
      <c r="AJ51" s="84"/>
      <c r="AK51" s="84"/>
      <c r="AL51" s="13"/>
      <c r="AN51" s="9">
        <f>IF(C51&lt;&gt;"",IF(VLOOKUP(C51,Reference!$I$1:$J$186,2,FALSE)=" ",0,VLOOKUP(C51,Reference!$I$1:$J$186,2,FALSE)),"")</f>
        <v>0.5</v>
      </c>
      <c r="AO51" s="9" t="str">
        <f>IF(C51&lt;&gt;"",IF(VLOOKUP(C51,Reference!$M$1:$Q$186,2,FALSE)=" ",0,VLOOKUP(C51,Reference!$M$1:$Q$186,2,FALSE)),"")</f>
        <v/>
      </c>
    </row>
    <row r="52" spans="1:46" ht="12.75" customHeight="1" x14ac:dyDescent="0.2">
      <c r="A52" s="91"/>
      <c r="B52" s="78"/>
      <c r="C52" s="86" t="s">
        <v>7</v>
      </c>
      <c r="D52" s="87"/>
      <c r="E52" s="87"/>
      <c r="F52" s="87"/>
      <c r="G52" s="87"/>
      <c r="H52" s="87"/>
      <c r="I52" s="87"/>
      <c r="J52" s="87"/>
      <c r="K52" s="87"/>
      <c r="L52" s="88"/>
      <c r="M52" s="24"/>
      <c r="N52" s="83"/>
      <c r="O52" s="83"/>
      <c r="P52" s="83"/>
      <c r="Q52" s="83"/>
      <c r="R52" s="83"/>
      <c r="S52" s="83"/>
      <c r="T52" s="84">
        <f>IF(C52&lt;&gt;"",IF(VLOOKUP(C52,Reference!$A$1:$B$186,2,FALSE)="","N/A",VLOOKUP(C52,Reference!$A$1:$B$186,2,FALSE)),"")</f>
        <v>0.38</v>
      </c>
      <c r="U52" s="84"/>
      <c r="V52" s="84"/>
      <c r="W52" s="84"/>
      <c r="X52" s="84" t="str">
        <f t="shared" si="0"/>
        <v/>
      </c>
      <c r="Y52" s="84"/>
      <c r="Z52" s="84"/>
      <c r="AA52" s="84"/>
      <c r="AB52" s="84"/>
      <c r="AC52" s="85"/>
      <c r="AD52" s="85"/>
      <c r="AE52" s="85"/>
      <c r="AF52" s="85"/>
      <c r="AG52" s="84" t="str">
        <f t="shared" si="4"/>
        <v/>
      </c>
      <c r="AH52" s="84"/>
      <c r="AI52" s="84"/>
      <c r="AJ52" s="84"/>
      <c r="AK52" s="84"/>
      <c r="AL52" s="13"/>
      <c r="AN52" s="9">
        <f>IF(C52&lt;&gt;"",IF(VLOOKUP(C52,Reference!$I$1:$J$186,2,FALSE)=" ",0,VLOOKUP(C52,Reference!$I$1:$J$186,2,FALSE)),"")</f>
        <v>0.5</v>
      </c>
      <c r="AO52" s="9" t="str">
        <f>IF(C52&lt;&gt;"",IF(VLOOKUP(C52,Reference!$M$1:$Q$186,2,FALSE)=" ",0,VLOOKUP(C52,Reference!$M$1:$Q$186,2,FALSE)),"")</f>
        <v/>
      </c>
    </row>
    <row r="53" spans="1:46" ht="12.75" customHeight="1" x14ac:dyDescent="0.2">
      <c r="A53" s="91"/>
      <c r="B53" s="78"/>
      <c r="C53" s="86" t="s">
        <v>3</v>
      </c>
      <c r="D53" s="87"/>
      <c r="E53" s="87"/>
      <c r="F53" s="87"/>
      <c r="G53" s="87"/>
      <c r="H53" s="87"/>
      <c r="I53" s="87"/>
      <c r="J53" s="87"/>
      <c r="K53" s="87"/>
      <c r="L53" s="88"/>
      <c r="M53" s="24"/>
      <c r="N53" s="83"/>
      <c r="O53" s="83"/>
      <c r="P53" s="83"/>
      <c r="Q53" s="83"/>
      <c r="R53" s="83"/>
      <c r="S53" s="83"/>
      <c r="T53" s="84">
        <f>IF(C53&lt;&gt;"",IF(VLOOKUP(C53,Reference!$A$1:$B$186,2,FALSE)="","N/A",VLOOKUP(C53,Reference!$A$1:$B$186,2,FALSE)),"")</f>
        <v>33</v>
      </c>
      <c r="U53" s="84"/>
      <c r="V53" s="84"/>
      <c r="W53" s="84"/>
      <c r="X53" s="84" t="str">
        <f t="shared" si="0"/>
        <v/>
      </c>
      <c r="Y53" s="84"/>
      <c r="Z53" s="84"/>
      <c r="AA53" s="84"/>
      <c r="AB53" s="84"/>
      <c r="AC53" s="85"/>
      <c r="AD53" s="85"/>
      <c r="AE53" s="85"/>
      <c r="AF53" s="85"/>
      <c r="AG53" s="84" t="str">
        <f t="shared" si="4"/>
        <v/>
      </c>
      <c r="AH53" s="84"/>
      <c r="AI53" s="84"/>
      <c r="AJ53" s="84"/>
      <c r="AK53" s="84"/>
      <c r="AL53" s="13"/>
      <c r="AN53" s="9">
        <f>IF(C53&lt;&gt;"",IF(VLOOKUP(C53,Reference!$I$1:$J$186,2,FALSE)=" ",0,VLOOKUP(C53,Reference!$I$1:$J$186,2,FALSE)),"")</f>
        <v>0.5</v>
      </c>
      <c r="AO53" s="9" t="str">
        <f>IF(C53&lt;&gt;"",IF(VLOOKUP(C53,Reference!$M$1:$Q$186,2,FALSE)=" ",0,VLOOKUP(C53,Reference!$M$1:$Q$186,2,FALSE)),"")</f>
        <v>Y</v>
      </c>
    </row>
    <row r="54" spans="1:46" ht="12.75" customHeight="1" x14ac:dyDescent="0.2">
      <c r="A54" s="91"/>
      <c r="B54" s="78"/>
      <c r="C54" s="86" t="s">
        <v>8</v>
      </c>
      <c r="D54" s="87"/>
      <c r="E54" s="87"/>
      <c r="F54" s="87"/>
      <c r="G54" s="87"/>
      <c r="H54" s="87"/>
      <c r="I54" s="87"/>
      <c r="J54" s="87"/>
      <c r="K54" s="87"/>
      <c r="L54" s="88"/>
      <c r="M54" s="24"/>
      <c r="N54" s="83"/>
      <c r="O54" s="83"/>
      <c r="P54" s="83"/>
      <c r="Q54" s="83"/>
      <c r="R54" s="83"/>
      <c r="S54" s="83"/>
      <c r="T54" s="84">
        <f>IF(C54&lt;&gt;"",IF(VLOOKUP(C54,Reference!$A$1:$B$186,2,FALSE)="","N/A",VLOOKUP(C54,Reference!$A$1:$B$186,2,FALSE)),"")</f>
        <v>2200</v>
      </c>
      <c r="U54" s="84"/>
      <c r="V54" s="84"/>
      <c r="W54" s="84"/>
      <c r="X54" s="84" t="str">
        <f t="shared" si="0"/>
        <v/>
      </c>
      <c r="Y54" s="84"/>
      <c r="Z54" s="84"/>
      <c r="AA54" s="84"/>
      <c r="AB54" s="84"/>
      <c r="AC54" s="85"/>
      <c r="AD54" s="85"/>
      <c r="AE54" s="85"/>
      <c r="AF54" s="85"/>
      <c r="AG54" s="84" t="str">
        <f t="shared" si="4"/>
        <v/>
      </c>
      <c r="AH54" s="84"/>
      <c r="AI54" s="84"/>
      <c r="AJ54" s="84"/>
      <c r="AK54" s="84"/>
      <c r="AL54" s="13"/>
      <c r="AN54" s="9">
        <f>IF(C54&lt;&gt;"",IF(VLOOKUP(C54,Reference!$I$1:$J$186,2,FALSE)=" ",0,VLOOKUP(C54,Reference!$I$1:$J$186,2,FALSE)),"")</f>
        <v>0.5</v>
      </c>
      <c r="AO54" s="9" t="str">
        <f>IF(C54&lt;&gt;"",IF(VLOOKUP(C54,Reference!$M$1:$Q$186,2,FALSE)=" ",0,VLOOKUP(C54,Reference!$M$1:$Q$186,2,FALSE)),"")</f>
        <v>Y</v>
      </c>
    </row>
    <row r="55" spans="1:46" ht="12.75" customHeight="1" x14ac:dyDescent="0.2">
      <c r="A55" s="91"/>
      <c r="B55" s="78"/>
      <c r="C55" s="86" t="s">
        <v>11</v>
      </c>
      <c r="D55" s="87"/>
      <c r="E55" s="87"/>
      <c r="F55" s="87"/>
      <c r="G55" s="87"/>
      <c r="H55" s="87"/>
      <c r="I55" s="87"/>
      <c r="J55" s="87"/>
      <c r="K55" s="87"/>
      <c r="L55" s="88"/>
      <c r="M55" s="24"/>
      <c r="N55" s="83"/>
      <c r="O55" s="83"/>
      <c r="P55" s="83"/>
      <c r="Q55" s="83"/>
      <c r="R55" s="83"/>
      <c r="S55" s="83"/>
      <c r="T55" s="84">
        <f>IF(C55&lt;&gt;"",IF(VLOOKUP(C55,Reference!$A$1:$B$186,2,FALSE)="","N/A",VLOOKUP(C55,Reference!$A$1:$B$186,2,FALSE)),"")</f>
        <v>0.34</v>
      </c>
      <c r="U55" s="84"/>
      <c r="V55" s="84"/>
      <c r="W55" s="84"/>
      <c r="X55" s="84" t="str">
        <f t="shared" si="0"/>
        <v/>
      </c>
      <c r="Y55" s="84"/>
      <c r="Z55" s="84"/>
      <c r="AA55" s="84"/>
      <c r="AB55" s="84"/>
      <c r="AC55" s="85"/>
      <c r="AD55" s="85"/>
      <c r="AE55" s="85"/>
      <c r="AF55" s="85"/>
      <c r="AG55" s="84" t="str">
        <f t="shared" si="4"/>
        <v/>
      </c>
      <c r="AH55" s="84"/>
      <c r="AI55" s="84"/>
      <c r="AJ55" s="84"/>
      <c r="AK55" s="84"/>
      <c r="AL55" s="13"/>
      <c r="AN55" s="9">
        <f>IF(C55&lt;&gt;"",IF(VLOOKUP(C55,Reference!$I$1:$J$186,2,FALSE)=" ",0,VLOOKUP(C55,Reference!$I$1:$J$186,2,FALSE)),"")</f>
        <v>0.5</v>
      </c>
      <c r="AO55" s="9" t="str">
        <f>IF(C55&lt;&gt;"",IF(VLOOKUP(C55,Reference!$M$1:$Q$186,2,FALSE)=" ",0,VLOOKUP(C55,Reference!$M$1:$Q$186,2,FALSE)),"")</f>
        <v/>
      </c>
    </row>
    <row r="56" spans="1:46" ht="12.75" customHeight="1" x14ac:dyDescent="0.2">
      <c r="A56" s="91"/>
      <c r="B56" s="78"/>
      <c r="C56" s="86" t="s">
        <v>175</v>
      </c>
      <c r="D56" s="87"/>
      <c r="E56" s="87"/>
      <c r="F56" s="87"/>
      <c r="G56" s="87"/>
      <c r="H56" s="87"/>
      <c r="I56" s="87"/>
      <c r="J56" s="87"/>
      <c r="K56" s="87"/>
      <c r="L56" s="88"/>
      <c r="M56" s="24"/>
      <c r="N56" s="83"/>
      <c r="O56" s="83"/>
      <c r="P56" s="83"/>
      <c r="Q56" s="83"/>
      <c r="R56" s="83"/>
      <c r="S56" s="83"/>
      <c r="T56" s="84" t="str">
        <f>IF(C56&lt;&gt;"",IF(VLOOKUP(C56,Reference!$A$1:$B$186,2,FALSE)="","N/A",VLOOKUP(C56,Reference!$A$1:$B$186,2,FALSE)),"")</f>
        <v>N/A</v>
      </c>
      <c r="U56" s="84"/>
      <c r="V56" s="84"/>
      <c r="W56" s="84"/>
      <c r="X56" s="84" t="str">
        <f t="shared" si="0"/>
        <v/>
      </c>
      <c r="Y56" s="84"/>
      <c r="Z56" s="84"/>
      <c r="AA56" s="84"/>
      <c r="AB56" s="84"/>
      <c r="AC56" s="85"/>
      <c r="AD56" s="85"/>
      <c r="AE56" s="85"/>
      <c r="AF56" s="85"/>
      <c r="AG56" s="84" t="str">
        <f>IF($N56&lt;&gt;"",AT56,"")</f>
        <v/>
      </c>
      <c r="AH56" s="84"/>
      <c r="AI56" s="84"/>
      <c r="AJ56" s="84"/>
      <c r="AK56" s="84"/>
      <c r="AL56" s="13"/>
      <c r="AN56" s="9">
        <f>IF(C56&lt;&gt;"",IF(VLOOKUP(C56,Reference!$I$1:$J$186,2,FALSE)=" ",0,VLOOKUP(C56,Reference!$I$1:$J$186,2,FALSE)),"")</f>
        <v>1</v>
      </c>
      <c r="AO56" s="9" t="str">
        <f>IF(C56&lt;&gt;"",IF(VLOOKUP(C56,Reference!$M$1:$Q$186,2,FALSE)=" ",0,VLOOKUP(C56,Reference!$M$1:$Q$186,2,FALSE)),"")</f>
        <v/>
      </c>
      <c r="AP56" s="9" t="str">
        <f>IF(AND(X56="Yes",AC56&lt;&gt;""),IF((N56/AC56)&gt;0.5,"Establish Limits",IF(AND(AO56="Y",(N56/AC56)&gt;0.1),"Monitor",IF(AND(AO56&lt;&gt;"Y",(N56/AC56)&gt;0.25),"Monitor","No Limits/Monitoring"))),"")</f>
        <v/>
      </c>
      <c r="AQ56" s="9">
        <v>10</v>
      </c>
      <c r="AR56" s="9">
        <v>100</v>
      </c>
      <c r="AS56" s="9" t="str">
        <f>IF(AND($Z$7&lt;&gt;"",N56&lt;&gt;""),IF(OR(AND($Z$7&gt;0.1,N56&gt;AQ56),(AND($Z$7&lt;=0.1,N56&gt;AR56))),"Monitor",""),"")</f>
        <v/>
      </c>
      <c r="AT56" s="9" t="str">
        <f>IF(OR(AP56="Establish Limits",AP56="Monitor"),AP56,IF(AND(AP56="No Limits/Monitoring",AS56="Monitor"),AS56,IF(AND(AP56="",AS56=""),"",IF(AND(AP56="",AS56="Monitor"),"Monitor",IF(AND(AP56="",AS56=""),"Monitor","")))))</f>
        <v/>
      </c>
    </row>
    <row r="57" spans="1:46" ht="12.75" customHeight="1" x14ac:dyDescent="0.2">
      <c r="A57" s="91"/>
      <c r="B57" s="78"/>
      <c r="C57" s="86" t="s">
        <v>68</v>
      </c>
      <c r="D57" s="87"/>
      <c r="E57" s="87"/>
      <c r="F57" s="87"/>
      <c r="G57" s="87"/>
      <c r="H57" s="87"/>
      <c r="I57" s="87"/>
      <c r="J57" s="87"/>
      <c r="K57" s="87"/>
      <c r="L57" s="88"/>
      <c r="M57" s="24"/>
      <c r="N57" s="83"/>
      <c r="O57" s="83"/>
      <c r="P57" s="83"/>
      <c r="Q57" s="83"/>
      <c r="R57" s="83"/>
      <c r="S57" s="83"/>
      <c r="T57" s="84">
        <f>IF(C57&lt;&gt;"",IF(VLOOKUP(C57,Reference!$A$1:$B$186,2,FALSE)="","N/A",VLOOKUP(C57,Reference!$A$1:$B$186,2,FALSE)),"")</f>
        <v>530</v>
      </c>
      <c r="U57" s="84"/>
      <c r="V57" s="84"/>
      <c r="W57" s="84"/>
      <c r="X57" s="84" t="str">
        <f t="shared" si="0"/>
        <v/>
      </c>
      <c r="Y57" s="84"/>
      <c r="Z57" s="84"/>
      <c r="AA57" s="84"/>
      <c r="AB57" s="84"/>
      <c r="AC57" s="85"/>
      <c r="AD57" s="85"/>
      <c r="AE57" s="85"/>
      <c r="AF57" s="85"/>
      <c r="AG57" s="84" t="str">
        <f t="shared" ref="AG57:AG88" si="5">IF($N57&lt;&gt;"",IF(AND(X57="Yes",AC57&lt;&gt;""),IF(($N57/$AC57)&gt;0.5,"Establish Limits",IF(AND($AO57="Y",($N57/$AC57)&gt;0.1),"Monitor",IF(AND($AO57&lt;&gt;"Y",($N57/$AC57)&gt;0.25),"Monitor","No Limits/Monitoring"))),""),"")</f>
        <v/>
      </c>
      <c r="AH57" s="84"/>
      <c r="AI57" s="84"/>
      <c r="AJ57" s="84"/>
      <c r="AK57" s="84"/>
      <c r="AL57" s="13"/>
      <c r="AN57" s="9">
        <f>IF(C57&lt;&gt;"",IF(VLOOKUP(C57,Reference!$I$1:$J$186,2,FALSE)=" ",0,VLOOKUP(C57,Reference!$I$1:$J$186,2,FALSE)),"")</f>
        <v>0.5</v>
      </c>
      <c r="AO57" s="9" t="str">
        <f>IF(C57&lt;&gt;"",IF(VLOOKUP(C57,Reference!$M$1:$Q$186,2,FALSE)=" ",0,VLOOKUP(C57,Reference!$M$1:$Q$186,2,FALSE)),"")</f>
        <v>Y</v>
      </c>
    </row>
    <row r="58" spans="1:46" ht="12.75" customHeight="1" x14ac:dyDescent="0.2">
      <c r="A58" s="91"/>
      <c r="B58" s="78"/>
      <c r="C58" s="86" t="s">
        <v>84</v>
      </c>
      <c r="D58" s="87"/>
      <c r="E58" s="87"/>
      <c r="F58" s="87"/>
      <c r="G58" s="87"/>
      <c r="H58" s="87"/>
      <c r="I58" s="87"/>
      <c r="J58" s="87"/>
      <c r="K58" s="87"/>
      <c r="L58" s="88"/>
      <c r="M58" s="24"/>
      <c r="N58" s="83"/>
      <c r="O58" s="83"/>
      <c r="P58" s="83"/>
      <c r="Q58" s="83"/>
      <c r="R58" s="83"/>
      <c r="S58" s="83"/>
      <c r="T58" s="84">
        <f>IF(C58&lt;&gt;"",IF(VLOOKUP(C58,Reference!$A$1:$B$186,2,FALSE)="","N/A",VLOOKUP(C58,Reference!$A$1:$B$186,2,FALSE)),"")</f>
        <v>47</v>
      </c>
      <c r="U58" s="84"/>
      <c r="V58" s="84"/>
      <c r="W58" s="84"/>
      <c r="X58" s="84" t="str">
        <f t="shared" si="0"/>
        <v/>
      </c>
      <c r="Y58" s="84"/>
      <c r="Z58" s="84"/>
      <c r="AA58" s="84"/>
      <c r="AB58" s="84"/>
      <c r="AC58" s="85"/>
      <c r="AD58" s="85"/>
      <c r="AE58" s="85"/>
      <c r="AF58" s="85"/>
      <c r="AG58" s="84" t="str">
        <f t="shared" si="5"/>
        <v/>
      </c>
      <c r="AH58" s="84"/>
      <c r="AI58" s="84"/>
      <c r="AJ58" s="84"/>
      <c r="AK58" s="84"/>
      <c r="AL58" s="13"/>
      <c r="AN58" s="9">
        <f>IF(C58&lt;&gt;"",IF(VLOOKUP(C58,Reference!$I$1:$J$186,2,FALSE)=" ",0,VLOOKUP(C58,Reference!$I$1:$J$186,2,FALSE)),"")</f>
        <v>0.5</v>
      </c>
      <c r="AO58" s="9" t="str">
        <f>IF(C58&lt;&gt;"",IF(VLOOKUP(C58,Reference!$M$1:$Q$186,2,FALSE)=" ",0,VLOOKUP(C58,Reference!$M$1:$Q$186,2,FALSE)),"")</f>
        <v>Y</v>
      </c>
    </row>
    <row r="59" spans="1:46" ht="12.75" customHeight="1" x14ac:dyDescent="0.2">
      <c r="A59" s="91"/>
      <c r="B59" s="78"/>
      <c r="C59" s="86" t="s">
        <v>85</v>
      </c>
      <c r="D59" s="87"/>
      <c r="E59" s="87"/>
      <c r="F59" s="87"/>
      <c r="G59" s="87"/>
      <c r="H59" s="87"/>
      <c r="I59" s="87"/>
      <c r="J59" s="87"/>
      <c r="K59" s="87"/>
      <c r="L59" s="88"/>
      <c r="M59" s="24"/>
      <c r="N59" s="83"/>
      <c r="O59" s="83"/>
      <c r="P59" s="83"/>
      <c r="Q59" s="83"/>
      <c r="R59" s="83"/>
      <c r="S59" s="83"/>
      <c r="T59" s="84">
        <f>IF(C59&lt;&gt;"",IF(VLOOKUP(C59,Reference!$A$1:$B$186,2,FALSE)="","N/A",VLOOKUP(C59,Reference!$A$1:$B$186,2,FALSE)),"")</f>
        <v>5500</v>
      </c>
      <c r="U59" s="84"/>
      <c r="V59" s="84"/>
      <c r="W59" s="84"/>
      <c r="X59" s="84" t="str">
        <f t="shared" si="0"/>
        <v/>
      </c>
      <c r="Y59" s="84"/>
      <c r="Z59" s="84"/>
      <c r="AA59" s="84"/>
      <c r="AB59" s="84"/>
      <c r="AC59" s="85"/>
      <c r="AD59" s="85"/>
      <c r="AE59" s="85"/>
      <c r="AF59" s="85"/>
      <c r="AG59" s="84" t="str">
        <f t="shared" si="5"/>
        <v/>
      </c>
      <c r="AH59" s="84"/>
      <c r="AI59" s="84"/>
      <c r="AJ59" s="84"/>
      <c r="AK59" s="84"/>
      <c r="AL59" s="13"/>
      <c r="AN59" s="9">
        <f>IF(C59&lt;&gt;"",IF(VLOOKUP(C59,Reference!$I$1:$J$186,2,FALSE)=" ",0,VLOOKUP(C59,Reference!$I$1:$J$186,2,FALSE)),"")</f>
        <v>0.5</v>
      </c>
      <c r="AO59" s="9" t="str">
        <f>IF(C59&lt;&gt;"",IF(VLOOKUP(C59,Reference!$M$1:$Q$186,2,FALSE)=" ",0,VLOOKUP(C59,Reference!$M$1:$Q$186,2,FALSE)),"")</f>
        <v>Y</v>
      </c>
    </row>
    <row r="60" spans="1:46" ht="12.75" customHeight="1" x14ac:dyDescent="0.2">
      <c r="A60" s="91"/>
      <c r="B60" s="78"/>
      <c r="C60" s="86" t="s">
        <v>88</v>
      </c>
      <c r="D60" s="87"/>
      <c r="E60" s="87"/>
      <c r="F60" s="87"/>
      <c r="G60" s="87"/>
      <c r="H60" s="87"/>
      <c r="I60" s="87"/>
      <c r="J60" s="87"/>
      <c r="K60" s="87"/>
      <c r="L60" s="88"/>
      <c r="M60" s="24"/>
      <c r="N60" s="83"/>
      <c r="O60" s="83"/>
      <c r="P60" s="83"/>
      <c r="Q60" s="83"/>
      <c r="R60" s="83"/>
      <c r="S60" s="83"/>
      <c r="T60" s="84">
        <f>IF(C60&lt;&gt;"",IF(VLOOKUP(C60,Reference!$A$1:$B$186,2,FALSE)="","N/A",VLOOKUP(C60,Reference!$A$1:$B$186,2,FALSE)),"")</f>
        <v>4.5999999999999996</v>
      </c>
      <c r="U60" s="84"/>
      <c r="V60" s="84"/>
      <c r="W60" s="84"/>
      <c r="X60" s="84" t="str">
        <f t="shared" si="0"/>
        <v/>
      </c>
      <c r="Y60" s="84"/>
      <c r="Z60" s="84"/>
      <c r="AA60" s="84"/>
      <c r="AB60" s="84"/>
      <c r="AC60" s="85"/>
      <c r="AD60" s="85"/>
      <c r="AE60" s="85"/>
      <c r="AF60" s="85"/>
      <c r="AG60" s="84" t="str">
        <f t="shared" si="5"/>
        <v/>
      </c>
      <c r="AH60" s="84"/>
      <c r="AI60" s="84"/>
      <c r="AJ60" s="84"/>
      <c r="AK60" s="84"/>
      <c r="AL60" s="13"/>
      <c r="AN60" s="9">
        <f>IF(C60&lt;&gt;"",IF(VLOOKUP(C60,Reference!$I$1:$J$186,2,FALSE)=" ",0,VLOOKUP(C60,Reference!$I$1:$J$186,2,FALSE)),"")</f>
        <v>0.5</v>
      </c>
      <c r="AO60" s="9" t="str">
        <f>IF(C60&lt;&gt;"",IF(VLOOKUP(C60,Reference!$M$1:$Q$186,2,FALSE)=" ",0,VLOOKUP(C60,Reference!$M$1:$Q$186,2,FALSE)),"")</f>
        <v>Y</v>
      </c>
    </row>
    <row r="61" spans="1:46" ht="12.75" customHeight="1" x14ac:dyDescent="0.2">
      <c r="A61" s="91"/>
      <c r="B61" s="78"/>
      <c r="C61" s="86" t="s">
        <v>1</v>
      </c>
      <c r="D61" s="87"/>
      <c r="E61" s="87"/>
      <c r="F61" s="87"/>
      <c r="G61" s="87"/>
      <c r="H61" s="87"/>
      <c r="I61" s="87"/>
      <c r="J61" s="87"/>
      <c r="K61" s="87"/>
      <c r="L61" s="88"/>
      <c r="M61" s="24"/>
      <c r="N61" s="83"/>
      <c r="O61" s="83"/>
      <c r="P61" s="83"/>
      <c r="Q61" s="83"/>
      <c r="R61" s="83"/>
      <c r="S61" s="83"/>
      <c r="T61" s="84">
        <f>IF(C61&lt;&gt;"",IF(VLOOKUP(C61,Reference!$A$1:$B$186,2,FALSE)="","N/A",VLOOKUP(C61,Reference!$A$1:$B$186,2,FALSE)),"")</f>
        <v>0.17</v>
      </c>
      <c r="U61" s="84"/>
      <c r="V61" s="84"/>
      <c r="W61" s="84"/>
      <c r="X61" s="84" t="str">
        <f t="shared" si="0"/>
        <v/>
      </c>
      <c r="Y61" s="84"/>
      <c r="Z61" s="84"/>
      <c r="AA61" s="84"/>
      <c r="AB61" s="84"/>
      <c r="AC61" s="85"/>
      <c r="AD61" s="85"/>
      <c r="AE61" s="85"/>
      <c r="AF61" s="85"/>
      <c r="AG61" s="84" t="str">
        <f t="shared" si="5"/>
        <v/>
      </c>
      <c r="AH61" s="84"/>
      <c r="AI61" s="84"/>
      <c r="AJ61" s="84"/>
      <c r="AK61" s="84"/>
      <c r="AL61" s="13"/>
      <c r="AN61" s="9">
        <f>IF(C61&lt;&gt;"",IF(VLOOKUP(C61,Reference!$I$1:$J$186,2,FALSE)=" ",0,VLOOKUP(C61,Reference!$I$1:$J$186,2,FALSE)),"")</f>
        <v>0.5</v>
      </c>
      <c r="AO61" s="9" t="str">
        <f>IF(C61&lt;&gt;"",IF(VLOOKUP(C61,Reference!$M$1:$Q$186,2,FALSE)=" ",0,VLOOKUP(C61,Reference!$M$1:$Q$186,2,FALSE)),"")</f>
        <v/>
      </c>
    </row>
    <row r="62" spans="1:46" ht="12.75" customHeight="1" x14ac:dyDescent="0.2">
      <c r="A62" s="91"/>
      <c r="B62" s="78"/>
      <c r="C62" s="86" t="s">
        <v>101</v>
      </c>
      <c r="D62" s="87"/>
      <c r="E62" s="87"/>
      <c r="F62" s="87"/>
      <c r="G62" s="87"/>
      <c r="H62" s="87"/>
      <c r="I62" s="87"/>
      <c r="J62" s="87"/>
      <c r="K62" s="87"/>
      <c r="L62" s="88"/>
      <c r="M62" s="24"/>
      <c r="N62" s="83"/>
      <c r="O62" s="83"/>
      <c r="P62" s="83"/>
      <c r="Q62" s="83"/>
      <c r="R62" s="83"/>
      <c r="S62" s="83"/>
      <c r="T62" s="84">
        <f>IF(C62&lt;&gt;"",IF(VLOOKUP(C62,Reference!$A$1:$B$186,2,FALSE)="","N/A",VLOOKUP(C62,Reference!$A$1:$B$186,2,FALSE)),"")</f>
        <v>0.69</v>
      </c>
      <c r="U62" s="84"/>
      <c r="V62" s="84"/>
      <c r="W62" s="84"/>
      <c r="X62" s="84" t="str">
        <f t="shared" si="0"/>
        <v/>
      </c>
      <c r="Y62" s="84"/>
      <c r="Z62" s="84"/>
      <c r="AA62" s="84"/>
      <c r="AB62" s="84"/>
      <c r="AC62" s="85"/>
      <c r="AD62" s="85"/>
      <c r="AE62" s="85"/>
      <c r="AF62" s="85"/>
      <c r="AG62" s="84" t="str">
        <f t="shared" si="5"/>
        <v/>
      </c>
      <c r="AH62" s="84"/>
      <c r="AI62" s="84"/>
      <c r="AJ62" s="84"/>
      <c r="AK62" s="84"/>
      <c r="AL62" s="13"/>
      <c r="AN62" s="9">
        <f>IF(C62&lt;&gt;"",IF(VLOOKUP(C62,Reference!$I$1:$J$186,2,FALSE)=" ",0,VLOOKUP(C62,Reference!$I$1:$J$186,2,FALSE)),"")</f>
        <v>0.5</v>
      </c>
      <c r="AO62" s="9" t="str">
        <f>IF(C62&lt;&gt;"",IF(VLOOKUP(C62,Reference!$M$1:$Q$186,2,FALSE)=" ",0,VLOOKUP(C62,Reference!$M$1:$Q$186,2,FALSE)),"")</f>
        <v>Y</v>
      </c>
    </row>
    <row r="63" spans="1:46" ht="12.75" customHeight="1" x14ac:dyDescent="0.2">
      <c r="A63" s="91"/>
      <c r="B63" s="78"/>
      <c r="C63" s="86" t="s">
        <v>102</v>
      </c>
      <c r="D63" s="87"/>
      <c r="E63" s="87"/>
      <c r="F63" s="87"/>
      <c r="G63" s="87"/>
      <c r="H63" s="87"/>
      <c r="I63" s="87"/>
      <c r="J63" s="87"/>
      <c r="K63" s="87"/>
      <c r="L63" s="88"/>
      <c r="M63" s="24"/>
      <c r="N63" s="83"/>
      <c r="O63" s="83"/>
      <c r="P63" s="83"/>
      <c r="Q63" s="83"/>
      <c r="R63" s="83"/>
      <c r="S63" s="83"/>
      <c r="T63" s="84">
        <f>IF(C63&lt;&gt;"",IF(VLOOKUP(C63,Reference!$A$1:$B$186,2,FALSE)="","N/A",VLOOKUP(C63,Reference!$A$1:$B$186,2,FALSE)),"")</f>
        <v>330</v>
      </c>
      <c r="U63" s="84"/>
      <c r="V63" s="84"/>
      <c r="W63" s="84"/>
      <c r="X63" s="84" t="str">
        <f t="shared" si="0"/>
        <v/>
      </c>
      <c r="Y63" s="84"/>
      <c r="Z63" s="84"/>
      <c r="AA63" s="84"/>
      <c r="AB63" s="84"/>
      <c r="AC63" s="85"/>
      <c r="AD63" s="85"/>
      <c r="AE63" s="85"/>
      <c r="AF63" s="85"/>
      <c r="AG63" s="84" t="str">
        <f t="shared" si="5"/>
        <v/>
      </c>
      <c r="AH63" s="84"/>
      <c r="AI63" s="84"/>
      <c r="AJ63" s="84"/>
      <c r="AK63" s="84"/>
      <c r="AL63" s="13"/>
      <c r="AN63" s="9">
        <f>IF(C63&lt;&gt;"",IF(VLOOKUP(C63,Reference!$I$1:$J$186,2,FALSE)=" ",0,VLOOKUP(C63,Reference!$I$1:$J$186,2,FALSE)),"")</f>
        <v>0.5</v>
      </c>
      <c r="AO63" s="9" t="str">
        <f>IF(C63&lt;&gt;"",IF(VLOOKUP(C63,Reference!$M$1:$Q$186,2,FALSE)=" ",0,VLOOKUP(C63,Reference!$M$1:$Q$186,2,FALSE)),"")</f>
        <v>Y</v>
      </c>
    </row>
    <row r="64" spans="1:46" ht="12.75" customHeight="1" x14ac:dyDescent="0.2">
      <c r="A64" s="91"/>
      <c r="B64" s="78"/>
      <c r="C64" s="86" t="s">
        <v>146</v>
      </c>
      <c r="D64" s="87"/>
      <c r="E64" s="87"/>
      <c r="F64" s="87"/>
      <c r="G64" s="87"/>
      <c r="H64" s="87"/>
      <c r="I64" s="87"/>
      <c r="J64" s="87"/>
      <c r="K64" s="87"/>
      <c r="L64" s="88"/>
      <c r="M64" s="24"/>
      <c r="N64" s="83"/>
      <c r="O64" s="83"/>
      <c r="P64" s="83"/>
      <c r="Q64" s="83"/>
      <c r="R64" s="83"/>
      <c r="S64" s="83"/>
      <c r="T64" s="84">
        <f>IF(C64&lt;&gt;"",IF(VLOOKUP(C64,Reference!$A$1:$B$186,2,FALSE)="","N/A",VLOOKUP(C64,Reference!$A$1:$B$186,2,FALSE)),"")</f>
        <v>140</v>
      </c>
      <c r="U64" s="84"/>
      <c r="V64" s="84"/>
      <c r="W64" s="84"/>
      <c r="X64" s="84" t="str">
        <f t="shared" si="0"/>
        <v/>
      </c>
      <c r="Y64" s="84"/>
      <c r="Z64" s="84"/>
      <c r="AA64" s="84"/>
      <c r="AB64" s="84"/>
      <c r="AC64" s="85"/>
      <c r="AD64" s="85"/>
      <c r="AE64" s="85"/>
      <c r="AF64" s="85"/>
      <c r="AG64" s="84" t="str">
        <f t="shared" si="5"/>
        <v/>
      </c>
      <c r="AH64" s="84"/>
      <c r="AI64" s="84"/>
      <c r="AJ64" s="84"/>
      <c r="AK64" s="84"/>
      <c r="AL64" s="13"/>
      <c r="AN64" s="9">
        <f>IF(C64&lt;&gt;"",IF(VLOOKUP(C64,Reference!$I$1:$J$186,2,FALSE)=" ",0,VLOOKUP(C64,Reference!$I$1:$J$186,2,FALSE)),"")</f>
        <v>0.5</v>
      </c>
      <c r="AO64" s="9" t="str">
        <f>IF(C64&lt;&gt;"",IF(VLOOKUP(C64,Reference!$M$1:$Q$186,2,FALSE)=" ",0,VLOOKUP(C64,Reference!$M$1:$Q$186,2,FALSE)),"")</f>
        <v>Y</v>
      </c>
    </row>
    <row r="65" spans="1:41" ht="12.75" customHeight="1" x14ac:dyDescent="0.2">
      <c r="A65" s="91"/>
      <c r="B65" s="78"/>
      <c r="C65" s="86" t="s">
        <v>0</v>
      </c>
      <c r="D65" s="87"/>
      <c r="E65" s="87"/>
      <c r="F65" s="87"/>
      <c r="G65" s="87"/>
      <c r="H65" s="87"/>
      <c r="I65" s="87"/>
      <c r="J65" s="87"/>
      <c r="K65" s="87"/>
      <c r="L65" s="88"/>
      <c r="M65" s="24"/>
      <c r="N65" s="83"/>
      <c r="O65" s="83"/>
      <c r="P65" s="83"/>
      <c r="Q65" s="83"/>
      <c r="R65" s="83"/>
      <c r="S65" s="83"/>
      <c r="T65" s="84">
        <f>IF(C65&lt;&gt;"",IF(VLOOKUP(C65,Reference!$A$1:$B$186,2,FALSE)="","N/A",VLOOKUP(C65,Reference!$A$1:$B$186,2,FALSE)),"")</f>
        <v>610</v>
      </c>
      <c r="U65" s="84"/>
      <c r="V65" s="84"/>
      <c r="W65" s="84"/>
      <c r="X65" s="84" t="str">
        <f t="shared" si="0"/>
        <v/>
      </c>
      <c r="Y65" s="84"/>
      <c r="Z65" s="84"/>
      <c r="AA65" s="84"/>
      <c r="AB65" s="84"/>
      <c r="AC65" s="85"/>
      <c r="AD65" s="85"/>
      <c r="AE65" s="85"/>
      <c r="AF65" s="85"/>
      <c r="AG65" s="84" t="str">
        <f t="shared" si="5"/>
        <v/>
      </c>
      <c r="AH65" s="84"/>
      <c r="AI65" s="84"/>
      <c r="AJ65" s="84"/>
      <c r="AK65" s="84"/>
      <c r="AL65" s="13"/>
      <c r="AN65" s="9">
        <f>IF(C65&lt;&gt;"",IF(VLOOKUP(C65,Reference!$I$1:$J$186,2,FALSE)=" ",0,VLOOKUP(C65,Reference!$I$1:$J$186,2,FALSE)),"")</f>
        <v>0.5</v>
      </c>
      <c r="AO65" s="9" t="str">
        <f>IF(C65&lt;&gt;"",IF(VLOOKUP(C65,Reference!$M$1:$Q$186,2,FALSE)=" ",0,VLOOKUP(C65,Reference!$M$1:$Q$186,2,FALSE)),"")</f>
        <v>Y</v>
      </c>
    </row>
    <row r="66" spans="1:41" ht="12.75" customHeight="1" x14ac:dyDescent="0.2">
      <c r="A66" s="91"/>
      <c r="B66" s="78"/>
      <c r="C66" s="86" t="s">
        <v>2</v>
      </c>
      <c r="D66" s="87"/>
      <c r="E66" s="87"/>
      <c r="F66" s="87"/>
      <c r="G66" s="87"/>
      <c r="H66" s="87"/>
      <c r="I66" s="87"/>
      <c r="J66" s="87"/>
      <c r="K66" s="87"/>
      <c r="L66" s="88"/>
      <c r="M66" s="24"/>
      <c r="N66" s="83"/>
      <c r="O66" s="83"/>
      <c r="P66" s="83"/>
      <c r="Q66" s="83"/>
      <c r="R66" s="83"/>
      <c r="S66" s="83"/>
      <c r="T66" s="84">
        <f>IF(C66&lt;&gt;"",IF(VLOOKUP(C66,Reference!$A$1:$B$186,2,FALSE)="","N/A",VLOOKUP(C66,Reference!$A$1:$B$186,2,FALSE)),"")</f>
        <v>0.59000000000000008</v>
      </c>
      <c r="U66" s="84"/>
      <c r="V66" s="84"/>
      <c r="W66" s="84"/>
      <c r="X66" s="84" t="str">
        <f t="shared" si="0"/>
        <v/>
      </c>
      <c r="Y66" s="84"/>
      <c r="Z66" s="84"/>
      <c r="AA66" s="84"/>
      <c r="AB66" s="84"/>
      <c r="AC66" s="85"/>
      <c r="AD66" s="85"/>
      <c r="AE66" s="85"/>
      <c r="AF66" s="85"/>
      <c r="AG66" s="84" t="str">
        <f t="shared" si="5"/>
        <v/>
      </c>
      <c r="AH66" s="84"/>
      <c r="AI66" s="84"/>
      <c r="AJ66" s="84"/>
      <c r="AK66" s="84"/>
      <c r="AL66" s="13"/>
      <c r="AN66" s="9">
        <f>IF(C66&lt;&gt;"",IF(VLOOKUP(C66,Reference!$I$1:$J$186,2,FALSE)=" ",0,VLOOKUP(C66,Reference!$I$1:$J$186,2,FALSE)),"")</f>
        <v>0.5</v>
      </c>
      <c r="AO66" s="9" t="str">
        <f>IF(C66&lt;&gt;"",IF(VLOOKUP(C66,Reference!$M$1:$Q$186,2,FALSE)=" ",0,VLOOKUP(C66,Reference!$M$1:$Q$186,2,FALSE)),"")</f>
        <v>Y</v>
      </c>
    </row>
    <row r="67" spans="1:41" ht="12.75" customHeight="1" x14ac:dyDescent="0.2">
      <c r="A67" s="91"/>
      <c r="B67" s="78"/>
      <c r="C67" s="86" t="s">
        <v>124</v>
      </c>
      <c r="D67" s="87"/>
      <c r="E67" s="87"/>
      <c r="F67" s="87"/>
      <c r="G67" s="87"/>
      <c r="H67" s="87"/>
      <c r="I67" s="87"/>
      <c r="J67" s="87"/>
      <c r="K67" s="87"/>
      <c r="L67" s="88"/>
      <c r="M67" s="24"/>
      <c r="N67" s="83"/>
      <c r="O67" s="83"/>
      <c r="P67" s="83"/>
      <c r="Q67" s="83"/>
      <c r="R67" s="83"/>
      <c r="S67" s="83"/>
      <c r="T67" s="84">
        <f>IF(C67&lt;&gt;"",IF(VLOOKUP(C67,Reference!$A$1:$B$186,2,FALSE)="","N/A",VLOOKUP(C67,Reference!$A$1:$B$186,2,FALSE)),"")</f>
        <v>2.5</v>
      </c>
      <c r="U67" s="84"/>
      <c r="V67" s="84"/>
      <c r="W67" s="84"/>
      <c r="X67" s="84" t="str">
        <f t="shared" si="0"/>
        <v/>
      </c>
      <c r="Y67" s="84"/>
      <c r="Z67" s="84"/>
      <c r="AA67" s="84"/>
      <c r="AB67" s="84"/>
      <c r="AC67" s="85"/>
      <c r="AD67" s="85"/>
      <c r="AE67" s="85"/>
      <c r="AF67" s="85"/>
      <c r="AG67" s="84" t="str">
        <f t="shared" si="5"/>
        <v/>
      </c>
      <c r="AH67" s="84"/>
      <c r="AI67" s="84"/>
      <c r="AJ67" s="84"/>
      <c r="AK67" s="84"/>
      <c r="AL67" s="13"/>
      <c r="AN67" s="9">
        <f>IF(C67&lt;&gt;"",IF(VLOOKUP(C67,Reference!$I$1:$J$186,2,FALSE)=" ",0,VLOOKUP(C67,Reference!$I$1:$J$186,2,FALSE)),"")</f>
        <v>0.5</v>
      </c>
      <c r="AO67" s="9" t="str">
        <f>IF(C67&lt;&gt;"",IF(VLOOKUP(C67,Reference!$M$1:$Q$186,2,FALSE)=" ",0,VLOOKUP(C67,Reference!$M$1:$Q$186,2,FALSE)),"")</f>
        <v>Y</v>
      </c>
    </row>
    <row r="68" spans="1:41" ht="12.75" customHeight="1" x14ac:dyDescent="0.2">
      <c r="A68" s="91"/>
      <c r="B68" s="79"/>
      <c r="C68" s="86" t="s">
        <v>125</v>
      </c>
      <c r="D68" s="87"/>
      <c r="E68" s="87"/>
      <c r="F68" s="87"/>
      <c r="G68" s="87"/>
      <c r="H68" s="87"/>
      <c r="I68" s="87"/>
      <c r="J68" s="87"/>
      <c r="K68" s="87"/>
      <c r="L68" s="88"/>
      <c r="M68" s="24"/>
      <c r="N68" s="83"/>
      <c r="O68" s="83"/>
      <c r="P68" s="83"/>
      <c r="Q68" s="83"/>
      <c r="R68" s="83"/>
      <c r="S68" s="83"/>
      <c r="T68" s="84">
        <f>IF(C68&lt;&gt;"",IF(VLOOKUP(C68,Reference!$A$1:$B$186,2,FALSE)="","N/A",VLOOKUP(C68,Reference!$A$1:$B$186,2,FALSE)),"")</f>
        <v>2.5000000000000001E-2</v>
      </c>
      <c r="U68" s="84"/>
      <c r="V68" s="84"/>
      <c r="W68" s="84"/>
      <c r="X68" s="84" t="str">
        <f t="shared" si="0"/>
        <v/>
      </c>
      <c r="Y68" s="84"/>
      <c r="Z68" s="84"/>
      <c r="AA68" s="84"/>
      <c r="AB68" s="84"/>
      <c r="AC68" s="85"/>
      <c r="AD68" s="85"/>
      <c r="AE68" s="85"/>
      <c r="AF68" s="85"/>
      <c r="AG68" s="84" t="str">
        <f t="shared" si="5"/>
        <v/>
      </c>
      <c r="AH68" s="84"/>
      <c r="AI68" s="84"/>
      <c r="AJ68" s="84"/>
      <c r="AK68" s="84"/>
      <c r="AL68" s="13"/>
      <c r="AN68" s="9">
        <f>IF(C68&lt;&gt;"",IF(VLOOKUP(C68,Reference!$I$1:$J$186,2,FALSE)=" ",0,VLOOKUP(C68,Reference!$I$1:$J$186,2,FALSE)),"")</f>
        <v>0.5</v>
      </c>
      <c r="AO68" s="9" t="str">
        <f>IF(C68&lt;&gt;"",IF(VLOOKUP(C68,Reference!$M$1:$Q$186,2,FALSE)=" ",0,VLOOKUP(C68,Reference!$M$1:$Q$186,2,FALSE)),"")</f>
        <v/>
      </c>
    </row>
    <row r="69" spans="1:41" ht="12.75" customHeight="1" x14ac:dyDescent="0.2">
      <c r="A69" s="91"/>
      <c r="B69" s="77" t="s">
        <v>218</v>
      </c>
      <c r="C69" s="86" t="s">
        <v>23</v>
      </c>
      <c r="D69" s="87"/>
      <c r="E69" s="87"/>
      <c r="F69" s="87"/>
      <c r="G69" s="87"/>
      <c r="H69" s="87"/>
      <c r="I69" s="87"/>
      <c r="J69" s="87"/>
      <c r="K69" s="87"/>
      <c r="L69" s="88"/>
      <c r="M69" s="24"/>
      <c r="N69" s="83"/>
      <c r="O69" s="83"/>
      <c r="P69" s="83"/>
      <c r="Q69" s="83"/>
      <c r="R69" s="83"/>
      <c r="S69" s="83"/>
      <c r="T69" s="84">
        <f>IF(C69&lt;&gt;"",IF(VLOOKUP(C69,Reference!$A$1:$B$186,2,FALSE)="","N/A",VLOOKUP(C69,Reference!$A$1:$B$186,2,FALSE)),"")</f>
        <v>81</v>
      </c>
      <c r="U69" s="84"/>
      <c r="V69" s="84"/>
      <c r="W69" s="84"/>
      <c r="X69" s="84" t="str">
        <f t="shared" si="0"/>
        <v/>
      </c>
      <c r="Y69" s="84"/>
      <c r="Z69" s="84"/>
      <c r="AA69" s="84"/>
      <c r="AB69" s="84"/>
      <c r="AC69" s="85"/>
      <c r="AD69" s="85"/>
      <c r="AE69" s="85"/>
      <c r="AF69" s="85"/>
      <c r="AG69" s="84" t="str">
        <f t="shared" si="5"/>
        <v/>
      </c>
      <c r="AH69" s="84"/>
      <c r="AI69" s="84"/>
      <c r="AJ69" s="84"/>
      <c r="AK69" s="84"/>
      <c r="AL69" s="13"/>
      <c r="AN69" s="9">
        <f>IF(C69&lt;&gt;"",IF(VLOOKUP(C69,Reference!$I$1:$J$186,2,FALSE)=" ",0,VLOOKUP(C69,Reference!$I$1:$J$186,2,FALSE)),"")</f>
        <v>10</v>
      </c>
      <c r="AO69" s="9" t="str">
        <f>IF(C69&lt;&gt;"",IF(VLOOKUP(C69,Reference!$M$1:$Q$186,2,FALSE)=" ",0,VLOOKUP(C69,Reference!$M$1:$Q$186,2,FALSE)),"")</f>
        <v>Y</v>
      </c>
    </row>
    <row r="70" spans="1:41" ht="12.75" customHeight="1" x14ac:dyDescent="0.2">
      <c r="A70" s="91"/>
      <c r="B70" s="78"/>
      <c r="C70" s="86" t="s">
        <v>16</v>
      </c>
      <c r="D70" s="87"/>
      <c r="E70" s="87"/>
      <c r="F70" s="87"/>
      <c r="G70" s="87"/>
      <c r="H70" s="87"/>
      <c r="I70" s="87"/>
      <c r="J70" s="87"/>
      <c r="K70" s="87"/>
      <c r="L70" s="88"/>
      <c r="M70" s="24"/>
      <c r="N70" s="83"/>
      <c r="O70" s="83"/>
      <c r="P70" s="83"/>
      <c r="Q70" s="83"/>
      <c r="R70" s="83"/>
      <c r="S70" s="83"/>
      <c r="T70" s="84">
        <f>IF(C70&lt;&gt;"",IF(VLOOKUP(C70,Reference!$A$1:$B$186,2,FALSE)="","N/A",VLOOKUP(C70,Reference!$A$1:$B$186,2,FALSE)),"")</f>
        <v>77</v>
      </c>
      <c r="U70" s="84"/>
      <c r="V70" s="84"/>
      <c r="W70" s="84"/>
      <c r="X70" s="84" t="str">
        <f t="shared" si="0"/>
        <v/>
      </c>
      <c r="Y70" s="84"/>
      <c r="Z70" s="84"/>
      <c r="AA70" s="84"/>
      <c r="AB70" s="84"/>
      <c r="AC70" s="85"/>
      <c r="AD70" s="85"/>
      <c r="AE70" s="85"/>
      <c r="AF70" s="85"/>
      <c r="AG70" s="84" t="str">
        <f t="shared" si="5"/>
        <v/>
      </c>
      <c r="AH70" s="84"/>
      <c r="AI70" s="84"/>
      <c r="AJ70" s="84"/>
      <c r="AK70" s="84"/>
      <c r="AL70" s="13"/>
      <c r="AN70" s="9">
        <f>IF(C70&lt;&gt;"",IF(VLOOKUP(C70,Reference!$I$1:$J$186,2,FALSE)=" ",0,VLOOKUP(C70,Reference!$I$1:$J$186,2,FALSE)),"")</f>
        <v>10</v>
      </c>
      <c r="AO70" s="9" t="str">
        <f>IF(C70&lt;&gt;"",IF(VLOOKUP(C70,Reference!$M$1:$Q$186,2,FALSE)=" ",0,VLOOKUP(C70,Reference!$M$1:$Q$186,2,FALSE)),"")</f>
        <v>Y</v>
      </c>
    </row>
    <row r="71" spans="1:41" ht="12.75" customHeight="1" x14ac:dyDescent="0.2">
      <c r="A71" s="91"/>
      <c r="B71" s="78"/>
      <c r="C71" s="86" t="s">
        <v>17</v>
      </c>
      <c r="D71" s="87"/>
      <c r="E71" s="87"/>
      <c r="F71" s="87"/>
      <c r="G71" s="87"/>
      <c r="H71" s="87"/>
      <c r="I71" s="87"/>
      <c r="J71" s="87"/>
      <c r="K71" s="87"/>
      <c r="L71" s="88"/>
      <c r="M71" s="24"/>
      <c r="N71" s="83"/>
      <c r="O71" s="83"/>
      <c r="P71" s="83"/>
      <c r="Q71" s="83"/>
      <c r="R71" s="83"/>
      <c r="S71" s="83"/>
      <c r="T71" s="84">
        <f>IF(C71&lt;&gt;"",IF(VLOOKUP(C71,Reference!$A$1:$B$186,2,FALSE)="","N/A",VLOOKUP(C71,Reference!$A$1:$B$186,2,FALSE)),"")</f>
        <v>130</v>
      </c>
      <c r="U71" s="84"/>
      <c r="V71" s="84"/>
      <c r="W71" s="84"/>
      <c r="X71" s="84" t="str">
        <f t="shared" si="0"/>
        <v/>
      </c>
      <c r="Y71" s="84"/>
      <c r="Z71" s="84"/>
      <c r="AA71" s="84"/>
      <c r="AB71" s="84"/>
      <c r="AC71" s="85"/>
      <c r="AD71" s="85"/>
      <c r="AE71" s="85"/>
      <c r="AF71" s="85"/>
      <c r="AG71" s="84" t="str">
        <f t="shared" si="5"/>
        <v/>
      </c>
      <c r="AH71" s="84"/>
      <c r="AI71" s="84"/>
      <c r="AJ71" s="84"/>
      <c r="AK71" s="84"/>
      <c r="AL71" s="13"/>
      <c r="AN71" s="9">
        <f>IF(C71&lt;&gt;"",IF(VLOOKUP(C71,Reference!$I$1:$J$186,2,FALSE)=" ",0,VLOOKUP(C71,Reference!$I$1:$J$186,2,FALSE)),"")</f>
        <v>10</v>
      </c>
      <c r="AO71" s="9" t="str">
        <f>IF(C71&lt;&gt;"",IF(VLOOKUP(C71,Reference!$M$1:$Q$186,2,FALSE)=" ",0,VLOOKUP(C71,Reference!$M$1:$Q$186,2,FALSE)),"")</f>
        <v>Y</v>
      </c>
    </row>
    <row r="72" spans="1:41" ht="12.75" customHeight="1" x14ac:dyDescent="0.2">
      <c r="A72" s="91"/>
      <c r="B72" s="78"/>
      <c r="C72" s="86" t="s">
        <v>144</v>
      </c>
      <c r="D72" s="87"/>
      <c r="E72" s="87"/>
      <c r="F72" s="87"/>
      <c r="G72" s="87"/>
      <c r="H72" s="87"/>
      <c r="I72" s="87"/>
      <c r="J72" s="87"/>
      <c r="K72" s="87"/>
      <c r="L72" s="88"/>
      <c r="M72" s="24"/>
      <c r="N72" s="83"/>
      <c r="O72" s="83"/>
      <c r="P72" s="83"/>
      <c r="Q72" s="83"/>
      <c r="R72" s="83"/>
      <c r="S72" s="83"/>
      <c r="T72" s="84">
        <f>IF(C72&lt;&gt;"",IF(VLOOKUP(C72,Reference!$A$1:$B$186,2,FALSE)="","N/A",VLOOKUP(C72,Reference!$A$1:$B$186,2,FALSE)),"")</f>
        <v>13</v>
      </c>
      <c r="U72" s="84"/>
      <c r="V72" s="84"/>
      <c r="W72" s="84"/>
      <c r="X72" s="84" t="str">
        <f t="shared" si="0"/>
        <v/>
      </c>
      <c r="Y72" s="84"/>
      <c r="Z72" s="84"/>
      <c r="AA72" s="84"/>
      <c r="AB72" s="84"/>
      <c r="AC72" s="85"/>
      <c r="AD72" s="85"/>
      <c r="AE72" s="85"/>
      <c r="AF72" s="85"/>
      <c r="AG72" s="84" t="str">
        <f t="shared" si="5"/>
        <v/>
      </c>
      <c r="AH72" s="84"/>
      <c r="AI72" s="84"/>
      <c r="AJ72" s="84"/>
      <c r="AK72" s="84"/>
      <c r="AL72" s="13"/>
      <c r="AN72" s="9">
        <f>IF(C72&lt;&gt;"",IF(VLOOKUP(C72,Reference!$I$1:$J$186,2,FALSE)=" ",0,VLOOKUP(C72,Reference!$I$1:$J$186,2,FALSE)),"")</f>
        <v>10</v>
      </c>
      <c r="AO72" s="9" t="str">
        <f>IF(C72&lt;&gt;"",IF(VLOOKUP(C72,Reference!$M$1:$Q$186,2,FALSE)=" ",0,VLOOKUP(C72,Reference!$M$1:$Q$186,2,FALSE)),"")</f>
        <v>Y</v>
      </c>
    </row>
    <row r="73" spans="1:41" ht="12.75" customHeight="1" x14ac:dyDescent="0.2">
      <c r="A73" s="91"/>
      <c r="B73" s="78"/>
      <c r="C73" s="86" t="s">
        <v>18</v>
      </c>
      <c r="D73" s="87"/>
      <c r="E73" s="87"/>
      <c r="F73" s="87"/>
      <c r="G73" s="87"/>
      <c r="H73" s="87"/>
      <c r="I73" s="87"/>
      <c r="J73" s="87"/>
      <c r="K73" s="87"/>
      <c r="L73" s="88"/>
      <c r="M73" s="24"/>
      <c r="N73" s="83"/>
      <c r="O73" s="83"/>
      <c r="P73" s="83"/>
      <c r="Q73" s="83"/>
      <c r="R73" s="83"/>
      <c r="S73" s="83"/>
      <c r="T73" s="84">
        <f>IF(C73&lt;&gt;"",IF(VLOOKUP(C73,Reference!$A$1:$B$186,2,FALSE)="","N/A",VLOOKUP(C73,Reference!$A$1:$B$186,2,FALSE)),"")</f>
        <v>69</v>
      </c>
      <c r="U73" s="84"/>
      <c r="V73" s="84"/>
      <c r="W73" s="84"/>
      <c r="X73" s="84" t="str">
        <f t="shared" si="0"/>
        <v/>
      </c>
      <c r="Y73" s="84"/>
      <c r="Z73" s="84"/>
      <c r="AA73" s="84"/>
      <c r="AB73" s="84"/>
      <c r="AC73" s="85"/>
      <c r="AD73" s="85"/>
      <c r="AE73" s="85"/>
      <c r="AF73" s="85"/>
      <c r="AG73" s="84" t="str">
        <f t="shared" si="5"/>
        <v/>
      </c>
      <c r="AH73" s="84"/>
      <c r="AI73" s="84"/>
      <c r="AJ73" s="84"/>
      <c r="AK73" s="84"/>
      <c r="AL73" s="13"/>
      <c r="AN73" s="9">
        <f>IF(C73&lt;&gt;"",IF(VLOOKUP(C73,Reference!$I$1:$J$186,2,FALSE)=" ",0,VLOOKUP(C73,Reference!$I$1:$J$186,2,FALSE)),"")</f>
        <v>10</v>
      </c>
      <c r="AO73" s="9" t="str">
        <f>IF(C73&lt;&gt;"",IF(VLOOKUP(C73,Reference!$M$1:$Q$186,2,FALSE)=" ",0,VLOOKUP(C73,Reference!$M$1:$Q$186,2,FALSE)),"")</f>
        <v>Y</v>
      </c>
    </row>
    <row r="74" spans="1:41" ht="12.75" customHeight="1" x14ac:dyDescent="0.2">
      <c r="A74" s="91"/>
      <c r="B74" s="78"/>
      <c r="C74" s="86" t="s">
        <v>25</v>
      </c>
      <c r="D74" s="87"/>
      <c r="E74" s="87"/>
      <c r="F74" s="87"/>
      <c r="G74" s="87"/>
      <c r="H74" s="87"/>
      <c r="I74" s="87"/>
      <c r="J74" s="87"/>
      <c r="K74" s="87"/>
      <c r="L74" s="88"/>
      <c r="M74" s="24"/>
      <c r="N74" s="83"/>
      <c r="O74" s="83"/>
      <c r="P74" s="83"/>
      <c r="Q74" s="83"/>
      <c r="R74" s="83"/>
      <c r="S74" s="83"/>
      <c r="T74" s="84">
        <f>IF(C74&lt;&gt;"",IF(VLOOKUP(C74,Reference!$A$1:$B$186,2,FALSE)="","N/A",VLOOKUP(C74,Reference!$A$1:$B$186,2,FALSE)),"")</f>
        <v>1600</v>
      </c>
      <c r="U74" s="84"/>
      <c r="V74" s="84"/>
      <c r="W74" s="84"/>
      <c r="X74" s="84" t="str">
        <f t="shared" si="0"/>
        <v/>
      </c>
      <c r="Y74" s="84"/>
      <c r="Z74" s="84"/>
      <c r="AA74" s="84"/>
      <c r="AB74" s="84"/>
      <c r="AC74" s="85"/>
      <c r="AD74" s="85"/>
      <c r="AE74" s="85"/>
      <c r="AF74" s="85"/>
      <c r="AG74" s="84" t="str">
        <f t="shared" si="5"/>
        <v/>
      </c>
      <c r="AH74" s="84"/>
      <c r="AI74" s="84"/>
      <c r="AJ74" s="84"/>
      <c r="AK74" s="84"/>
      <c r="AL74" s="13"/>
      <c r="AN74" s="9">
        <f>IF(C74&lt;&gt;"",IF(VLOOKUP(C74,Reference!$I$1:$J$186,2,FALSE)=" ",0,VLOOKUP(C74,Reference!$I$1:$J$186,2,FALSE)),"")</f>
        <v>10</v>
      </c>
      <c r="AO74" s="9" t="str">
        <f>IF(C74&lt;&gt;"",IF(VLOOKUP(C74,Reference!$M$1:$Q$186,2,FALSE)=" ",0,VLOOKUP(C74,Reference!$M$1:$Q$186,2,FALSE)),"")</f>
        <v>Y</v>
      </c>
    </row>
    <row r="75" spans="1:41" ht="12.75" customHeight="1" x14ac:dyDescent="0.2">
      <c r="A75" s="91"/>
      <c r="B75" s="78"/>
      <c r="C75" s="86" t="s">
        <v>31</v>
      </c>
      <c r="D75" s="87"/>
      <c r="E75" s="87"/>
      <c r="F75" s="87"/>
      <c r="G75" s="87"/>
      <c r="H75" s="87"/>
      <c r="I75" s="87"/>
      <c r="J75" s="87"/>
      <c r="K75" s="87"/>
      <c r="L75" s="88"/>
      <c r="M75" s="24"/>
      <c r="N75" s="83"/>
      <c r="O75" s="83"/>
      <c r="P75" s="83"/>
      <c r="Q75" s="83"/>
      <c r="R75" s="83"/>
      <c r="S75" s="83"/>
      <c r="T75" s="84">
        <f>IF(C75&lt;&gt;"",IF(VLOOKUP(C75,Reference!$A$1:$B$186,2,FALSE)="","N/A",VLOOKUP(C75,Reference!$A$1:$B$186,2,FALSE)),"")</f>
        <v>470</v>
      </c>
      <c r="U75" s="84"/>
      <c r="V75" s="84"/>
      <c r="W75" s="84"/>
      <c r="X75" s="84" t="str">
        <f t="shared" si="0"/>
        <v/>
      </c>
      <c r="Y75" s="84"/>
      <c r="Z75" s="84"/>
      <c r="AA75" s="84"/>
      <c r="AB75" s="84"/>
      <c r="AC75" s="85"/>
      <c r="AD75" s="85"/>
      <c r="AE75" s="85"/>
      <c r="AF75" s="85"/>
      <c r="AG75" s="84" t="str">
        <f t="shared" si="5"/>
        <v/>
      </c>
      <c r="AH75" s="84"/>
      <c r="AI75" s="84"/>
      <c r="AJ75" s="84"/>
      <c r="AK75" s="84"/>
      <c r="AL75" s="13"/>
      <c r="AN75" s="9">
        <f>IF(C75&lt;&gt;"",IF(VLOOKUP(C75,Reference!$I$1:$J$186,2,FALSE)=" ",0,VLOOKUP(C75,Reference!$I$1:$J$186,2,FALSE)),"")</f>
        <v>10</v>
      </c>
      <c r="AO75" s="9" t="str">
        <f>IF(C75&lt;&gt;"",IF(VLOOKUP(C75,Reference!$M$1:$Q$186,2,FALSE)=" ",0,VLOOKUP(C75,Reference!$M$1:$Q$186,2,FALSE)),"")</f>
        <v>Y</v>
      </c>
    </row>
    <row r="76" spans="1:41" ht="12.75" customHeight="1" x14ac:dyDescent="0.2">
      <c r="A76" s="91"/>
      <c r="B76" s="78"/>
      <c r="C76" s="86" t="s">
        <v>95</v>
      </c>
      <c r="D76" s="87"/>
      <c r="E76" s="87"/>
      <c r="F76" s="87"/>
      <c r="G76" s="87"/>
      <c r="H76" s="87"/>
      <c r="I76" s="87"/>
      <c r="J76" s="87"/>
      <c r="K76" s="87"/>
      <c r="L76" s="88"/>
      <c r="M76" s="24"/>
      <c r="N76" s="83"/>
      <c r="O76" s="83"/>
      <c r="P76" s="83"/>
      <c r="Q76" s="83"/>
      <c r="R76" s="83"/>
      <c r="S76" s="83"/>
      <c r="T76" s="84">
        <f>IF(C76&lt;&gt;"",IF(VLOOKUP(C76,Reference!$A$1:$B$186,2,FALSE)="","N/A",VLOOKUP(C76,Reference!$A$1:$B$186,2,FALSE)),"")</f>
        <v>30</v>
      </c>
      <c r="U76" s="84"/>
      <c r="V76" s="84"/>
      <c r="W76" s="84"/>
      <c r="X76" s="84" t="str">
        <f t="shared" ref="X76:X139" si="6">IF(AND(C76&lt;&gt;"",N76&lt;&gt;""),IF(AND(N76&lt;=VALUE(AN76),M76="&lt;"),"No (Value &lt; QL)",IF(N76&gt;=T76,"Yes","No")),"")</f>
        <v/>
      </c>
      <c r="Y76" s="84"/>
      <c r="Z76" s="84"/>
      <c r="AA76" s="84"/>
      <c r="AB76" s="84"/>
      <c r="AC76" s="85"/>
      <c r="AD76" s="85"/>
      <c r="AE76" s="85"/>
      <c r="AF76" s="85"/>
      <c r="AG76" s="84" t="str">
        <f t="shared" si="5"/>
        <v/>
      </c>
      <c r="AH76" s="84"/>
      <c r="AI76" s="84"/>
      <c r="AJ76" s="84"/>
      <c r="AK76" s="84"/>
      <c r="AL76" s="13"/>
      <c r="AN76" s="9">
        <f>IF(C76&lt;&gt;"",IF(VLOOKUP(C76,Reference!$I$1:$J$186,2,FALSE)=" ",0,VLOOKUP(C76,Reference!$I$1:$J$186,2,FALSE)),"")</f>
        <v>10</v>
      </c>
      <c r="AO76" s="9" t="str">
        <f>IF(C76&lt;&gt;"",IF(VLOOKUP(C76,Reference!$M$1:$Q$186,2,FALSE)=" ",0,VLOOKUP(C76,Reference!$M$1:$Q$186,2,FALSE)),"")</f>
        <v>Y</v>
      </c>
    </row>
    <row r="77" spans="1:41" ht="12.75" customHeight="1" x14ac:dyDescent="0.2">
      <c r="A77" s="91"/>
      <c r="B77" s="78"/>
      <c r="C77" s="86" t="s">
        <v>97</v>
      </c>
      <c r="D77" s="87"/>
      <c r="E77" s="87"/>
      <c r="F77" s="87"/>
      <c r="G77" s="87"/>
      <c r="H77" s="87"/>
      <c r="I77" s="87"/>
      <c r="J77" s="87"/>
      <c r="K77" s="87"/>
      <c r="L77" s="88"/>
      <c r="M77" s="24"/>
      <c r="N77" s="83"/>
      <c r="O77" s="83"/>
      <c r="P77" s="83"/>
      <c r="Q77" s="83"/>
      <c r="R77" s="83"/>
      <c r="S77" s="83"/>
      <c r="T77" s="84">
        <f>IF(C77&lt;&gt;"",IF(VLOOKUP(C77,Reference!$A$1:$B$186,2,FALSE)="","N/A",VLOOKUP(C77,Reference!$A$1:$B$186,2,FALSE)),"")</f>
        <v>0.27</v>
      </c>
      <c r="U77" s="84"/>
      <c r="V77" s="84"/>
      <c r="W77" s="84"/>
      <c r="X77" s="84" t="str">
        <f t="shared" si="6"/>
        <v/>
      </c>
      <c r="Y77" s="84"/>
      <c r="Z77" s="84"/>
      <c r="AA77" s="84"/>
      <c r="AB77" s="84"/>
      <c r="AC77" s="85"/>
      <c r="AD77" s="85"/>
      <c r="AE77" s="85"/>
      <c r="AF77" s="85"/>
      <c r="AG77" s="84" t="str">
        <f t="shared" si="5"/>
        <v/>
      </c>
      <c r="AH77" s="84"/>
      <c r="AI77" s="84"/>
      <c r="AJ77" s="84"/>
      <c r="AK77" s="84"/>
      <c r="AL77" s="13"/>
      <c r="AN77" s="9">
        <f>IF(C77&lt;&gt;"",IF(VLOOKUP(C77,Reference!$I$1:$J$186,2,FALSE)=" ",0,VLOOKUP(C77,Reference!$I$1:$J$186,2,FALSE)),"")</f>
        <v>10</v>
      </c>
      <c r="AO77" s="9" t="str">
        <f>IF(C77&lt;&gt;"",IF(VLOOKUP(C77,Reference!$M$1:$Q$186,2,FALSE)=" ",0,VLOOKUP(C77,Reference!$M$1:$Q$186,2,FALSE)),"")</f>
        <v/>
      </c>
    </row>
    <row r="78" spans="1:41" ht="12.75" customHeight="1" x14ac:dyDescent="0.2">
      <c r="A78" s="91"/>
      <c r="B78" s="78"/>
      <c r="C78" s="86" t="s">
        <v>99</v>
      </c>
      <c r="D78" s="87"/>
      <c r="E78" s="87"/>
      <c r="F78" s="87"/>
      <c r="G78" s="87"/>
      <c r="H78" s="87"/>
      <c r="I78" s="87"/>
      <c r="J78" s="87"/>
      <c r="K78" s="87"/>
      <c r="L78" s="88"/>
      <c r="M78" s="24"/>
      <c r="N78" s="83"/>
      <c r="O78" s="83"/>
      <c r="P78" s="83"/>
      <c r="Q78" s="83"/>
      <c r="R78" s="83"/>
      <c r="S78" s="83"/>
      <c r="T78" s="84">
        <f>IF(C78&lt;&gt;"",IF(VLOOKUP(C78,Reference!$A$1:$B$186,2,FALSE)="","N/A",VLOOKUP(C78,Reference!$A$1:$B$186,2,FALSE)),"")</f>
        <v>10400</v>
      </c>
      <c r="U78" s="84"/>
      <c r="V78" s="84"/>
      <c r="W78" s="84"/>
      <c r="X78" s="84" t="str">
        <f t="shared" si="6"/>
        <v/>
      </c>
      <c r="Y78" s="84"/>
      <c r="Z78" s="84"/>
      <c r="AA78" s="84"/>
      <c r="AB78" s="84"/>
      <c r="AC78" s="85"/>
      <c r="AD78" s="85"/>
      <c r="AE78" s="85"/>
      <c r="AF78" s="85"/>
      <c r="AG78" s="84" t="str">
        <f t="shared" si="5"/>
        <v/>
      </c>
      <c r="AH78" s="84"/>
      <c r="AI78" s="84"/>
      <c r="AJ78" s="84"/>
      <c r="AK78" s="84"/>
      <c r="AL78" s="13"/>
      <c r="AN78" s="9">
        <f>IF(C78&lt;&gt;"",IF(VLOOKUP(C78,Reference!$I$1:$J$186,2,FALSE)=" ",0,VLOOKUP(C78,Reference!$I$1:$J$186,2,FALSE)),"")</f>
        <v>10</v>
      </c>
      <c r="AO78" s="9" t="str">
        <f>IF(C78&lt;&gt;"",IF(VLOOKUP(C78,Reference!$M$1:$Q$186,2,FALSE)=" ",0,VLOOKUP(C78,Reference!$M$1:$Q$186,2,FALSE)),"")</f>
        <v>Y</v>
      </c>
    </row>
    <row r="79" spans="1:41" ht="12.75" customHeight="1" x14ac:dyDescent="0.2">
      <c r="A79" s="91"/>
      <c r="B79" s="79"/>
      <c r="C79" s="86" t="s">
        <v>15</v>
      </c>
      <c r="D79" s="87"/>
      <c r="E79" s="87"/>
      <c r="F79" s="87"/>
      <c r="G79" s="87"/>
      <c r="H79" s="87"/>
      <c r="I79" s="87"/>
      <c r="J79" s="87"/>
      <c r="K79" s="87"/>
      <c r="L79" s="88"/>
      <c r="M79" s="24"/>
      <c r="N79" s="83"/>
      <c r="O79" s="83"/>
      <c r="P79" s="83"/>
      <c r="Q79" s="83"/>
      <c r="R79" s="83"/>
      <c r="S79" s="83"/>
      <c r="T79" s="84">
        <f>IF(C79&lt;&gt;"",IF(VLOOKUP(C79,Reference!$A$1:$B$186,2,FALSE)="","N/A",VLOOKUP(C79,Reference!$A$1:$B$186,2,FALSE)),"")</f>
        <v>1.4</v>
      </c>
      <c r="U79" s="84"/>
      <c r="V79" s="84"/>
      <c r="W79" s="84"/>
      <c r="X79" s="84" t="str">
        <f t="shared" si="6"/>
        <v/>
      </c>
      <c r="Y79" s="84"/>
      <c r="Z79" s="84"/>
      <c r="AA79" s="84"/>
      <c r="AB79" s="84"/>
      <c r="AC79" s="85"/>
      <c r="AD79" s="85"/>
      <c r="AE79" s="85"/>
      <c r="AF79" s="85"/>
      <c r="AG79" s="84" t="str">
        <f t="shared" si="5"/>
        <v/>
      </c>
      <c r="AH79" s="84"/>
      <c r="AI79" s="84"/>
      <c r="AJ79" s="84"/>
      <c r="AK79" s="84"/>
      <c r="AL79" s="13"/>
      <c r="AN79" s="9">
        <f>IF(C79&lt;&gt;"",IF(VLOOKUP(C79,Reference!$I$1:$J$186,2,FALSE)=" ",0,VLOOKUP(C79,Reference!$I$1:$J$186,2,FALSE)),"")</f>
        <v>10</v>
      </c>
      <c r="AO79" s="9" t="str">
        <f>IF(C79&lt;&gt;"",IF(VLOOKUP(C79,Reference!$M$1:$Q$186,2,FALSE)=" ",0,VLOOKUP(C79,Reference!$M$1:$Q$186,2,FALSE)),"")</f>
        <v/>
      </c>
    </row>
    <row r="80" spans="1:41" ht="12.75" customHeight="1" x14ac:dyDescent="0.2">
      <c r="A80" s="91"/>
      <c r="B80" s="77" t="s">
        <v>222</v>
      </c>
      <c r="C80" s="86" t="s">
        <v>32</v>
      </c>
      <c r="D80" s="87"/>
      <c r="E80" s="87"/>
      <c r="F80" s="87"/>
      <c r="G80" s="87"/>
      <c r="H80" s="87"/>
      <c r="I80" s="87"/>
      <c r="J80" s="87"/>
      <c r="K80" s="87"/>
      <c r="L80" s="88"/>
      <c r="M80" s="24"/>
      <c r="N80" s="83"/>
      <c r="O80" s="83"/>
      <c r="P80" s="83"/>
      <c r="Q80" s="83"/>
      <c r="R80" s="83"/>
      <c r="S80" s="83"/>
      <c r="T80" s="84">
        <f>IF(C80&lt;&gt;"",IF(VLOOKUP(C80,Reference!$A$1:$B$186,2,FALSE)="","N/A",VLOOKUP(C80,Reference!$A$1:$B$186,2,FALSE)),"")</f>
        <v>17</v>
      </c>
      <c r="U80" s="84"/>
      <c r="V80" s="84"/>
      <c r="W80" s="84"/>
      <c r="X80" s="84" t="str">
        <f t="shared" si="6"/>
        <v/>
      </c>
      <c r="Y80" s="84"/>
      <c r="Z80" s="84"/>
      <c r="AA80" s="84"/>
      <c r="AB80" s="84"/>
      <c r="AC80" s="85"/>
      <c r="AD80" s="85"/>
      <c r="AE80" s="85"/>
      <c r="AF80" s="85"/>
      <c r="AG80" s="84" t="str">
        <f t="shared" si="5"/>
        <v/>
      </c>
      <c r="AH80" s="84"/>
      <c r="AI80" s="84"/>
      <c r="AJ80" s="84"/>
      <c r="AK80" s="84"/>
      <c r="AL80" s="13"/>
      <c r="AN80" s="9">
        <f>IF(C80&lt;&gt;"",IF(VLOOKUP(C80,Reference!$I$1:$J$186,2,FALSE)=" ",0,VLOOKUP(C80,Reference!$I$1:$J$186,2,FALSE)),"")</f>
        <v>2.5</v>
      </c>
      <c r="AO80" s="9" t="str">
        <f>IF(C80&lt;&gt;"",IF(VLOOKUP(C80,Reference!$M$1:$Q$186,2,FALSE)=" ",0,VLOOKUP(C80,Reference!$M$1:$Q$186,2,FALSE)),"")</f>
        <v>Y</v>
      </c>
    </row>
    <row r="81" spans="1:41" ht="12.75" customHeight="1" x14ac:dyDescent="0.2">
      <c r="A81" s="91"/>
      <c r="B81" s="78"/>
      <c r="C81" s="86" t="s">
        <v>176</v>
      </c>
      <c r="D81" s="87"/>
      <c r="E81" s="87"/>
      <c r="F81" s="87"/>
      <c r="G81" s="87"/>
      <c r="H81" s="87"/>
      <c r="I81" s="87"/>
      <c r="J81" s="87"/>
      <c r="K81" s="87"/>
      <c r="L81" s="88"/>
      <c r="M81" s="24"/>
      <c r="N81" s="83"/>
      <c r="O81" s="83"/>
      <c r="P81" s="83"/>
      <c r="Q81" s="83"/>
      <c r="R81" s="83"/>
      <c r="S81" s="83"/>
      <c r="T81" s="84" t="str">
        <f>IF(C81&lt;&gt;"",IF(VLOOKUP(C81,Reference!$A$1:$B$186,2,FALSE)="","N/A",VLOOKUP(C81,Reference!$A$1:$B$186,2,FALSE)),"")</f>
        <v>N/A</v>
      </c>
      <c r="U81" s="84"/>
      <c r="V81" s="84"/>
      <c r="W81" s="84"/>
      <c r="X81" s="84" t="str">
        <f t="shared" si="6"/>
        <v/>
      </c>
      <c r="Y81" s="84"/>
      <c r="Z81" s="84"/>
      <c r="AA81" s="84"/>
      <c r="AB81" s="84"/>
      <c r="AC81" s="85"/>
      <c r="AD81" s="85"/>
      <c r="AE81" s="85"/>
      <c r="AF81" s="85"/>
      <c r="AG81" s="84" t="str">
        <f t="shared" si="5"/>
        <v/>
      </c>
      <c r="AH81" s="84"/>
      <c r="AI81" s="84"/>
      <c r="AJ81" s="84"/>
      <c r="AK81" s="84"/>
      <c r="AL81" s="13"/>
      <c r="AN81" s="9">
        <f>IF(C81&lt;&gt;"",IF(VLOOKUP(C81,Reference!$I$1:$J$186,2,FALSE)=" ",0,VLOOKUP(C81,Reference!$I$1:$J$186,2,FALSE)),"")</f>
        <v>2.5</v>
      </c>
      <c r="AO81" s="9" t="str">
        <f>IF(C81&lt;&gt;"",IF(VLOOKUP(C81,Reference!$M$1:$Q$186,2,FALSE)=" ",0,VLOOKUP(C81,Reference!$M$1:$Q$186,2,FALSE)),"")</f>
        <v/>
      </c>
    </row>
    <row r="82" spans="1:41" ht="12.75" customHeight="1" x14ac:dyDescent="0.2">
      <c r="A82" s="91"/>
      <c r="B82" s="78"/>
      <c r="C82" s="86" t="s">
        <v>39</v>
      </c>
      <c r="D82" s="87"/>
      <c r="E82" s="87"/>
      <c r="F82" s="87"/>
      <c r="G82" s="87"/>
      <c r="H82" s="87"/>
      <c r="I82" s="87"/>
      <c r="J82" s="87"/>
      <c r="K82" s="87"/>
      <c r="L82" s="88"/>
      <c r="M82" s="24"/>
      <c r="N82" s="83"/>
      <c r="O82" s="83"/>
      <c r="P82" s="83"/>
      <c r="Q82" s="83"/>
      <c r="R82" s="83"/>
      <c r="S82" s="83"/>
      <c r="T82" s="84">
        <f>IF(C82&lt;&gt;"",IF(VLOOKUP(C82,Reference!$A$1:$B$186,2,FALSE)="","N/A",VLOOKUP(C82,Reference!$A$1:$B$186,2,FALSE)),"")</f>
        <v>8300</v>
      </c>
      <c r="U82" s="84"/>
      <c r="V82" s="84"/>
      <c r="W82" s="84"/>
      <c r="X82" s="84" t="str">
        <f t="shared" si="6"/>
        <v/>
      </c>
      <c r="Y82" s="84"/>
      <c r="Z82" s="84"/>
      <c r="AA82" s="84"/>
      <c r="AB82" s="84"/>
      <c r="AC82" s="85"/>
      <c r="AD82" s="85"/>
      <c r="AE82" s="85"/>
      <c r="AF82" s="85"/>
      <c r="AG82" s="84" t="str">
        <f t="shared" si="5"/>
        <v/>
      </c>
      <c r="AH82" s="84"/>
      <c r="AI82" s="84"/>
      <c r="AJ82" s="84"/>
      <c r="AK82" s="84"/>
      <c r="AL82" s="13"/>
      <c r="AN82" s="9">
        <f>IF(C82&lt;&gt;"",IF(VLOOKUP(C82,Reference!$I$1:$J$186,2,FALSE)=" ",0,VLOOKUP(C82,Reference!$I$1:$J$186,2,FALSE)),"")</f>
        <v>2.5</v>
      </c>
      <c r="AO82" s="9" t="str">
        <f>IF(C82&lt;&gt;"",IF(VLOOKUP(C82,Reference!$M$1:$Q$186,2,FALSE)=" ",0,VLOOKUP(C82,Reference!$M$1:$Q$186,2,FALSE)),"")</f>
        <v>Y</v>
      </c>
    </row>
    <row r="83" spans="1:41" ht="12.75" customHeight="1" x14ac:dyDescent="0.2">
      <c r="A83" s="91"/>
      <c r="B83" s="78"/>
      <c r="C83" s="86" t="s">
        <v>41</v>
      </c>
      <c r="D83" s="87"/>
      <c r="E83" s="87"/>
      <c r="F83" s="87"/>
      <c r="G83" s="87"/>
      <c r="H83" s="87"/>
      <c r="I83" s="87"/>
      <c r="J83" s="87"/>
      <c r="K83" s="87"/>
      <c r="L83" s="88"/>
      <c r="M83" s="24"/>
      <c r="N83" s="83"/>
      <c r="O83" s="83"/>
      <c r="P83" s="83"/>
      <c r="Q83" s="83"/>
      <c r="R83" s="83"/>
      <c r="S83" s="83"/>
      <c r="T83" s="84">
        <f>IF(C83&lt;&gt;"",IF(VLOOKUP(C83,Reference!$A$1:$B$186,2,FALSE)="","N/A",VLOOKUP(C83,Reference!$A$1:$B$186,2,FALSE)),"")</f>
        <v>8.6000000000000003E-5</v>
      </c>
      <c r="U83" s="84"/>
      <c r="V83" s="84"/>
      <c r="W83" s="84"/>
      <c r="X83" s="84" t="str">
        <f t="shared" si="6"/>
        <v/>
      </c>
      <c r="Y83" s="84"/>
      <c r="Z83" s="84"/>
      <c r="AA83" s="84"/>
      <c r="AB83" s="84"/>
      <c r="AC83" s="85"/>
      <c r="AD83" s="85"/>
      <c r="AE83" s="85"/>
      <c r="AF83" s="85"/>
      <c r="AG83" s="84" t="str">
        <f t="shared" si="5"/>
        <v/>
      </c>
      <c r="AH83" s="84"/>
      <c r="AI83" s="84"/>
      <c r="AJ83" s="84"/>
      <c r="AK83" s="84"/>
      <c r="AL83" s="13"/>
      <c r="AN83" s="9">
        <f>IF(C83&lt;&gt;"",IF(VLOOKUP(C83,Reference!$I$1:$J$186,2,FALSE)=" ",0,VLOOKUP(C83,Reference!$I$1:$J$186,2,FALSE)),"")</f>
        <v>50</v>
      </c>
      <c r="AO83" s="9" t="str">
        <f>IF(C83&lt;&gt;"",IF(VLOOKUP(C83,Reference!$M$1:$Q$186,2,FALSE)=" ",0,VLOOKUP(C83,Reference!$M$1:$Q$186,2,FALSE)),"")</f>
        <v/>
      </c>
    </row>
    <row r="84" spans="1:41" ht="12.75" customHeight="1" x14ac:dyDescent="0.2">
      <c r="A84" s="91"/>
      <c r="B84" s="78"/>
      <c r="C84" s="86" t="s">
        <v>42</v>
      </c>
      <c r="D84" s="87"/>
      <c r="E84" s="87"/>
      <c r="F84" s="87"/>
      <c r="G84" s="87"/>
      <c r="H84" s="87"/>
      <c r="I84" s="87"/>
      <c r="J84" s="87"/>
      <c r="K84" s="87"/>
      <c r="L84" s="88"/>
      <c r="M84" s="24"/>
      <c r="N84" s="83"/>
      <c r="O84" s="83"/>
      <c r="P84" s="83"/>
      <c r="Q84" s="83"/>
      <c r="R84" s="83"/>
      <c r="S84" s="83"/>
      <c r="T84" s="84">
        <f>IF(C84&lt;&gt;"",IF(VLOOKUP(C84,Reference!$A$1:$B$186,2,FALSE)="","N/A",VLOOKUP(C84,Reference!$A$1:$B$186,2,FALSE)),"")</f>
        <v>3.8E-3</v>
      </c>
      <c r="U84" s="84"/>
      <c r="V84" s="84"/>
      <c r="W84" s="84"/>
      <c r="X84" s="84" t="str">
        <f t="shared" si="6"/>
        <v/>
      </c>
      <c r="Y84" s="84"/>
      <c r="Z84" s="84"/>
      <c r="AA84" s="84"/>
      <c r="AB84" s="84"/>
      <c r="AC84" s="85"/>
      <c r="AD84" s="85"/>
      <c r="AE84" s="85"/>
      <c r="AF84" s="85"/>
      <c r="AG84" s="84" t="str">
        <f t="shared" si="5"/>
        <v/>
      </c>
      <c r="AH84" s="84"/>
      <c r="AI84" s="84"/>
      <c r="AJ84" s="84"/>
      <c r="AK84" s="84"/>
      <c r="AL84" s="13"/>
      <c r="AN84" s="9">
        <f>IF(C84&lt;&gt;"",IF(VLOOKUP(C84,Reference!$I$1:$J$186,2,FALSE)=" ",0,VLOOKUP(C84,Reference!$I$1:$J$186,2,FALSE)),"")</f>
        <v>2.5</v>
      </c>
      <c r="AO84" s="9" t="str">
        <f>IF(C84&lt;&gt;"",IF(VLOOKUP(C84,Reference!$M$1:$Q$186,2,FALSE)=" ",0,VLOOKUP(C84,Reference!$M$1:$Q$186,2,FALSE)),"")</f>
        <v/>
      </c>
    </row>
    <row r="85" spans="1:41" ht="12.75" customHeight="1" x14ac:dyDescent="0.2">
      <c r="A85" s="91"/>
      <c r="B85" s="78"/>
      <c r="C85" s="86" t="s">
        <v>43</v>
      </c>
      <c r="D85" s="87"/>
      <c r="E85" s="87"/>
      <c r="F85" s="87"/>
      <c r="G85" s="87"/>
      <c r="H85" s="87"/>
      <c r="I85" s="87"/>
      <c r="J85" s="87"/>
      <c r="K85" s="87"/>
      <c r="L85" s="88"/>
      <c r="M85" s="24"/>
      <c r="N85" s="83"/>
      <c r="O85" s="83"/>
      <c r="P85" s="83"/>
      <c r="Q85" s="83"/>
      <c r="R85" s="83"/>
      <c r="S85" s="83"/>
      <c r="T85" s="84">
        <f>IF(C85&lt;&gt;"",IF(VLOOKUP(C85,Reference!$A$1:$B$186,2,FALSE)="","N/A",VLOOKUP(C85,Reference!$A$1:$B$186,2,FALSE)),"")</f>
        <v>3.8E-3</v>
      </c>
      <c r="U85" s="84"/>
      <c r="V85" s="84"/>
      <c r="W85" s="84"/>
      <c r="X85" s="84" t="str">
        <f t="shared" si="6"/>
        <v/>
      </c>
      <c r="Y85" s="84"/>
      <c r="Z85" s="84"/>
      <c r="AA85" s="84"/>
      <c r="AB85" s="84"/>
      <c r="AC85" s="85"/>
      <c r="AD85" s="85"/>
      <c r="AE85" s="85"/>
      <c r="AF85" s="85"/>
      <c r="AG85" s="84" t="str">
        <f t="shared" si="5"/>
        <v/>
      </c>
      <c r="AH85" s="84"/>
      <c r="AI85" s="84"/>
      <c r="AJ85" s="84"/>
      <c r="AK85" s="84"/>
      <c r="AL85" s="13"/>
      <c r="AN85" s="9">
        <f>IF(C85&lt;&gt;"",IF(VLOOKUP(C85,Reference!$I$1:$J$186,2,FALSE)=" ",0,VLOOKUP(C85,Reference!$I$1:$J$186,2,FALSE)),"")</f>
        <v>2.5</v>
      </c>
      <c r="AO85" s="9" t="str">
        <f>IF(C85&lt;&gt;"",IF(VLOOKUP(C85,Reference!$M$1:$Q$186,2,FALSE)=" ",0,VLOOKUP(C85,Reference!$M$1:$Q$186,2,FALSE)),"")</f>
        <v/>
      </c>
    </row>
    <row r="86" spans="1:41" ht="12.75" customHeight="1" x14ac:dyDescent="0.2">
      <c r="A86" s="91"/>
      <c r="B86" s="78"/>
      <c r="C86" s="86" t="s">
        <v>27</v>
      </c>
      <c r="D86" s="87"/>
      <c r="E86" s="87"/>
      <c r="F86" s="87"/>
      <c r="G86" s="87"/>
      <c r="H86" s="87"/>
      <c r="I86" s="87"/>
      <c r="J86" s="87"/>
      <c r="K86" s="87"/>
      <c r="L86" s="88"/>
      <c r="M86" s="24"/>
      <c r="N86" s="83"/>
      <c r="O86" s="83"/>
      <c r="P86" s="83"/>
      <c r="Q86" s="83"/>
      <c r="R86" s="83"/>
      <c r="S86" s="83"/>
      <c r="T86" s="84">
        <f>IF(C86&lt;&gt;"",IF(VLOOKUP(C86,Reference!$A$1:$B$186,2,FALSE)="","N/A",VLOOKUP(C86,Reference!$A$1:$B$186,2,FALSE)),"")</f>
        <v>3.8E-3</v>
      </c>
      <c r="U86" s="84"/>
      <c r="V86" s="84"/>
      <c r="W86" s="84"/>
      <c r="X86" s="84" t="str">
        <f t="shared" si="6"/>
        <v/>
      </c>
      <c r="Y86" s="84"/>
      <c r="Z86" s="84"/>
      <c r="AA86" s="84"/>
      <c r="AB86" s="84"/>
      <c r="AC86" s="85"/>
      <c r="AD86" s="85"/>
      <c r="AE86" s="85"/>
      <c r="AF86" s="85"/>
      <c r="AG86" s="84" t="str">
        <f t="shared" si="5"/>
        <v/>
      </c>
      <c r="AH86" s="84"/>
      <c r="AI86" s="84"/>
      <c r="AJ86" s="84"/>
      <c r="AK86" s="84"/>
      <c r="AL86" s="13"/>
      <c r="AN86" s="9">
        <f>IF(C86&lt;&gt;"",IF(VLOOKUP(C86,Reference!$I$1:$J$186,2,FALSE)=" ",0,VLOOKUP(C86,Reference!$I$1:$J$186,2,FALSE)),"")</f>
        <v>2.5</v>
      </c>
      <c r="AO86" s="9" t="str">
        <f>IF(C86&lt;&gt;"",IF(VLOOKUP(C86,Reference!$M$1:$Q$186,2,FALSE)=" ",0,VLOOKUP(C86,Reference!$M$1:$Q$186,2,FALSE)),"")</f>
        <v/>
      </c>
    </row>
    <row r="87" spans="1:41" ht="12.75" customHeight="1" x14ac:dyDescent="0.2">
      <c r="A87" s="91"/>
      <c r="B87" s="78"/>
      <c r="C87" s="86" t="s">
        <v>177</v>
      </c>
      <c r="D87" s="87"/>
      <c r="E87" s="87"/>
      <c r="F87" s="87"/>
      <c r="G87" s="87"/>
      <c r="H87" s="87"/>
      <c r="I87" s="87"/>
      <c r="J87" s="87"/>
      <c r="K87" s="87"/>
      <c r="L87" s="88"/>
      <c r="M87" s="24"/>
      <c r="N87" s="83"/>
      <c r="O87" s="83"/>
      <c r="P87" s="83"/>
      <c r="Q87" s="83"/>
      <c r="R87" s="83"/>
      <c r="S87" s="83"/>
      <c r="T87" s="84" t="str">
        <f>IF(C87&lt;&gt;"",IF(VLOOKUP(C87,Reference!$A$1:$B$186,2,FALSE)="","N/A",VLOOKUP(C87,Reference!$A$1:$B$186,2,FALSE)),"")</f>
        <v>N/A</v>
      </c>
      <c r="U87" s="84"/>
      <c r="V87" s="84"/>
      <c r="W87" s="84"/>
      <c r="X87" s="84" t="str">
        <f t="shared" si="6"/>
        <v/>
      </c>
      <c r="Y87" s="84"/>
      <c r="Z87" s="84"/>
      <c r="AA87" s="84"/>
      <c r="AB87" s="84"/>
      <c r="AC87" s="85"/>
      <c r="AD87" s="85"/>
      <c r="AE87" s="85"/>
      <c r="AF87" s="85"/>
      <c r="AG87" s="84" t="str">
        <f t="shared" si="5"/>
        <v/>
      </c>
      <c r="AH87" s="84"/>
      <c r="AI87" s="84"/>
      <c r="AJ87" s="84"/>
      <c r="AK87" s="84"/>
      <c r="AL87" s="13"/>
      <c r="AN87" s="9">
        <f>IF(C87&lt;&gt;"",IF(VLOOKUP(C87,Reference!$I$1:$J$186,2,FALSE)=" ",0,VLOOKUP(C87,Reference!$I$1:$J$186,2,FALSE)),"")</f>
        <v>2.5</v>
      </c>
      <c r="AO87" s="9" t="str">
        <f>IF(C87&lt;&gt;"",IF(VLOOKUP(C87,Reference!$M$1:$Q$186,2,FALSE)=" ",0,VLOOKUP(C87,Reference!$M$1:$Q$186,2,FALSE)),"")</f>
        <v/>
      </c>
    </row>
    <row r="88" spans="1:41" ht="12.75" customHeight="1" x14ac:dyDescent="0.2">
      <c r="A88" s="91"/>
      <c r="B88" s="78"/>
      <c r="C88" s="86" t="s">
        <v>44</v>
      </c>
      <c r="D88" s="87"/>
      <c r="E88" s="87"/>
      <c r="F88" s="87"/>
      <c r="G88" s="87"/>
      <c r="H88" s="87"/>
      <c r="I88" s="87"/>
      <c r="J88" s="87"/>
      <c r="K88" s="87"/>
      <c r="L88" s="88"/>
      <c r="M88" s="24"/>
      <c r="N88" s="83"/>
      <c r="O88" s="83"/>
      <c r="P88" s="83"/>
      <c r="Q88" s="83"/>
      <c r="R88" s="83"/>
      <c r="S88" s="83"/>
      <c r="T88" s="84">
        <f>IF(C88&lt;&gt;"",IF(VLOOKUP(C88,Reference!$A$1:$B$186,2,FALSE)="","N/A",VLOOKUP(C88,Reference!$A$1:$B$186,2,FALSE)),"")</f>
        <v>3.8E-3</v>
      </c>
      <c r="U88" s="84"/>
      <c r="V88" s="84"/>
      <c r="W88" s="84"/>
      <c r="X88" s="84" t="str">
        <f t="shared" si="6"/>
        <v/>
      </c>
      <c r="Y88" s="84"/>
      <c r="Z88" s="84"/>
      <c r="AA88" s="84"/>
      <c r="AB88" s="84"/>
      <c r="AC88" s="85"/>
      <c r="AD88" s="85"/>
      <c r="AE88" s="85"/>
      <c r="AF88" s="85"/>
      <c r="AG88" s="84" t="str">
        <f t="shared" si="5"/>
        <v/>
      </c>
      <c r="AH88" s="84"/>
      <c r="AI88" s="84"/>
      <c r="AJ88" s="84"/>
      <c r="AK88" s="84"/>
      <c r="AL88" s="13"/>
      <c r="AN88" s="9">
        <f>IF(C88&lt;&gt;"",IF(VLOOKUP(C88,Reference!$I$1:$J$186,2,FALSE)=" ",0,VLOOKUP(C88,Reference!$I$1:$J$186,2,FALSE)),"")</f>
        <v>2.5</v>
      </c>
      <c r="AO88" s="9" t="str">
        <f>IF(C88&lt;&gt;"",IF(VLOOKUP(C88,Reference!$M$1:$Q$186,2,FALSE)=" ",0,VLOOKUP(C88,Reference!$M$1:$Q$186,2,FALSE)),"")</f>
        <v/>
      </c>
    </row>
    <row r="89" spans="1:41" ht="12.75" customHeight="1" x14ac:dyDescent="0.2">
      <c r="A89" s="91"/>
      <c r="B89" s="78"/>
      <c r="C89" s="86" t="s">
        <v>178</v>
      </c>
      <c r="D89" s="87"/>
      <c r="E89" s="87"/>
      <c r="F89" s="87"/>
      <c r="G89" s="87"/>
      <c r="H89" s="87"/>
      <c r="I89" s="87"/>
      <c r="J89" s="87"/>
      <c r="K89" s="87"/>
      <c r="L89" s="88"/>
      <c r="M89" s="24"/>
      <c r="N89" s="83"/>
      <c r="O89" s="83"/>
      <c r="P89" s="83"/>
      <c r="Q89" s="83"/>
      <c r="R89" s="83"/>
      <c r="S89" s="83"/>
      <c r="T89" s="84" t="str">
        <f>IF(C89&lt;&gt;"",IF(VLOOKUP(C89,Reference!$A$1:$B$186,2,FALSE)="","N/A",VLOOKUP(C89,Reference!$A$1:$B$186,2,FALSE)),"")</f>
        <v>N/A</v>
      </c>
      <c r="U89" s="84"/>
      <c r="V89" s="84"/>
      <c r="W89" s="84"/>
      <c r="X89" s="84" t="str">
        <f t="shared" si="6"/>
        <v/>
      </c>
      <c r="Y89" s="84"/>
      <c r="Z89" s="84"/>
      <c r="AA89" s="84"/>
      <c r="AB89" s="84"/>
      <c r="AC89" s="85"/>
      <c r="AD89" s="85"/>
      <c r="AE89" s="85"/>
      <c r="AF89" s="85"/>
      <c r="AG89" s="84" t="str">
        <f t="shared" ref="AG89:AG120" si="7">IF($N89&lt;&gt;"",IF(AND(X89="Yes",AC89&lt;&gt;""),IF(($N89/$AC89)&gt;0.5,"Establish Limits",IF(AND($AO89="Y",($N89/$AC89)&gt;0.1),"Monitor",IF(AND($AO89&lt;&gt;"Y",($N89/$AC89)&gt;0.25),"Monitor","No Limits/Monitoring"))),""),"")</f>
        <v/>
      </c>
      <c r="AH89" s="84"/>
      <c r="AI89" s="84"/>
      <c r="AJ89" s="84"/>
      <c r="AK89" s="84"/>
      <c r="AL89" s="13"/>
      <c r="AN89" s="9">
        <f>IF(C89&lt;&gt;"",IF(VLOOKUP(C89,Reference!$I$1:$J$186,2,FALSE)=" ",0,VLOOKUP(C89,Reference!$I$1:$J$186,2,FALSE)),"")</f>
        <v>5</v>
      </c>
      <c r="AO89" s="9" t="str">
        <f>IF(C89&lt;&gt;"",IF(VLOOKUP(C89,Reference!$M$1:$Q$186,2,FALSE)=" ",0,VLOOKUP(C89,Reference!$M$1:$Q$186,2,FALSE)),"")</f>
        <v/>
      </c>
    </row>
    <row r="90" spans="1:41" ht="12.75" customHeight="1" x14ac:dyDescent="0.2">
      <c r="A90" s="91"/>
      <c r="B90" s="78"/>
      <c r="C90" s="86" t="s">
        <v>47</v>
      </c>
      <c r="D90" s="87"/>
      <c r="E90" s="87"/>
      <c r="F90" s="87"/>
      <c r="G90" s="87"/>
      <c r="H90" s="87"/>
      <c r="I90" s="87"/>
      <c r="J90" s="87"/>
      <c r="K90" s="87"/>
      <c r="L90" s="88"/>
      <c r="M90" s="24"/>
      <c r="N90" s="83"/>
      <c r="O90" s="83"/>
      <c r="P90" s="83"/>
      <c r="Q90" s="83"/>
      <c r="R90" s="83"/>
      <c r="S90" s="83"/>
      <c r="T90" s="84">
        <f>IF(C90&lt;&gt;"",IF(VLOOKUP(C90,Reference!$A$1:$B$186,2,FALSE)="","N/A",VLOOKUP(C90,Reference!$A$1:$B$186,2,FALSE)),"")</f>
        <v>3.0000000000000002E-2</v>
      </c>
      <c r="U90" s="84"/>
      <c r="V90" s="84"/>
      <c r="W90" s="84"/>
      <c r="X90" s="84" t="str">
        <f t="shared" si="6"/>
        <v/>
      </c>
      <c r="Y90" s="84"/>
      <c r="Z90" s="84"/>
      <c r="AA90" s="84"/>
      <c r="AB90" s="84"/>
      <c r="AC90" s="85"/>
      <c r="AD90" s="85"/>
      <c r="AE90" s="85"/>
      <c r="AF90" s="85"/>
      <c r="AG90" s="84" t="str">
        <f t="shared" si="7"/>
        <v/>
      </c>
      <c r="AH90" s="84"/>
      <c r="AI90" s="84"/>
      <c r="AJ90" s="84"/>
      <c r="AK90" s="84"/>
      <c r="AL90" s="13"/>
      <c r="AN90" s="9">
        <f>IF(C90&lt;&gt;"",IF(VLOOKUP(C90,Reference!$I$1:$J$186,2,FALSE)=" ",0,VLOOKUP(C90,Reference!$I$1:$J$186,2,FALSE)),"")</f>
        <v>5</v>
      </c>
      <c r="AO90" s="9" t="str">
        <f>IF(C90&lt;&gt;"",IF(VLOOKUP(C90,Reference!$M$1:$Q$186,2,FALSE)=" ",0,VLOOKUP(C90,Reference!$M$1:$Q$186,2,FALSE)),"")</f>
        <v/>
      </c>
    </row>
    <row r="91" spans="1:41" ht="12.75" customHeight="1" x14ac:dyDescent="0.2">
      <c r="A91" s="91"/>
      <c r="B91" s="78"/>
      <c r="C91" s="86" t="s">
        <v>48</v>
      </c>
      <c r="D91" s="87"/>
      <c r="E91" s="87"/>
      <c r="F91" s="87"/>
      <c r="G91" s="87"/>
      <c r="H91" s="87"/>
      <c r="I91" s="87"/>
      <c r="J91" s="87"/>
      <c r="K91" s="87"/>
      <c r="L91" s="88"/>
      <c r="M91" s="24"/>
      <c r="N91" s="83"/>
      <c r="O91" s="83"/>
      <c r="P91" s="83"/>
      <c r="Q91" s="83"/>
      <c r="R91" s="83"/>
      <c r="S91" s="83"/>
      <c r="T91" s="84">
        <f>IF(C91&lt;&gt;"",IF(VLOOKUP(C91,Reference!$A$1:$B$186,2,FALSE)="","N/A",VLOOKUP(C91,Reference!$A$1:$B$186,2,FALSE)),"")</f>
        <v>1400</v>
      </c>
      <c r="U91" s="84"/>
      <c r="V91" s="84"/>
      <c r="W91" s="84"/>
      <c r="X91" s="84" t="str">
        <f t="shared" si="6"/>
        <v/>
      </c>
      <c r="Y91" s="84"/>
      <c r="Z91" s="84"/>
      <c r="AA91" s="84"/>
      <c r="AB91" s="84"/>
      <c r="AC91" s="85"/>
      <c r="AD91" s="85"/>
      <c r="AE91" s="85"/>
      <c r="AF91" s="85"/>
      <c r="AG91" s="84" t="str">
        <f t="shared" si="7"/>
        <v/>
      </c>
      <c r="AH91" s="84"/>
      <c r="AI91" s="84"/>
      <c r="AJ91" s="84"/>
      <c r="AK91" s="84"/>
      <c r="AL91" s="13"/>
      <c r="AN91" s="9">
        <f>IF(C91&lt;&gt;"",IF(VLOOKUP(C91,Reference!$I$1:$J$186,2,FALSE)=" ",0,VLOOKUP(C91,Reference!$I$1:$J$186,2,FALSE)),"")</f>
        <v>5</v>
      </c>
      <c r="AO91" s="9" t="str">
        <f>IF(C91&lt;&gt;"",IF(VLOOKUP(C91,Reference!$M$1:$Q$186,2,FALSE)=" ",0,VLOOKUP(C91,Reference!$M$1:$Q$186,2,FALSE)),"")</f>
        <v>Y</v>
      </c>
    </row>
    <row r="92" spans="1:41" ht="12.75" customHeight="1" x14ac:dyDescent="0.2">
      <c r="A92" s="91"/>
      <c r="B92" s="78"/>
      <c r="C92" s="86" t="s">
        <v>49</v>
      </c>
      <c r="D92" s="87"/>
      <c r="E92" s="87"/>
      <c r="F92" s="87"/>
      <c r="G92" s="87"/>
      <c r="H92" s="87"/>
      <c r="I92" s="87"/>
      <c r="J92" s="87"/>
      <c r="K92" s="87"/>
      <c r="L92" s="88"/>
      <c r="M92" s="24"/>
      <c r="N92" s="83"/>
      <c r="O92" s="83"/>
      <c r="P92" s="83"/>
      <c r="Q92" s="83"/>
      <c r="R92" s="83"/>
      <c r="S92" s="83"/>
      <c r="T92" s="84">
        <f>IF(C92&lt;&gt;"",IF(VLOOKUP(C92,Reference!$A$1:$B$186,2,FALSE)="","N/A",VLOOKUP(C92,Reference!$A$1:$B$186,2,FALSE)),"")</f>
        <v>1.2</v>
      </c>
      <c r="U92" s="84"/>
      <c r="V92" s="84"/>
      <c r="W92" s="84"/>
      <c r="X92" s="84" t="str">
        <f t="shared" si="6"/>
        <v/>
      </c>
      <c r="Y92" s="84"/>
      <c r="Z92" s="84"/>
      <c r="AA92" s="84"/>
      <c r="AB92" s="84"/>
      <c r="AC92" s="85"/>
      <c r="AD92" s="85"/>
      <c r="AE92" s="85"/>
      <c r="AF92" s="85"/>
      <c r="AG92" s="84" t="str">
        <f t="shared" si="7"/>
        <v/>
      </c>
      <c r="AH92" s="84"/>
      <c r="AI92" s="84"/>
      <c r="AJ92" s="84"/>
      <c r="AK92" s="84"/>
      <c r="AL92" s="13"/>
      <c r="AN92" s="9">
        <f>IF(C92&lt;&gt;"",IF(VLOOKUP(C92,Reference!$I$1:$J$186,2,FALSE)=" ",0,VLOOKUP(C92,Reference!$I$1:$J$186,2,FALSE)),"")</f>
        <v>5</v>
      </c>
      <c r="AO92" s="9" t="str">
        <f>IF(C92&lt;&gt;"",IF(VLOOKUP(C92,Reference!$M$1:$Q$186,2,FALSE)=" ",0,VLOOKUP(C92,Reference!$M$1:$Q$186,2,FALSE)),"")</f>
        <v/>
      </c>
    </row>
    <row r="93" spans="1:41" ht="12.75" customHeight="1" x14ac:dyDescent="0.2">
      <c r="A93" s="91"/>
      <c r="B93" s="78"/>
      <c r="C93" s="86" t="s">
        <v>147</v>
      </c>
      <c r="D93" s="87"/>
      <c r="E93" s="87"/>
      <c r="F93" s="87"/>
      <c r="G93" s="87"/>
      <c r="H93" s="87"/>
      <c r="I93" s="87"/>
      <c r="J93" s="87"/>
      <c r="K93" s="87"/>
      <c r="L93" s="88"/>
      <c r="M93" s="24"/>
      <c r="N93" s="83"/>
      <c r="O93" s="83"/>
      <c r="P93" s="83"/>
      <c r="Q93" s="83"/>
      <c r="R93" s="83"/>
      <c r="S93" s="83"/>
      <c r="T93" s="84">
        <f>IF(C93&lt;&gt;"",IF(VLOOKUP(C93,Reference!$A$1:$B$186,2,FALSE)="","N/A",VLOOKUP(C93,Reference!$A$1:$B$186,2,FALSE)),"")</f>
        <v>54</v>
      </c>
      <c r="U93" s="84"/>
      <c r="V93" s="84"/>
      <c r="W93" s="84"/>
      <c r="X93" s="84" t="str">
        <f t="shared" si="6"/>
        <v/>
      </c>
      <c r="Y93" s="84"/>
      <c r="Z93" s="84"/>
      <c r="AA93" s="84"/>
      <c r="AB93" s="84"/>
      <c r="AC93" s="85"/>
      <c r="AD93" s="85"/>
      <c r="AE93" s="85"/>
      <c r="AF93" s="85"/>
      <c r="AG93" s="84" t="str">
        <f t="shared" si="7"/>
        <v/>
      </c>
      <c r="AH93" s="84"/>
      <c r="AI93" s="84"/>
      <c r="AJ93" s="84"/>
      <c r="AK93" s="84"/>
      <c r="AL93" s="13"/>
      <c r="AN93" s="9">
        <f>IF(C93&lt;&gt;"",IF(VLOOKUP(C93,Reference!$I$1:$J$186,2,FALSE)=" ",0,VLOOKUP(C93,Reference!$I$1:$J$186,2,FALSE)),"")</f>
        <v>5</v>
      </c>
      <c r="AO93" s="9" t="str">
        <f>IF(C93&lt;&gt;"",IF(VLOOKUP(C93,Reference!$M$1:$Q$186,2,FALSE)=" ",0,VLOOKUP(C93,Reference!$M$1:$Q$186,2,FALSE)),"")</f>
        <v>Y</v>
      </c>
    </row>
    <row r="94" spans="1:41" ht="12.75" customHeight="1" x14ac:dyDescent="0.2">
      <c r="A94" s="91"/>
      <c r="B94" s="78"/>
      <c r="C94" s="86" t="s">
        <v>51</v>
      </c>
      <c r="D94" s="87"/>
      <c r="E94" s="87"/>
      <c r="F94" s="87"/>
      <c r="G94" s="87"/>
      <c r="H94" s="87"/>
      <c r="I94" s="87"/>
      <c r="J94" s="87"/>
      <c r="K94" s="87"/>
      <c r="L94" s="88"/>
      <c r="M94" s="24"/>
      <c r="N94" s="83"/>
      <c r="O94" s="83"/>
      <c r="P94" s="83"/>
      <c r="Q94" s="83"/>
      <c r="R94" s="83"/>
      <c r="S94" s="83"/>
      <c r="T94" s="84">
        <f>IF(C94&lt;&gt;"",IF(VLOOKUP(C94,Reference!$A$1:$B$186,2,FALSE)="","N/A",VLOOKUP(C94,Reference!$A$1:$B$186,2,FALSE)),"")</f>
        <v>35</v>
      </c>
      <c r="U94" s="84"/>
      <c r="V94" s="84"/>
      <c r="W94" s="84"/>
      <c r="X94" s="84" t="str">
        <f t="shared" si="6"/>
        <v/>
      </c>
      <c r="Y94" s="84"/>
      <c r="Z94" s="84"/>
      <c r="AA94" s="84"/>
      <c r="AB94" s="84"/>
      <c r="AC94" s="85"/>
      <c r="AD94" s="85"/>
      <c r="AE94" s="85"/>
      <c r="AF94" s="85"/>
      <c r="AG94" s="84" t="str">
        <f t="shared" si="7"/>
        <v/>
      </c>
      <c r="AH94" s="84"/>
      <c r="AI94" s="84"/>
      <c r="AJ94" s="84"/>
      <c r="AK94" s="84"/>
      <c r="AL94" s="13"/>
      <c r="AN94" s="9">
        <f>IF(C94&lt;&gt;"",IF(VLOOKUP(C94,Reference!$I$1:$J$186,2,FALSE)=" ",0,VLOOKUP(C94,Reference!$I$1:$J$186,2,FALSE)),"")</f>
        <v>5</v>
      </c>
      <c r="AO94" s="9" t="str">
        <f>IF(C94&lt;&gt;"",IF(VLOOKUP(C94,Reference!$M$1:$Q$186,2,FALSE)=" ",0,VLOOKUP(C94,Reference!$M$1:$Q$186,2,FALSE)),"")</f>
        <v>Y</v>
      </c>
    </row>
    <row r="95" spans="1:41" ht="12.75" customHeight="1" x14ac:dyDescent="0.2">
      <c r="A95" s="91"/>
      <c r="B95" s="78"/>
      <c r="C95" s="86" t="s">
        <v>22</v>
      </c>
      <c r="D95" s="87"/>
      <c r="E95" s="87"/>
      <c r="F95" s="87"/>
      <c r="G95" s="87"/>
      <c r="H95" s="87"/>
      <c r="I95" s="87"/>
      <c r="J95" s="87"/>
      <c r="K95" s="87"/>
      <c r="L95" s="88"/>
      <c r="M95" s="24"/>
      <c r="N95" s="83"/>
      <c r="O95" s="83"/>
      <c r="P95" s="83"/>
      <c r="Q95" s="83"/>
      <c r="R95" s="83"/>
      <c r="S95" s="83"/>
      <c r="T95" s="84">
        <f>IF(C95&lt;&gt;"",IF(VLOOKUP(C95,Reference!$A$1:$B$186,2,FALSE)="","N/A",VLOOKUP(C95,Reference!$A$1:$B$186,2,FALSE)),"")</f>
        <v>1000</v>
      </c>
      <c r="U95" s="84"/>
      <c r="V95" s="84"/>
      <c r="W95" s="84"/>
      <c r="X95" s="84" t="str">
        <f t="shared" si="6"/>
        <v/>
      </c>
      <c r="Y95" s="84"/>
      <c r="Z95" s="84"/>
      <c r="AA95" s="84"/>
      <c r="AB95" s="84"/>
      <c r="AC95" s="85"/>
      <c r="AD95" s="85"/>
      <c r="AE95" s="85"/>
      <c r="AF95" s="85"/>
      <c r="AG95" s="84" t="str">
        <f t="shared" si="7"/>
        <v/>
      </c>
      <c r="AH95" s="84"/>
      <c r="AI95" s="84"/>
      <c r="AJ95" s="84"/>
      <c r="AK95" s="84"/>
      <c r="AL95" s="13"/>
      <c r="AN95" s="9">
        <f>IF(C95&lt;&gt;"",IF(VLOOKUP(C95,Reference!$I$1:$J$186,2,FALSE)=" ",0,VLOOKUP(C95,Reference!$I$1:$J$186,2,FALSE)),"")</f>
        <v>5</v>
      </c>
      <c r="AO95" s="9" t="str">
        <f>IF(C95&lt;&gt;"",IF(VLOOKUP(C95,Reference!$M$1:$Q$186,2,FALSE)=" ",0,VLOOKUP(C95,Reference!$M$1:$Q$186,2,FALSE)),"")</f>
        <v>Y</v>
      </c>
    </row>
    <row r="96" spans="1:41" ht="12.75" customHeight="1" x14ac:dyDescent="0.2">
      <c r="A96" s="91"/>
      <c r="B96" s="78"/>
      <c r="C96" s="86" t="s">
        <v>179</v>
      </c>
      <c r="D96" s="87"/>
      <c r="E96" s="87"/>
      <c r="F96" s="87"/>
      <c r="G96" s="87"/>
      <c r="H96" s="87"/>
      <c r="I96" s="87"/>
      <c r="J96" s="87"/>
      <c r="K96" s="87"/>
      <c r="L96" s="88"/>
      <c r="M96" s="24"/>
      <c r="N96" s="83"/>
      <c r="O96" s="83"/>
      <c r="P96" s="83"/>
      <c r="Q96" s="83"/>
      <c r="R96" s="83"/>
      <c r="S96" s="83"/>
      <c r="T96" s="84" t="str">
        <f>IF(C96&lt;&gt;"",IF(VLOOKUP(C96,Reference!$A$1:$B$186,2,FALSE)="","N/A",VLOOKUP(C96,Reference!$A$1:$B$186,2,FALSE)),"")</f>
        <v>N/A</v>
      </c>
      <c r="U96" s="84"/>
      <c r="V96" s="84"/>
      <c r="W96" s="84"/>
      <c r="X96" s="84" t="str">
        <f t="shared" si="6"/>
        <v/>
      </c>
      <c r="Y96" s="84"/>
      <c r="Z96" s="84"/>
      <c r="AA96" s="84"/>
      <c r="AB96" s="84"/>
      <c r="AC96" s="85"/>
      <c r="AD96" s="85"/>
      <c r="AE96" s="85"/>
      <c r="AF96" s="85"/>
      <c r="AG96" s="84" t="str">
        <f t="shared" si="7"/>
        <v/>
      </c>
      <c r="AH96" s="84"/>
      <c r="AI96" s="84"/>
      <c r="AJ96" s="84"/>
      <c r="AK96" s="84"/>
      <c r="AL96" s="13"/>
      <c r="AN96" s="9">
        <f>IF(C96&lt;&gt;"",IF(VLOOKUP(C96,Reference!$I$1:$J$186,2,FALSE)=" ",0,VLOOKUP(C96,Reference!$I$1:$J$186,2,FALSE)),"")</f>
        <v>5</v>
      </c>
      <c r="AO96" s="9" t="str">
        <f>IF(C96&lt;&gt;"",IF(VLOOKUP(C96,Reference!$M$1:$Q$186,2,FALSE)=" ",0,VLOOKUP(C96,Reference!$M$1:$Q$186,2,FALSE)),"")</f>
        <v/>
      </c>
    </row>
    <row r="97" spans="1:41" ht="12.75" customHeight="1" x14ac:dyDescent="0.2">
      <c r="A97" s="91"/>
      <c r="B97" s="78"/>
      <c r="C97" s="86" t="s">
        <v>57</v>
      </c>
      <c r="D97" s="87"/>
      <c r="E97" s="87"/>
      <c r="F97" s="87"/>
      <c r="G97" s="87"/>
      <c r="H97" s="87"/>
      <c r="I97" s="87"/>
      <c r="J97" s="87"/>
      <c r="K97" s="87"/>
      <c r="L97" s="88"/>
      <c r="M97" s="24"/>
      <c r="N97" s="83"/>
      <c r="O97" s="83"/>
      <c r="P97" s="83"/>
      <c r="Q97" s="83"/>
      <c r="R97" s="83"/>
      <c r="S97" s="83"/>
      <c r="T97" s="84">
        <f>IF(C97&lt;&gt;"",IF(VLOOKUP(C97,Reference!$A$1:$B$186,2,FALSE)="","N/A",VLOOKUP(C97,Reference!$A$1:$B$186,2,FALSE)),"")</f>
        <v>3.8E-3</v>
      </c>
      <c r="U97" s="84"/>
      <c r="V97" s="84"/>
      <c r="W97" s="84"/>
      <c r="X97" s="84" t="str">
        <f t="shared" si="6"/>
        <v/>
      </c>
      <c r="Y97" s="84"/>
      <c r="Z97" s="84"/>
      <c r="AA97" s="84"/>
      <c r="AB97" s="84"/>
      <c r="AC97" s="85"/>
      <c r="AD97" s="85"/>
      <c r="AE97" s="85"/>
      <c r="AF97" s="85"/>
      <c r="AG97" s="84" t="str">
        <f t="shared" si="7"/>
        <v/>
      </c>
      <c r="AH97" s="84"/>
      <c r="AI97" s="84"/>
      <c r="AJ97" s="84"/>
      <c r="AK97" s="84"/>
      <c r="AL97" s="13"/>
      <c r="AN97" s="9">
        <f>IF(C97&lt;&gt;"",IF(VLOOKUP(C97,Reference!$I$1:$J$186,2,FALSE)=" ",0,VLOOKUP(C97,Reference!$I$1:$J$186,2,FALSE)),"")</f>
        <v>2.5</v>
      </c>
      <c r="AO97" s="9" t="str">
        <f>IF(C97&lt;&gt;"",IF(VLOOKUP(C97,Reference!$M$1:$Q$186,2,FALSE)=" ",0,VLOOKUP(C97,Reference!$M$1:$Q$186,2,FALSE)),"")</f>
        <v/>
      </c>
    </row>
    <row r="98" spans="1:41" ht="12.75" customHeight="1" x14ac:dyDescent="0.2">
      <c r="A98" s="91"/>
      <c r="B98" s="78"/>
      <c r="C98" s="86" t="s">
        <v>59</v>
      </c>
      <c r="D98" s="87"/>
      <c r="E98" s="87"/>
      <c r="F98" s="87"/>
      <c r="G98" s="87"/>
      <c r="H98" s="87"/>
      <c r="I98" s="87"/>
      <c r="J98" s="87"/>
      <c r="K98" s="87"/>
      <c r="L98" s="88"/>
      <c r="M98" s="24"/>
      <c r="N98" s="83"/>
      <c r="O98" s="83"/>
      <c r="P98" s="83"/>
      <c r="Q98" s="83"/>
      <c r="R98" s="83"/>
      <c r="S98" s="83"/>
      <c r="T98" s="84">
        <f>IF(C98&lt;&gt;"",IF(VLOOKUP(C98,Reference!$A$1:$B$186,2,FALSE)="","N/A",VLOOKUP(C98,Reference!$A$1:$B$186,2,FALSE)),"")</f>
        <v>3.8E-3</v>
      </c>
      <c r="U98" s="84"/>
      <c r="V98" s="84"/>
      <c r="W98" s="84"/>
      <c r="X98" s="84" t="str">
        <f t="shared" si="6"/>
        <v/>
      </c>
      <c r="Y98" s="84"/>
      <c r="Z98" s="84"/>
      <c r="AA98" s="84"/>
      <c r="AB98" s="84"/>
      <c r="AC98" s="85"/>
      <c r="AD98" s="85"/>
      <c r="AE98" s="85"/>
      <c r="AF98" s="85"/>
      <c r="AG98" s="84" t="str">
        <f t="shared" si="7"/>
        <v/>
      </c>
      <c r="AH98" s="84"/>
      <c r="AI98" s="84"/>
      <c r="AJ98" s="84"/>
      <c r="AK98" s="84"/>
      <c r="AL98" s="13"/>
      <c r="AN98" s="9">
        <f>IF(C98&lt;&gt;"",IF(VLOOKUP(C98,Reference!$I$1:$J$186,2,FALSE)=" ",0,VLOOKUP(C98,Reference!$I$1:$J$186,2,FALSE)),"")</f>
        <v>2.5</v>
      </c>
      <c r="AO98" s="9" t="str">
        <f>IF(C98&lt;&gt;"",IF(VLOOKUP(C98,Reference!$M$1:$Q$186,2,FALSE)=" ",0,VLOOKUP(C98,Reference!$M$1:$Q$186,2,FALSE)),"")</f>
        <v/>
      </c>
    </row>
    <row r="99" spans="1:41" ht="12.75" customHeight="1" x14ac:dyDescent="0.2">
      <c r="A99" s="91"/>
      <c r="B99" s="78"/>
      <c r="C99" s="86" t="s">
        <v>6</v>
      </c>
      <c r="D99" s="87"/>
      <c r="E99" s="87"/>
      <c r="F99" s="87"/>
      <c r="G99" s="87"/>
      <c r="H99" s="87"/>
      <c r="I99" s="87"/>
      <c r="J99" s="87"/>
      <c r="K99" s="87"/>
      <c r="L99" s="88"/>
      <c r="M99" s="24"/>
      <c r="N99" s="83"/>
      <c r="O99" s="83"/>
      <c r="P99" s="83"/>
      <c r="Q99" s="83"/>
      <c r="R99" s="83"/>
      <c r="S99" s="83"/>
      <c r="T99" s="84">
        <f>IF(C99&lt;&gt;"",IF(VLOOKUP(C99,Reference!$A$1:$B$186,2,FALSE)="","N/A",VLOOKUP(C99,Reference!$A$1:$B$186,2,FALSE)),"")</f>
        <v>160</v>
      </c>
      <c r="U99" s="84"/>
      <c r="V99" s="84"/>
      <c r="W99" s="84"/>
      <c r="X99" s="84" t="str">
        <f t="shared" si="6"/>
        <v/>
      </c>
      <c r="Y99" s="84"/>
      <c r="Z99" s="84"/>
      <c r="AA99" s="84"/>
      <c r="AB99" s="84"/>
      <c r="AC99" s="85"/>
      <c r="AD99" s="85"/>
      <c r="AE99" s="85"/>
      <c r="AF99" s="85"/>
      <c r="AG99" s="84" t="str">
        <f t="shared" si="7"/>
        <v/>
      </c>
      <c r="AH99" s="84"/>
      <c r="AI99" s="84"/>
      <c r="AJ99" s="84"/>
      <c r="AK99" s="84"/>
      <c r="AL99" s="13"/>
      <c r="AN99" s="9">
        <f>IF(C99&lt;&gt;"",IF(VLOOKUP(C99,Reference!$I$1:$J$186,2,FALSE)=" ",0,VLOOKUP(C99,Reference!$I$1:$J$186,2,FALSE)),"")</f>
        <v>0.5</v>
      </c>
      <c r="AO99" s="9" t="str">
        <f>IF(C99&lt;&gt;"",IF(VLOOKUP(C99,Reference!$M$1:$Q$186,2,FALSE)=" ",0,VLOOKUP(C99,Reference!$M$1:$Q$186,2,FALSE)),"")</f>
        <v>Y</v>
      </c>
    </row>
    <row r="100" spans="1:41" ht="12.75" customHeight="1" x14ac:dyDescent="0.2">
      <c r="A100" s="91"/>
      <c r="B100" s="78"/>
      <c r="C100" s="86" t="s">
        <v>10</v>
      </c>
      <c r="D100" s="87"/>
      <c r="E100" s="87"/>
      <c r="F100" s="87"/>
      <c r="G100" s="87"/>
      <c r="H100" s="87"/>
      <c r="I100" s="87"/>
      <c r="J100" s="87"/>
      <c r="K100" s="87"/>
      <c r="L100" s="88"/>
      <c r="M100" s="24"/>
      <c r="N100" s="83"/>
      <c r="O100" s="83"/>
      <c r="P100" s="83"/>
      <c r="Q100" s="83"/>
      <c r="R100" s="83"/>
      <c r="S100" s="83"/>
      <c r="T100" s="84">
        <f>IF(C100&lt;&gt;"",IF(VLOOKUP(C100,Reference!$A$1:$B$186,2,FALSE)="","N/A",VLOOKUP(C100,Reference!$A$1:$B$186,2,FALSE)),"")</f>
        <v>69</v>
      </c>
      <c r="U100" s="84"/>
      <c r="V100" s="84"/>
      <c r="W100" s="84"/>
      <c r="X100" s="84" t="str">
        <f t="shared" si="6"/>
        <v/>
      </c>
      <c r="Y100" s="84"/>
      <c r="Z100" s="84"/>
      <c r="AA100" s="84"/>
      <c r="AB100" s="84"/>
      <c r="AC100" s="85"/>
      <c r="AD100" s="85"/>
      <c r="AE100" s="85"/>
      <c r="AF100" s="85"/>
      <c r="AG100" s="84" t="str">
        <f t="shared" si="7"/>
        <v/>
      </c>
      <c r="AH100" s="84"/>
      <c r="AI100" s="84"/>
      <c r="AJ100" s="84"/>
      <c r="AK100" s="84"/>
      <c r="AL100" s="13"/>
      <c r="AN100" s="9">
        <f>IF(C100&lt;&gt;"",IF(VLOOKUP(C100,Reference!$I$1:$J$186,2,FALSE)=" ",0,VLOOKUP(C100,Reference!$I$1:$J$186,2,FALSE)),"")</f>
        <v>0.5</v>
      </c>
      <c r="AO100" s="9" t="str">
        <f>IF(C100&lt;&gt;"",IF(VLOOKUP(C100,Reference!$M$1:$Q$186,2,FALSE)=" ",0,VLOOKUP(C100,Reference!$M$1:$Q$186,2,FALSE)),"")</f>
        <v>Y</v>
      </c>
    </row>
    <row r="101" spans="1:41" ht="12.75" customHeight="1" x14ac:dyDescent="0.2">
      <c r="A101" s="91"/>
      <c r="B101" s="78"/>
      <c r="C101" s="86" t="s">
        <v>12</v>
      </c>
      <c r="D101" s="87"/>
      <c r="E101" s="87"/>
      <c r="F101" s="87"/>
      <c r="G101" s="87"/>
      <c r="H101" s="87"/>
      <c r="I101" s="87"/>
      <c r="J101" s="87"/>
      <c r="K101" s="87"/>
      <c r="L101" s="88"/>
      <c r="M101" s="24"/>
      <c r="N101" s="83"/>
      <c r="O101" s="83"/>
      <c r="P101" s="83"/>
      <c r="Q101" s="83"/>
      <c r="R101" s="83"/>
      <c r="S101" s="83"/>
      <c r="T101" s="84">
        <f>IF(C101&lt;&gt;"",IF(VLOOKUP(C101,Reference!$A$1:$B$186,2,FALSE)="","N/A",VLOOKUP(C101,Reference!$A$1:$B$186,2,FALSE)),"")</f>
        <v>150</v>
      </c>
      <c r="U101" s="84"/>
      <c r="V101" s="84"/>
      <c r="W101" s="84"/>
      <c r="X101" s="84" t="str">
        <f t="shared" si="6"/>
        <v/>
      </c>
      <c r="Y101" s="84"/>
      <c r="Z101" s="84"/>
      <c r="AA101" s="84"/>
      <c r="AB101" s="84"/>
      <c r="AC101" s="85"/>
      <c r="AD101" s="85"/>
      <c r="AE101" s="85"/>
      <c r="AF101" s="85"/>
      <c r="AG101" s="84" t="str">
        <f t="shared" si="7"/>
        <v/>
      </c>
      <c r="AH101" s="84"/>
      <c r="AI101" s="84"/>
      <c r="AJ101" s="84"/>
      <c r="AK101" s="84"/>
      <c r="AL101" s="13"/>
      <c r="AN101" s="9">
        <f>IF(C101&lt;&gt;"",IF(VLOOKUP(C101,Reference!$I$1:$J$186,2,FALSE)=" ",0,VLOOKUP(C101,Reference!$I$1:$J$186,2,FALSE)),"")</f>
        <v>0.5</v>
      </c>
      <c r="AO101" s="9" t="str">
        <f>IF(C101&lt;&gt;"",IF(VLOOKUP(C101,Reference!$M$1:$Q$186,2,FALSE)=" ",0,VLOOKUP(C101,Reference!$M$1:$Q$186,2,FALSE)),"")</f>
        <v>Y</v>
      </c>
    </row>
    <row r="102" spans="1:41" ht="12.75" customHeight="1" x14ac:dyDescent="0.2">
      <c r="A102" s="91"/>
      <c r="B102" s="78"/>
      <c r="C102" s="86" t="s">
        <v>26</v>
      </c>
      <c r="D102" s="87"/>
      <c r="E102" s="87"/>
      <c r="F102" s="87"/>
      <c r="G102" s="87"/>
      <c r="H102" s="87"/>
      <c r="I102" s="87"/>
      <c r="J102" s="87"/>
      <c r="K102" s="87"/>
      <c r="L102" s="88"/>
      <c r="M102" s="24"/>
      <c r="N102" s="83"/>
      <c r="O102" s="83"/>
      <c r="P102" s="83"/>
      <c r="Q102" s="83"/>
      <c r="R102" s="83"/>
      <c r="S102" s="83"/>
      <c r="T102" s="84">
        <f>IF(C102&lt;&gt;"",IF(VLOOKUP(C102,Reference!$A$1:$B$186,2,FALSE)="","N/A",VLOOKUP(C102,Reference!$A$1:$B$186,2,FALSE)),"")</f>
        <v>2.0999999999999998E-2</v>
      </c>
      <c r="U102" s="84"/>
      <c r="V102" s="84"/>
      <c r="W102" s="84"/>
      <c r="X102" s="84" t="str">
        <f t="shared" si="6"/>
        <v/>
      </c>
      <c r="Y102" s="84"/>
      <c r="Z102" s="84"/>
      <c r="AA102" s="84"/>
      <c r="AB102" s="84"/>
      <c r="AC102" s="85"/>
      <c r="AD102" s="85"/>
      <c r="AE102" s="85"/>
      <c r="AF102" s="85"/>
      <c r="AG102" s="84" t="str">
        <f t="shared" si="7"/>
        <v/>
      </c>
      <c r="AH102" s="84"/>
      <c r="AI102" s="84"/>
      <c r="AJ102" s="84"/>
      <c r="AK102" s="84"/>
      <c r="AL102" s="13"/>
      <c r="AN102" s="9">
        <f>IF(C102&lt;&gt;"",IF(VLOOKUP(C102,Reference!$I$1:$J$186,2,FALSE)=" ",0,VLOOKUP(C102,Reference!$I$1:$J$186,2,FALSE)),"")</f>
        <v>5</v>
      </c>
      <c r="AO102" s="9" t="str">
        <f>IF(C102&lt;&gt;"",IF(VLOOKUP(C102,Reference!$M$1:$Q$186,2,FALSE)=" ",0,VLOOKUP(C102,Reference!$M$1:$Q$186,2,FALSE)),"")</f>
        <v/>
      </c>
    </row>
    <row r="103" spans="1:41" ht="12.75" customHeight="1" x14ac:dyDescent="0.2">
      <c r="A103" s="91"/>
      <c r="B103" s="78"/>
      <c r="C103" s="86" t="s">
        <v>62</v>
      </c>
      <c r="D103" s="87"/>
      <c r="E103" s="87"/>
      <c r="F103" s="87"/>
      <c r="G103" s="87"/>
      <c r="H103" s="87"/>
      <c r="I103" s="87"/>
      <c r="J103" s="87"/>
      <c r="K103" s="87"/>
      <c r="L103" s="88"/>
      <c r="M103" s="24"/>
      <c r="N103" s="83"/>
      <c r="O103" s="83"/>
      <c r="P103" s="83"/>
      <c r="Q103" s="83"/>
      <c r="R103" s="83"/>
      <c r="S103" s="83"/>
      <c r="T103" s="84">
        <f>IF(C103&lt;&gt;"",IF(VLOOKUP(C103,Reference!$A$1:$B$186,2,FALSE)="","N/A",VLOOKUP(C103,Reference!$A$1:$B$186,2,FALSE)),"")</f>
        <v>800</v>
      </c>
      <c r="U103" s="84"/>
      <c r="V103" s="84"/>
      <c r="W103" s="84"/>
      <c r="X103" s="84" t="str">
        <f t="shared" si="6"/>
        <v/>
      </c>
      <c r="Y103" s="84"/>
      <c r="Z103" s="84"/>
      <c r="AA103" s="84"/>
      <c r="AB103" s="84"/>
      <c r="AC103" s="85"/>
      <c r="AD103" s="85"/>
      <c r="AE103" s="85"/>
      <c r="AF103" s="85"/>
      <c r="AG103" s="84" t="str">
        <f t="shared" si="7"/>
        <v/>
      </c>
      <c r="AH103" s="84"/>
      <c r="AI103" s="84"/>
      <c r="AJ103" s="84"/>
      <c r="AK103" s="84"/>
      <c r="AL103" s="13"/>
      <c r="AN103" s="9">
        <f>IF(C103&lt;&gt;"",IF(VLOOKUP(C103,Reference!$I$1:$J$186,2,FALSE)=" ",0,VLOOKUP(C103,Reference!$I$1:$J$186,2,FALSE)),"")</f>
        <v>5</v>
      </c>
      <c r="AO103" s="9" t="str">
        <f>IF(C103&lt;&gt;"",IF(VLOOKUP(C103,Reference!$M$1:$Q$186,2,FALSE)=" ",0,VLOOKUP(C103,Reference!$M$1:$Q$186,2,FALSE)),"")</f>
        <v>Y</v>
      </c>
    </row>
    <row r="104" spans="1:41" ht="12.75" customHeight="1" x14ac:dyDescent="0.2">
      <c r="A104" s="91"/>
      <c r="B104" s="78"/>
      <c r="C104" s="86" t="s">
        <v>63</v>
      </c>
      <c r="D104" s="87"/>
      <c r="E104" s="87"/>
      <c r="F104" s="87"/>
      <c r="G104" s="87"/>
      <c r="H104" s="87"/>
      <c r="I104" s="87"/>
      <c r="J104" s="87"/>
      <c r="K104" s="87"/>
      <c r="L104" s="88"/>
      <c r="M104" s="24"/>
      <c r="N104" s="83"/>
      <c r="O104" s="83"/>
      <c r="P104" s="83"/>
      <c r="Q104" s="83"/>
      <c r="R104" s="83"/>
      <c r="S104" s="83"/>
      <c r="T104" s="84">
        <f>IF(C104&lt;&gt;"",IF(VLOOKUP(C104,Reference!$A$1:$B$186,2,FALSE)="","N/A",VLOOKUP(C104,Reference!$A$1:$B$186,2,FALSE)),"")</f>
        <v>500</v>
      </c>
      <c r="U104" s="84"/>
      <c r="V104" s="84"/>
      <c r="W104" s="84"/>
      <c r="X104" s="84" t="str">
        <f t="shared" si="6"/>
        <v/>
      </c>
      <c r="Y104" s="84"/>
      <c r="Z104" s="84"/>
      <c r="AA104" s="84"/>
      <c r="AB104" s="84"/>
      <c r="AC104" s="85"/>
      <c r="AD104" s="85"/>
      <c r="AE104" s="85"/>
      <c r="AF104" s="85"/>
      <c r="AG104" s="84" t="str">
        <f t="shared" si="7"/>
        <v/>
      </c>
      <c r="AH104" s="84"/>
      <c r="AI104" s="84"/>
      <c r="AJ104" s="84"/>
      <c r="AK104" s="84"/>
      <c r="AL104" s="13"/>
      <c r="AN104" s="9">
        <f>IF(C104&lt;&gt;"",IF(VLOOKUP(C104,Reference!$I$1:$J$186,2,FALSE)=" ",0,VLOOKUP(C104,Reference!$I$1:$J$186,2,FALSE)),"")</f>
        <v>5</v>
      </c>
      <c r="AO104" s="9" t="str">
        <f>IF(C104&lt;&gt;"",IF(VLOOKUP(C104,Reference!$M$1:$Q$186,2,FALSE)=" ",0,VLOOKUP(C104,Reference!$M$1:$Q$186,2,FALSE)),"")</f>
        <v>Y</v>
      </c>
    </row>
    <row r="105" spans="1:41" ht="12.75" customHeight="1" x14ac:dyDescent="0.2">
      <c r="A105" s="91"/>
      <c r="B105" s="78"/>
      <c r="C105" s="86" t="s">
        <v>64</v>
      </c>
      <c r="D105" s="87"/>
      <c r="E105" s="87"/>
      <c r="F105" s="87"/>
      <c r="G105" s="87"/>
      <c r="H105" s="87"/>
      <c r="I105" s="87"/>
      <c r="J105" s="87"/>
      <c r="K105" s="87"/>
      <c r="L105" s="88"/>
      <c r="M105" s="24"/>
      <c r="N105" s="83"/>
      <c r="O105" s="83"/>
      <c r="P105" s="83"/>
      <c r="Q105" s="83"/>
      <c r="R105" s="83"/>
      <c r="S105" s="83"/>
      <c r="T105" s="84">
        <f>IF(C105&lt;&gt;"",IF(VLOOKUP(C105,Reference!$A$1:$B$186,2,FALSE)="","N/A",VLOOKUP(C105,Reference!$A$1:$B$186,2,FALSE)),"")</f>
        <v>21</v>
      </c>
      <c r="U105" s="84"/>
      <c r="V105" s="84"/>
      <c r="W105" s="84"/>
      <c r="X105" s="84" t="str">
        <f t="shared" si="6"/>
        <v/>
      </c>
      <c r="Y105" s="84"/>
      <c r="Z105" s="84"/>
      <c r="AA105" s="84"/>
      <c r="AB105" s="84"/>
      <c r="AC105" s="85"/>
      <c r="AD105" s="85"/>
      <c r="AE105" s="85"/>
      <c r="AF105" s="85"/>
      <c r="AG105" s="84" t="str">
        <f t="shared" si="7"/>
        <v/>
      </c>
      <c r="AH105" s="84"/>
      <c r="AI105" s="84"/>
      <c r="AJ105" s="84"/>
      <c r="AK105" s="84"/>
      <c r="AL105" s="13"/>
      <c r="AN105" s="9">
        <f>IF(C105&lt;&gt;"",IF(VLOOKUP(C105,Reference!$I$1:$J$186,2,FALSE)=" ",0,VLOOKUP(C105,Reference!$I$1:$J$186,2,FALSE)),"")</f>
        <v>5</v>
      </c>
      <c r="AO105" s="9" t="str">
        <f>IF(C105&lt;&gt;"",IF(VLOOKUP(C105,Reference!$M$1:$Q$186,2,FALSE)=" ",0,VLOOKUP(C105,Reference!$M$1:$Q$186,2,FALSE)),"")</f>
        <v>Y</v>
      </c>
    </row>
    <row r="106" spans="1:41" ht="12.75" customHeight="1" x14ac:dyDescent="0.2">
      <c r="A106" s="91"/>
      <c r="B106" s="78"/>
      <c r="C106" s="86" t="s">
        <v>19</v>
      </c>
      <c r="D106" s="87"/>
      <c r="E106" s="87"/>
      <c r="F106" s="87"/>
      <c r="G106" s="87"/>
      <c r="H106" s="87"/>
      <c r="I106" s="87"/>
      <c r="J106" s="87"/>
      <c r="K106" s="87"/>
      <c r="L106" s="88"/>
      <c r="M106" s="24"/>
      <c r="N106" s="83"/>
      <c r="O106" s="83"/>
      <c r="P106" s="83"/>
      <c r="Q106" s="83"/>
      <c r="R106" s="83"/>
      <c r="S106" s="83"/>
      <c r="T106" s="84">
        <f>IF(C106&lt;&gt;"",IF(VLOOKUP(C106,Reference!$A$1:$B$186,2,FALSE)="","N/A",VLOOKUP(C106,Reference!$A$1:$B$186,2,FALSE)),"")</f>
        <v>0.05</v>
      </c>
      <c r="U106" s="84"/>
      <c r="V106" s="84"/>
      <c r="W106" s="84"/>
      <c r="X106" s="84" t="str">
        <f t="shared" si="6"/>
        <v/>
      </c>
      <c r="Y106" s="84"/>
      <c r="Z106" s="84"/>
      <c r="AA106" s="84"/>
      <c r="AB106" s="84"/>
      <c r="AC106" s="85"/>
      <c r="AD106" s="85"/>
      <c r="AE106" s="85"/>
      <c r="AF106" s="85"/>
      <c r="AG106" s="84" t="str">
        <f t="shared" si="7"/>
        <v/>
      </c>
      <c r="AH106" s="84"/>
      <c r="AI106" s="84"/>
      <c r="AJ106" s="84"/>
      <c r="AK106" s="84"/>
      <c r="AL106" s="13"/>
      <c r="AN106" s="9">
        <f>IF(C106&lt;&gt;"",IF(VLOOKUP(C106,Reference!$I$1:$J$186,2,FALSE)=" ",0,VLOOKUP(C106,Reference!$I$1:$J$186,2,FALSE)),"")</f>
        <v>5</v>
      </c>
      <c r="AO106" s="9" t="str">
        <f>IF(C106&lt;&gt;"",IF(VLOOKUP(C106,Reference!$M$1:$Q$186,2,FALSE)=" ",0,VLOOKUP(C106,Reference!$M$1:$Q$186,2,FALSE)),"")</f>
        <v/>
      </c>
    </row>
    <row r="107" spans="1:41" ht="12.75" customHeight="1" x14ac:dyDescent="0.2">
      <c r="A107" s="91"/>
      <c r="B107" s="78"/>
      <c r="C107" s="86" t="s">
        <v>20</v>
      </c>
      <c r="D107" s="87"/>
      <c r="E107" s="87"/>
      <c r="F107" s="87"/>
      <c r="G107" s="87"/>
      <c r="H107" s="87"/>
      <c r="I107" s="87"/>
      <c r="J107" s="87"/>
      <c r="K107" s="87"/>
      <c r="L107" s="88"/>
      <c r="M107" s="24"/>
      <c r="N107" s="83"/>
      <c r="O107" s="83"/>
      <c r="P107" s="83"/>
      <c r="Q107" s="83"/>
      <c r="R107" s="83"/>
      <c r="S107" s="83"/>
      <c r="T107" s="84">
        <f>IF(C107&lt;&gt;"",IF(VLOOKUP(C107,Reference!$A$1:$B$186,2,FALSE)="","N/A",VLOOKUP(C107,Reference!$A$1:$B$186,2,FALSE)),"")</f>
        <v>0.05</v>
      </c>
      <c r="U107" s="84"/>
      <c r="V107" s="84"/>
      <c r="W107" s="84"/>
      <c r="X107" s="84" t="str">
        <f t="shared" si="6"/>
        <v/>
      </c>
      <c r="Y107" s="84"/>
      <c r="Z107" s="84"/>
      <c r="AA107" s="84"/>
      <c r="AB107" s="84"/>
      <c r="AC107" s="85"/>
      <c r="AD107" s="85"/>
      <c r="AE107" s="85"/>
      <c r="AF107" s="85"/>
      <c r="AG107" s="84" t="str">
        <f t="shared" si="7"/>
        <v/>
      </c>
      <c r="AH107" s="84"/>
      <c r="AI107" s="84"/>
      <c r="AJ107" s="84"/>
      <c r="AK107" s="84"/>
      <c r="AL107" s="13"/>
      <c r="AN107" s="9">
        <f>IF(C107&lt;&gt;"",IF(VLOOKUP(C107,Reference!$I$1:$J$186,2,FALSE)=" ",0,VLOOKUP(C107,Reference!$I$1:$J$186,2,FALSE)),"")</f>
        <v>5</v>
      </c>
      <c r="AO107" s="9" t="str">
        <f>IF(C107&lt;&gt;"",IF(VLOOKUP(C107,Reference!$M$1:$Q$186,2,FALSE)=" ",0,VLOOKUP(C107,Reference!$M$1:$Q$186,2,FALSE)),"")</f>
        <v/>
      </c>
    </row>
    <row r="108" spans="1:41" ht="12.75" customHeight="1" x14ac:dyDescent="0.2">
      <c r="A108" s="91"/>
      <c r="B108" s="78"/>
      <c r="C108" s="86" t="s">
        <v>180</v>
      </c>
      <c r="D108" s="87"/>
      <c r="E108" s="87"/>
      <c r="F108" s="87"/>
      <c r="G108" s="87"/>
      <c r="H108" s="87"/>
      <c r="I108" s="87"/>
      <c r="J108" s="87"/>
      <c r="K108" s="87"/>
      <c r="L108" s="88"/>
      <c r="M108" s="24"/>
      <c r="N108" s="83"/>
      <c r="O108" s="83"/>
      <c r="P108" s="83"/>
      <c r="Q108" s="83"/>
      <c r="R108" s="83"/>
      <c r="S108" s="83"/>
      <c r="T108" s="84" t="str">
        <f>IF(C108&lt;&gt;"",IF(VLOOKUP(C108,Reference!$A$1:$B$186,2,FALSE)="","N/A",VLOOKUP(C108,Reference!$A$1:$B$186,2,FALSE)),"")</f>
        <v>N/A</v>
      </c>
      <c r="U108" s="84"/>
      <c r="V108" s="84"/>
      <c r="W108" s="84"/>
      <c r="X108" s="84" t="str">
        <f t="shared" si="6"/>
        <v/>
      </c>
      <c r="Y108" s="84"/>
      <c r="Z108" s="84"/>
      <c r="AA108" s="84"/>
      <c r="AB108" s="84"/>
      <c r="AC108" s="85"/>
      <c r="AD108" s="85"/>
      <c r="AE108" s="85"/>
      <c r="AF108" s="85"/>
      <c r="AG108" s="84" t="str">
        <f t="shared" si="7"/>
        <v/>
      </c>
      <c r="AH108" s="84"/>
      <c r="AI108" s="84"/>
      <c r="AJ108" s="84"/>
      <c r="AK108" s="84"/>
      <c r="AL108" s="13"/>
      <c r="AN108" s="9">
        <f>IF(C108&lt;&gt;"",IF(VLOOKUP(C108,Reference!$I$1:$J$186,2,FALSE)=" ",0,VLOOKUP(C108,Reference!$I$1:$J$186,2,FALSE)),"")</f>
        <v>5</v>
      </c>
      <c r="AO108" s="9" t="str">
        <f>IF(C108&lt;&gt;"",IF(VLOOKUP(C108,Reference!$M$1:$Q$186,2,FALSE)=" ",0,VLOOKUP(C108,Reference!$M$1:$Q$186,2,FALSE)),"")</f>
        <v/>
      </c>
    </row>
    <row r="109" spans="1:41" ht="12.75" customHeight="1" x14ac:dyDescent="0.2">
      <c r="A109" s="91"/>
      <c r="B109" s="78"/>
      <c r="C109" s="86" t="s">
        <v>9</v>
      </c>
      <c r="D109" s="87"/>
      <c r="E109" s="87"/>
      <c r="F109" s="87"/>
      <c r="G109" s="87"/>
      <c r="H109" s="87"/>
      <c r="I109" s="87"/>
      <c r="J109" s="87"/>
      <c r="K109" s="87"/>
      <c r="L109" s="88"/>
      <c r="M109" s="24"/>
      <c r="N109" s="83"/>
      <c r="O109" s="83"/>
      <c r="P109" s="83"/>
      <c r="Q109" s="83"/>
      <c r="R109" s="83"/>
      <c r="S109" s="83"/>
      <c r="T109" s="84">
        <f>IF(C109&lt;&gt;"",IF(VLOOKUP(C109,Reference!$A$1:$B$186,2,FALSE)="","N/A",VLOOKUP(C109,Reference!$A$1:$B$186,2,FALSE)),"")</f>
        <v>3.6000000000000004E-2</v>
      </c>
      <c r="U109" s="84"/>
      <c r="V109" s="84"/>
      <c r="W109" s="84"/>
      <c r="X109" s="84" t="str">
        <f t="shared" si="6"/>
        <v/>
      </c>
      <c r="Y109" s="84"/>
      <c r="Z109" s="84"/>
      <c r="AA109" s="84"/>
      <c r="AB109" s="84"/>
      <c r="AC109" s="85"/>
      <c r="AD109" s="85"/>
      <c r="AE109" s="85"/>
      <c r="AF109" s="85"/>
      <c r="AG109" s="84" t="str">
        <f t="shared" si="7"/>
        <v/>
      </c>
      <c r="AH109" s="84"/>
      <c r="AI109" s="84"/>
      <c r="AJ109" s="84"/>
      <c r="AK109" s="84"/>
      <c r="AL109" s="13"/>
      <c r="AN109" s="9">
        <f>IF(C109&lt;&gt;"",IF(VLOOKUP(C109,Reference!$I$1:$J$186,2,FALSE)=" ",0,VLOOKUP(C109,Reference!$I$1:$J$186,2,FALSE)),"")</f>
        <v>10</v>
      </c>
      <c r="AO109" s="9" t="str">
        <f>IF(C109&lt;&gt;"",IF(VLOOKUP(C109,Reference!$M$1:$Q$186,2,FALSE)=" ",0,VLOOKUP(C109,Reference!$M$1:$Q$186,2,FALSE)),"")</f>
        <v/>
      </c>
    </row>
    <row r="110" spans="1:41" ht="12.75" customHeight="1" x14ac:dyDescent="0.2">
      <c r="A110" s="91"/>
      <c r="B110" s="78"/>
      <c r="C110" s="86" t="s">
        <v>69</v>
      </c>
      <c r="D110" s="87"/>
      <c r="E110" s="87"/>
      <c r="F110" s="87"/>
      <c r="G110" s="87"/>
      <c r="H110" s="87"/>
      <c r="I110" s="87"/>
      <c r="J110" s="87"/>
      <c r="K110" s="87"/>
      <c r="L110" s="88"/>
      <c r="M110" s="24"/>
      <c r="N110" s="83"/>
      <c r="O110" s="83"/>
      <c r="P110" s="83"/>
      <c r="Q110" s="83"/>
      <c r="R110" s="83"/>
      <c r="S110" s="83"/>
      <c r="T110" s="84">
        <f>IF(C110&lt;&gt;"",IF(VLOOKUP(C110,Reference!$A$1:$B$186,2,FALSE)="","N/A",VLOOKUP(C110,Reference!$A$1:$B$186,2,FALSE)),"")</f>
        <v>40</v>
      </c>
      <c r="U110" s="84"/>
      <c r="V110" s="84"/>
      <c r="W110" s="84"/>
      <c r="X110" s="84" t="str">
        <f t="shared" si="6"/>
        <v/>
      </c>
      <c r="Y110" s="84"/>
      <c r="Z110" s="84"/>
      <c r="AA110" s="84"/>
      <c r="AB110" s="84"/>
      <c r="AC110" s="85"/>
      <c r="AD110" s="85"/>
      <c r="AE110" s="85"/>
      <c r="AF110" s="85"/>
      <c r="AG110" s="84" t="str">
        <f t="shared" si="7"/>
        <v/>
      </c>
      <c r="AH110" s="84"/>
      <c r="AI110" s="84"/>
      <c r="AJ110" s="84"/>
      <c r="AK110" s="84"/>
      <c r="AL110" s="13"/>
      <c r="AN110" s="9">
        <f>IF(C110&lt;&gt;"",IF(VLOOKUP(C110,Reference!$I$1:$J$186,2,FALSE)=" ",0,VLOOKUP(C110,Reference!$I$1:$J$186,2,FALSE)),"")</f>
        <v>2.5</v>
      </c>
      <c r="AO110" s="9" t="str">
        <f>IF(C110&lt;&gt;"",IF(VLOOKUP(C110,Reference!$M$1:$Q$186,2,FALSE)=" ",0,VLOOKUP(C110,Reference!$M$1:$Q$186,2,FALSE)),"")</f>
        <v>Y</v>
      </c>
    </row>
    <row r="111" spans="1:41" ht="12.75" customHeight="1" x14ac:dyDescent="0.2">
      <c r="A111" s="91"/>
      <c r="B111" s="78"/>
      <c r="C111" s="86" t="s">
        <v>70</v>
      </c>
      <c r="D111" s="87"/>
      <c r="E111" s="87"/>
      <c r="F111" s="87"/>
      <c r="G111" s="87"/>
      <c r="H111" s="87"/>
      <c r="I111" s="87"/>
      <c r="J111" s="87"/>
      <c r="K111" s="87"/>
      <c r="L111" s="88"/>
      <c r="M111" s="24"/>
      <c r="N111" s="83"/>
      <c r="O111" s="83"/>
      <c r="P111" s="83"/>
      <c r="Q111" s="83"/>
      <c r="R111" s="83"/>
      <c r="S111" s="83"/>
      <c r="T111" s="84">
        <f>IF(C111&lt;&gt;"",IF(VLOOKUP(C111,Reference!$A$1:$B$186,2,FALSE)="","N/A",VLOOKUP(C111,Reference!$A$1:$B$186,2,FALSE)),"")</f>
        <v>1100</v>
      </c>
      <c r="U111" s="84"/>
      <c r="V111" s="84"/>
      <c r="W111" s="84"/>
      <c r="X111" s="84" t="str">
        <f t="shared" si="6"/>
        <v/>
      </c>
      <c r="Y111" s="84"/>
      <c r="Z111" s="84"/>
      <c r="AA111" s="84"/>
      <c r="AB111" s="84"/>
      <c r="AC111" s="85"/>
      <c r="AD111" s="85"/>
      <c r="AE111" s="85"/>
      <c r="AF111" s="85"/>
      <c r="AG111" s="84" t="str">
        <f t="shared" si="7"/>
        <v/>
      </c>
      <c r="AH111" s="84"/>
      <c r="AI111" s="84"/>
      <c r="AJ111" s="84"/>
      <c r="AK111" s="84"/>
      <c r="AL111" s="13"/>
      <c r="AN111" s="9">
        <f>IF(C111&lt;&gt;"",IF(VLOOKUP(C111,Reference!$I$1:$J$186,2,FALSE)=" ",0,VLOOKUP(C111,Reference!$I$1:$J$186,2,FALSE)),"")</f>
        <v>2.5</v>
      </c>
      <c r="AO111" s="9" t="str">
        <f>IF(C111&lt;&gt;"",IF(VLOOKUP(C111,Reference!$M$1:$Q$186,2,FALSE)=" ",0,VLOOKUP(C111,Reference!$M$1:$Q$186,2,FALSE)),"")</f>
        <v>Y</v>
      </c>
    </row>
    <row r="112" spans="1:41" ht="12.75" customHeight="1" x14ac:dyDescent="0.2">
      <c r="A112" s="91"/>
      <c r="B112" s="78"/>
      <c r="C112" s="86" t="s">
        <v>77</v>
      </c>
      <c r="D112" s="87"/>
      <c r="E112" s="87"/>
      <c r="F112" s="87"/>
      <c r="G112" s="87"/>
      <c r="H112" s="87"/>
      <c r="I112" s="87"/>
      <c r="J112" s="87"/>
      <c r="K112" s="87"/>
      <c r="L112" s="88"/>
      <c r="M112" s="24"/>
      <c r="N112" s="83"/>
      <c r="O112" s="83"/>
      <c r="P112" s="83"/>
      <c r="Q112" s="83"/>
      <c r="R112" s="83"/>
      <c r="S112" s="83"/>
      <c r="T112" s="84">
        <f>IF(C112&lt;&gt;"",IF(VLOOKUP(C112,Reference!$A$1:$B$186,2,FALSE)="","N/A",VLOOKUP(C112,Reference!$A$1:$B$186,2,FALSE)),"")</f>
        <v>2.8000000000000003E-4</v>
      </c>
      <c r="U112" s="84"/>
      <c r="V112" s="84"/>
      <c r="W112" s="84"/>
      <c r="X112" s="84" t="str">
        <f t="shared" si="6"/>
        <v/>
      </c>
      <c r="Y112" s="84"/>
      <c r="Z112" s="84"/>
      <c r="AA112" s="84"/>
      <c r="AB112" s="84"/>
      <c r="AC112" s="85"/>
      <c r="AD112" s="85"/>
      <c r="AE112" s="85"/>
      <c r="AF112" s="85"/>
      <c r="AG112" s="84" t="str">
        <f t="shared" si="7"/>
        <v/>
      </c>
      <c r="AH112" s="84"/>
      <c r="AI112" s="84"/>
      <c r="AJ112" s="84"/>
      <c r="AK112" s="84"/>
      <c r="AL112" s="13"/>
      <c r="AN112" s="9">
        <f>IF(C112&lt;&gt;"",IF(VLOOKUP(C112,Reference!$I$1:$J$186,2,FALSE)=" ",0,VLOOKUP(C112,Reference!$I$1:$J$186,2,FALSE)),"")</f>
        <v>5</v>
      </c>
      <c r="AO112" s="9" t="str">
        <f>IF(C112&lt;&gt;"",IF(VLOOKUP(C112,Reference!$M$1:$Q$186,2,FALSE)=" ",0,VLOOKUP(C112,Reference!$M$1:$Q$186,2,FALSE)),"")</f>
        <v/>
      </c>
    </row>
    <row r="113" spans="1:41" ht="12.75" customHeight="1" x14ac:dyDescent="0.2">
      <c r="A113" s="91"/>
      <c r="B113" s="78"/>
      <c r="C113" s="86" t="s">
        <v>78</v>
      </c>
      <c r="D113" s="87"/>
      <c r="E113" s="87"/>
      <c r="F113" s="87"/>
      <c r="G113" s="87"/>
      <c r="H113" s="87"/>
      <c r="I113" s="87"/>
      <c r="J113" s="87"/>
      <c r="K113" s="87"/>
      <c r="L113" s="88"/>
      <c r="M113" s="24"/>
      <c r="N113" s="83"/>
      <c r="O113" s="83"/>
      <c r="P113" s="83"/>
      <c r="Q113" s="83"/>
      <c r="R113" s="83"/>
      <c r="S113" s="83"/>
      <c r="T113" s="84">
        <f>IF(C113&lt;&gt;"",IF(VLOOKUP(C113,Reference!$A$1:$B$186,2,FALSE)="","N/A",VLOOKUP(C113,Reference!$A$1:$B$186,2,FALSE)),"")</f>
        <v>0.44</v>
      </c>
      <c r="U113" s="84"/>
      <c r="V113" s="84"/>
      <c r="W113" s="84"/>
      <c r="X113" s="84" t="str">
        <f t="shared" si="6"/>
        <v/>
      </c>
      <c r="Y113" s="84"/>
      <c r="Z113" s="84"/>
      <c r="AA113" s="84"/>
      <c r="AB113" s="84"/>
      <c r="AC113" s="85"/>
      <c r="AD113" s="85"/>
      <c r="AE113" s="85"/>
      <c r="AF113" s="85"/>
      <c r="AG113" s="84" t="str">
        <f t="shared" si="7"/>
        <v/>
      </c>
      <c r="AH113" s="84"/>
      <c r="AI113" s="84"/>
      <c r="AJ113" s="84"/>
      <c r="AK113" s="84"/>
      <c r="AL113" s="13"/>
      <c r="AN113" s="9">
        <f>IF(C113&lt;&gt;"",IF(VLOOKUP(C113,Reference!$I$1:$J$186,2,FALSE)=" ",0,VLOOKUP(C113,Reference!$I$1:$J$186,2,FALSE)),"")</f>
        <v>0.5</v>
      </c>
      <c r="AO113" s="9" t="str">
        <f>IF(C113&lt;&gt;"",IF(VLOOKUP(C113,Reference!$M$1:$Q$186,2,FALSE)=" ",0,VLOOKUP(C113,Reference!$M$1:$Q$186,2,FALSE)),"")</f>
        <v/>
      </c>
    </row>
    <row r="114" spans="1:41" ht="12.75" customHeight="1" x14ac:dyDescent="0.2">
      <c r="A114" s="91"/>
      <c r="B114" s="78"/>
      <c r="C114" s="86" t="s">
        <v>79</v>
      </c>
      <c r="D114" s="87"/>
      <c r="E114" s="87"/>
      <c r="F114" s="87"/>
      <c r="G114" s="87"/>
      <c r="H114" s="87"/>
      <c r="I114" s="87"/>
      <c r="J114" s="87"/>
      <c r="K114" s="87"/>
      <c r="L114" s="88"/>
      <c r="M114" s="24"/>
      <c r="N114" s="83"/>
      <c r="O114" s="83"/>
      <c r="P114" s="83"/>
      <c r="Q114" s="83"/>
      <c r="R114" s="83"/>
      <c r="S114" s="83"/>
      <c r="T114" s="84">
        <f>IF(C114&lt;&gt;"",IF(VLOOKUP(C114,Reference!$A$1:$B$186,2,FALSE)="","N/A",VLOOKUP(C114,Reference!$A$1:$B$186,2,FALSE)),"")</f>
        <v>1</v>
      </c>
      <c r="U114" s="84"/>
      <c r="V114" s="84"/>
      <c r="W114" s="84"/>
      <c r="X114" s="84" t="str">
        <f t="shared" si="6"/>
        <v/>
      </c>
      <c r="Y114" s="84"/>
      <c r="Z114" s="84"/>
      <c r="AA114" s="84"/>
      <c r="AB114" s="84"/>
      <c r="AC114" s="85"/>
      <c r="AD114" s="85"/>
      <c r="AE114" s="85"/>
      <c r="AF114" s="85"/>
      <c r="AG114" s="84" t="str">
        <f t="shared" si="7"/>
        <v/>
      </c>
      <c r="AH114" s="84"/>
      <c r="AI114" s="84"/>
      <c r="AJ114" s="84"/>
      <c r="AK114" s="84"/>
      <c r="AL114" s="13"/>
      <c r="AN114" s="9">
        <f>IF(C114&lt;&gt;"",IF(VLOOKUP(C114,Reference!$I$1:$J$186,2,FALSE)=" ",0,VLOOKUP(C114,Reference!$I$1:$J$186,2,FALSE)),"")</f>
        <v>5</v>
      </c>
      <c r="AO114" s="9" t="str">
        <f>IF(C114&lt;&gt;"",IF(VLOOKUP(C114,Reference!$M$1:$Q$186,2,FALSE)=" ",0,VLOOKUP(C114,Reference!$M$1:$Q$186,2,FALSE)),"")</f>
        <v/>
      </c>
    </row>
    <row r="115" spans="1:41" ht="12.75" customHeight="1" x14ac:dyDescent="0.2">
      <c r="A115" s="91"/>
      <c r="B115" s="78"/>
      <c r="C115" s="86" t="s">
        <v>80</v>
      </c>
      <c r="D115" s="87"/>
      <c r="E115" s="87"/>
      <c r="F115" s="87"/>
      <c r="G115" s="87"/>
      <c r="H115" s="87"/>
      <c r="I115" s="87"/>
      <c r="J115" s="87"/>
      <c r="K115" s="87"/>
      <c r="L115" s="88"/>
      <c r="M115" s="24"/>
      <c r="N115" s="83"/>
      <c r="O115" s="83"/>
      <c r="P115" s="83"/>
      <c r="Q115" s="83"/>
      <c r="R115" s="83"/>
      <c r="S115" s="83"/>
      <c r="T115" s="84">
        <f>IF(C115&lt;&gt;"",IF(VLOOKUP(C115,Reference!$A$1:$B$186,2,FALSE)="","N/A",VLOOKUP(C115,Reference!$A$1:$B$186,2,FALSE)),"")</f>
        <v>1.4</v>
      </c>
      <c r="U115" s="84"/>
      <c r="V115" s="84"/>
      <c r="W115" s="84"/>
      <c r="X115" s="84" t="str">
        <f t="shared" si="6"/>
        <v/>
      </c>
      <c r="Y115" s="84"/>
      <c r="Z115" s="84"/>
      <c r="AA115" s="84"/>
      <c r="AB115" s="84"/>
      <c r="AC115" s="85"/>
      <c r="AD115" s="85"/>
      <c r="AE115" s="85"/>
      <c r="AF115" s="85"/>
      <c r="AG115" s="84" t="str">
        <f t="shared" si="7"/>
        <v/>
      </c>
      <c r="AH115" s="84"/>
      <c r="AI115" s="84"/>
      <c r="AJ115" s="84"/>
      <c r="AK115" s="84"/>
      <c r="AL115" s="13"/>
      <c r="AN115" s="9">
        <f>IF(C115&lt;&gt;"",IF(VLOOKUP(C115,Reference!$I$1:$J$186,2,FALSE)=" ",0,VLOOKUP(C115,Reference!$I$1:$J$186,2,FALSE)),"")</f>
        <v>5</v>
      </c>
      <c r="AO115" s="9" t="str">
        <f>IF(C115&lt;&gt;"",IF(VLOOKUP(C115,Reference!$M$1:$Q$186,2,FALSE)=" ",0,VLOOKUP(C115,Reference!$M$1:$Q$186,2,FALSE)),"")</f>
        <v/>
      </c>
    </row>
    <row r="116" spans="1:41" ht="12.75" customHeight="1" x14ac:dyDescent="0.2">
      <c r="A116" s="91"/>
      <c r="B116" s="78"/>
      <c r="C116" s="86" t="s">
        <v>82</v>
      </c>
      <c r="D116" s="87"/>
      <c r="E116" s="87"/>
      <c r="F116" s="87"/>
      <c r="G116" s="87"/>
      <c r="H116" s="87"/>
      <c r="I116" s="87"/>
      <c r="J116" s="87"/>
      <c r="K116" s="87"/>
      <c r="L116" s="88"/>
      <c r="M116" s="24"/>
      <c r="N116" s="83"/>
      <c r="O116" s="83"/>
      <c r="P116" s="83"/>
      <c r="Q116" s="83"/>
      <c r="R116" s="83"/>
      <c r="S116" s="83"/>
      <c r="T116" s="84">
        <f>IF(C116&lt;&gt;"",IF(VLOOKUP(C116,Reference!$A$1:$B$186,2,FALSE)="","N/A",VLOOKUP(C116,Reference!$A$1:$B$186,2,FALSE)),"")</f>
        <v>3.8E-3</v>
      </c>
      <c r="U116" s="84"/>
      <c r="V116" s="84"/>
      <c r="W116" s="84"/>
      <c r="X116" s="84" t="str">
        <f t="shared" si="6"/>
        <v/>
      </c>
      <c r="Y116" s="84"/>
      <c r="Z116" s="84"/>
      <c r="AA116" s="84"/>
      <c r="AB116" s="84"/>
      <c r="AC116" s="85"/>
      <c r="AD116" s="85"/>
      <c r="AE116" s="85"/>
      <c r="AF116" s="85"/>
      <c r="AG116" s="84" t="str">
        <f t="shared" si="7"/>
        <v/>
      </c>
      <c r="AH116" s="84"/>
      <c r="AI116" s="84"/>
      <c r="AJ116" s="84"/>
      <c r="AK116" s="84"/>
      <c r="AL116" s="13"/>
      <c r="AN116" s="9">
        <f>IF(C116&lt;&gt;"",IF(VLOOKUP(C116,Reference!$I$1:$J$186,2,FALSE)=" ",0,VLOOKUP(C116,Reference!$I$1:$J$186,2,FALSE)),"")</f>
        <v>2.5</v>
      </c>
      <c r="AO116" s="9" t="str">
        <f>IF(C116&lt;&gt;"",IF(VLOOKUP(C116,Reference!$M$1:$Q$186,2,FALSE)=" ",0,VLOOKUP(C116,Reference!$M$1:$Q$186,2,FALSE)),"")</f>
        <v/>
      </c>
    </row>
    <row r="117" spans="1:41" ht="12.75" customHeight="1" x14ac:dyDescent="0.2">
      <c r="A117" s="91"/>
      <c r="B117" s="78"/>
      <c r="C117" s="86" t="s">
        <v>83</v>
      </c>
      <c r="D117" s="87"/>
      <c r="E117" s="87"/>
      <c r="F117" s="87"/>
      <c r="G117" s="87"/>
      <c r="H117" s="87"/>
      <c r="I117" s="87"/>
      <c r="J117" s="87"/>
      <c r="K117" s="87"/>
      <c r="L117" s="88"/>
      <c r="M117" s="24"/>
      <c r="N117" s="83"/>
      <c r="O117" s="83"/>
      <c r="P117" s="83"/>
      <c r="Q117" s="83"/>
      <c r="R117" s="83"/>
      <c r="S117" s="83"/>
      <c r="T117" s="84">
        <f>IF(C117&lt;&gt;"",IF(VLOOKUP(C117,Reference!$A$1:$B$186,2,FALSE)="","N/A",VLOOKUP(C117,Reference!$A$1:$B$186,2,FALSE)),"")</f>
        <v>35</v>
      </c>
      <c r="U117" s="84"/>
      <c r="V117" s="84"/>
      <c r="W117" s="84"/>
      <c r="X117" s="84" t="str">
        <f t="shared" si="6"/>
        <v/>
      </c>
      <c r="Y117" s="84"/>
      <c r="Z117" s="84"/>
      <c r="AA117" s="84"/>
      <c r="AB117" s="84"/>
      <c r="AC117" s="85"/>
      <c r="AD117" s="85"/>
      <c r="AE117" s="85"/>
      <c r="AF117" s="85"/>
      <c r="AG117" s="84" t="str">
        <f t="shared" si="7"/>
        <v/>
      </c>
      <c r="AH117" s="84"/>
      <c r="AI117" s="84"/>
      <c r="AJ117" s="84"/>
      <c r="AK117" s="84"/>
      <c r="AL117" s="13"/>
      <c r="AN117" s="9">
        <f>IF(C117&lt;&gt;"",IF(VLOOKUP(C117,Reference!$I$1:$J$186,2,FALSE)=" ",0,VLOOKUP(C117,Reference!$I$1:$J$186,2,FALSE)),"")</f>
        <v>5</v>
      </c>
      <c r="AO117" s="9" t="str">
        <f>IF(C117&lt;&gt;"",IF(VLOOKUP(C117,Reference!$M$1:$Q$186,2,FALSE)=" ",0,VLOOKUP(C117,Reference!$M$1:$Q$186,2,FALSE)),"")</f>
        <v>Y</v>
      </c>
    </row>
    <row r="118" spans="1:41" ht="12.75" customHeight="1" x14ac:dyDescent="0.2">
      <c r="A118" s="91"/>
      <c r="B118" s="78"/>
      <c r="C118" s="86" t="s">
        <v>90</v>
      </c>
      <c r="D118" s="87"/>
      <c r="E118" s="87"/>
      <c r="F118" s="87"/>
      <c r="G118" s="87"/>
      <c r="H118" s="87"/>
      <c r="I118" s="87"/>
      <c r="J118" s="87"/>
      <c r="K118" s="87"/>
      <c r="L118" s="88"/>
      <c r="M118" s="24"/>
      <c r="N118" s="83"/>
      <c r="O118" s="83"/>
      <c r="P118" s="83"/>
      <c r="Q118" s="83"/>
      <c r="R118" s="83"/>
      <c r="S118" s="83"/>
      <c r="T118" s="84">
        <f>IF(C118&lt;&gt;"",IF(VLOOKUP(C118,Reference!$A$1:$B$186,2,FALSE)="","N/A",VLOOKUP(C118,Reference!$A$1:$B$186,2,FALSE)),"")</f>
        <v>43</v>
      </c>
      <c r="U118" s="84"/>
      <c r="V118" s="84"/>
      <c r="W118" s="84"/>
      <c r="X118" s="84" t="str">
        <f t="shared" si="6"/>
        <v/>
      </c>
      <c r="Y118" s="84"/>
      <c r="Z118" s="84"/>
      <c r="AA118" s="84"/>
      <c r="AB118" s="84"/>
      <c r="AC118" s="85"/>
      <c r="AD118" s="85"/>
      <c r="AE118" s="85"/>
      <c r="AF118" s="85"/>
      <c r="AG118" s="84" t="str">
        <f t="shared" si="7"/>
        <v/>
      </c>
      <c r="AH118" s="84"/>
      <c r="AI118" s="84"/>
      <c r="AJ118" s="84"/>
      <c r="AK118" s="84"/>
      <c r="AL118" s="13"/>
      <c r="AN118" s="9">
        <f>IF(C118&lt;&gt;"",IF(VLOOKUP(C118,Reference!$I$1:$J$186,2,FALSE)=" ",0,VLOOKUP(C118,Reference!$I$1:$J$186,2,FALSE)),"")</f>
        <v>0.5</v>
      </c>
      <c r="AO118" s="9" t="str">
        <f>IF(C118&lt;&gt;"",IF(VLOOKUP(C118,Reference!$M$1:$Q$186,2,FALSE)=" ",0,VLOOKUP(C118,Reference!$M$1:$Q$186,2,FALSE)),"")</f>
        <v>Y</v>
      </c>
    </row>
    <row r="119" spans="1:41" ht="12.75" customHeight="1" x14ac:dyDescent="0.2">
      <c r="A119" s="91"/>
      <c r="B119" s="78"/>
      <c r="C119" s="86" t="s">
        <v>91</v>
      </c>
      <c r="D119" s="87"/>
      <c r="E119" s="87"/>
      <c r="F119" s="87"/>
      <c r="G119" s="87"/>
      <c r="H119" s="87"/>
      <c r="I119" s="87"/>
      <c r="J119" s="87"/>
      <c r="K119" s="87"/>
      <c r="L119" s="88"/>
      <c r="M119" s="24"/>
      <c r="N119" s="83"/>
      <c r="O119" s="83"/>
      <c r="P119" s="83"/>
      <c r="Q119" s="83"/>
      <c r="R119" s="83"/>
      <c r="S119" s="83"/>
      <c r="T119" s="84">
        <f>IF(C119&lt;&gt;"",IF(VLOOKUP(C119,Reference!$A$1:$B$186,2,FALSE)="","N/A",VLOOKUP(C119,Reference!$A$1:$B$186,2,FALSE)),"")</f>
        <v>17</v>
      </c>
      <c r="U119" s="84"/>
      <c r="V119" s="84"/>
      <c r="W119" s="84"/>
      <c r="X119" s="84" t="str">
        <f t="shared" si="6"/>
        <v/>
      </c>
      <c r="Y119" s="84"/>
      <c r="Z119" s="84"/>
      <c r="AA119" s="84"/>
      <c r="AB119" s="84"/>
      <c r="AC119" s="85"/>
      <c r="AD119" s="85"/>
      <c r="AE119" s="85"/>
      <c r="AF119" s="85"/>
      <c r="AG119" s="84" t="str">
        <f t="shared" si="7"/>
        <v/>
      </c>
      <c r="AH119" s="84"/>
      <c r="AI119" s="84"/>
      <c r="AJ119" s="84"/>
      <c r="AK119" s="84"/>
      <c r="AL119" s="13"/>
      <c r="AN119" s="9">
        <f>IF(C119&lt;&gt;"",IF(VLOOKUP(C119,Reference!$I$1:$J$186,2,FALSE)=" ",0,VLOOKUP(C119,Reference!$I$1:$J$186,2,FALSE)),"")</f>
        <v>5</v>
      </c>
      <c r="AO119" s="9" t="str">
        <f>IF(C119&lt;&gt;"",IF(VLOOKUP(C119,Reference!$M$1:$Q$186,2,FALSE)=" ",0,VLOOKUP(C119,Reference!$M$1:$Q$186,2,FALSE)),"")</f>
        <v>Y</v>
      </c>
    </row>
    <row r="120" spans="1:41" ht="12.75" customHeight="1" x14ac:dyDescent="0.2">
      <c r="A120" s="91"/>
      <c r="B120" s="78"/>
      <c r="C120" s="86" t="s">
        <v>219</v>
      </c>
      <c r="D120" s="87"/>
      <c r="E120" s="87"/>
      <c r="F120" s="87"/>
      <c r="G120" s="87"/>
      <c r="H120" s="87"/>
      <c r="I120" s="87"/>
      <c r="J120" s="87"/>
      <c r="K120" s="87"/>
      <c r="L120" s="88"/>
      <c r="M120" s="24"/>
      <c r="N120" s="83"/>
      <c r="O120" s="83"/>
      <c r="P120" s="83"/>
      <c r="Q120" s="83"/>
      <c r="R120" s="83"/>
      <c r="S120" s="83"/>
      <c r="T120" s="84">
        <f>IF(C120&lt;&gt;"",IF(VLOOKUP(C120,Reference!$A$1:$B$186,2,FALSE)="","N/A",VLOOKUP(C120,Reference!$A$1:$B$186,2,FALSE)),"")</f>
        <v>6.8999999999999997E-4</v>
      </c>
      <c r="U120" s="84"/>
      <c r="V120" s="84"/>
      <c r="W120" s="84"/>
      <c r="X120" s="84" t="str">
        <f t="shared" si="6"/>
        <v/>
      </c>
      <c r="Y120" s="84"/>
      <c r="Z120" s="84"/>
      <c r="AA120" s="84"/>
      <c r="AB120" s="84"/>
      <c r="AC120" s="85"/>
      <c r="AD120" s="85"/>
      <c r="AE120" s="85"/>
      <c r="AF120" s="85"/>
      <c r="AG120" s="84" t="str">
        <f t="shared" si="7"/>
        <v/>
      </c>
      <c r="AH120" s="84"/>
      <c r="AI120" s="84"/>
      <c r="AJ120" s="84"/>
      <c r="AK120" s="84"/>
      <c r="AL120" s="13"/>
      <c r="AN120" s="9">
        <f>IF(C120&lt;&gt;"",IF(VLOOKUP(C120,Reference!$I$1:$J$186,2,FALSE)=" ",0,VLOOKUP(C120,Reference!$I$1:$J$186,2,FALSE)),"")</f>
        <v>5</v>
      </c>
      <c r="AO120" s="9" t="str">
        <f>IF(C120&lt;&gt;"",IF(VLOOKUP(C120,Reference!$M$1:$Q$186,2,FALSE)=" ",0,VLOOKUP(C120,Reference!$M$1:$Q$186,2,FALSE)),"")</f>
        <v/>
      </c>
    </row>
    <row r="121" spans="1:41" ht="12.75" customHeight="1" x14ac:dyDescent="0.2">
      <c r="A121" s="91"/>
      <c r="B121" s="78"/>
      <c r="C121" s="86" t="s">
        <v>220</v>
      </c>
      <c r="D121" s="87"/>
      <c r="E121" s="87"/>
      <c r="F121" s="87"/>
      <c r="G121" s="87"/>
      <c r="H121" s="87"/>
      <c r="I121" s="87"/>
      <c r="J121" s="87"/>
      <c r="K121" s="87"/>
      <c r="L121" s="88"/>
      <c r="M121" s="24"/>
      <c r="N121" s="83"/>
      <c r="O121" s="83"/>
      <c r="P121" s="83"/>
      <c r="Q121" s="83"/>
      <c r="R121" s="83"/>
      <c r="S121" s="83"/>
      <c r="T121" s="84">
        <f>IF(C121&lt;&gt;"",IF(VLOOKUP(C121,Reference!$A$1:$B$186,2,FALSE)="","N/A",VLOOKUP(C121,Reference!$A$1:$B$186,2,FALSE)),"")</f>
        <v>5.0000000000000001E-3</v>
      </c>
      <c r="U121" s="84"/>
      <c r="V121" s="84"/>
      <c r="W121" s="84"/>
      <c r="X121" s="84" t="str">
        <f t="shared" si="6"/>
        <v/>
      </c>
      <c r="Y121" s="84"/>
      <c r="Z121" s="84"/>
      <c r="AA121" s="84"/>
      <c r="AB121" s="84"/>
      <c r="AC121" s="85"/>
      <c r="AD121" s="85"/>
      <c r="AE121" s="85"/>
      <c r="AF121" s="85"/>
      <c r="AG121" s="84" t="str">
        <f t="shared" ref="AG121:AG152" si="8">IF($N121&lt;&gt;"",IF(AND(X121="Yes",AC121&lt;&gt;""),IF(($N121/$AC121)&gt;0.5,"Establish Limits",IF(AND($AO121="Y",($N121/$AC121)&gt;0.1),"Monitor",IF(AND($AO121&lt;&gt;"Y",($N121/$AC121)&gt;0.25),"Monitor","No Limits/Monitoring"))),""),"")</f>
        <v/>
      </c>
      <c r="AH121" s="84"/>
      <c r="AI121" s="84"/>
      <c r="AJ121" s="84"/>
      <c r="AK121" s="84"/>
      <c r="AL121" s="13"/>
      <c r="AN121" s="9">
        <f>IF(C121&lt;&gt;"",IF(VLOOKUP(C121,Reference!$I$1:$J$186,2,FALSE)=" ",0,VLOOKUP(C121,Reference!$I$1:$J$186,2,FALSE)),"")</f>
        <v>5</v>
      </c>
      <c r="AO121" s="9" t="str">
        <f>IF(C121&lt;&gt;"",IF(VLOOKUP(C121,Reference!$M$1:$Q$186,2,FALSE)=" ",0,VLOOKUP(C121,Reference!$M$1:$Q$186,2,FALSE)),"")</f>
        <v/>
      </c>
    </row>
    <row r="122" spans="1:41" ht="12.75" customHeight="1" x14ac:dyDescent="0.2">
      <c r="A122" s="91"/>
      <c r="B122" s="78"/>
      <c r="C122" s="86" t="s">
        <v>221</v>
      </c>
      <c r="D122" s="87"/>
      <c r="E122" s="87"/>
      <c r="F122" s="87"/>
      <c r="G122" s="87"/>
      <c r="H122" s="87"/>
      <c r="I122" s="87"/>
      <c r="J122" s="87"/>
      <c r="K122" s="87"/>
      <c r="L122" s="88"/>
      <c r="M122" s="24"/>
      <c r="N122" s="83"/>
      <c r="O122" s="83"/>
      <c r="P122" s="83"/>
      <c r="Q122" s="83"/>
      <c r="R122" s="83"/>
      <c r="S122" s="83"/>
      <c r="T122" s="84">
        <f>IF(C122&lt;&gt;"",IF(VLOOKUP(C122,Reference!$A$1:$B$186,2,FALSE)="","N/A",VLOOKUP(C122,Reference!$A$1:$B$186,2,FALSE)),"")</f>
        <v>3.3</v>
      </c>
      <c r="U122" s="84"/>
      <c r="V122" s="84"/>
      <c r="W122" s="84"/>
      <c r="X122" s="84" t="str">
        <f t="shared" si="6"/>
        <v/>
      </c>
      <c r="Y122" s="84"/>
      <c r="Z122" s="84"/>
      <c r="AA122" s="84"/>
      <c r="AB122" s="84"/>
      <c r="AC122" s="85"/>
      <c r="AD122" s="85"/>
      <c r="AE122" s="85"/>
      <c r="AF122" s="85"/>
      <c r="AG122" s="84" t="str">
        <f t="shared" si="8"/>
        <v/>
      </c>
      <c r="AH122" s="84"/>
      <c r="AI122" s="84"/>
      <c r="AJ122" s="84"/>
      <c r="AK122" s="84"/>
      <c r="AL122" s="13"/>
      <c r="AN122" s="9">
        <f>IF(C122&lt;&gt;"",IF(VLOOKUP(C122,Reference!$I$1:$J$186,2,FALSE)=" ",0,VLOOKUP(C122,Reference!$I$1:$J$186,2,FALSE)),"")</f>
        <v>5</v>
      </c>
      <c r="AO122" s="9" t="str">
        <f>IF(C122&lt;&gt;"",IF(VLOOKUP(C122,Reference!$M$1:$Q$186,2,FALSE)=" ",0,VLOOKUP(C122,Reference!$M$1:$Q$186,2,FALSE)),"")</f>
        <v/>
      </c>
    </row>
    <row r="123" spans="1:41" ht="12.75" customHeight="1" x14ac:dyDescent="0.2">
      <c r="A123" s="91"/>
      <c r="B123" s="78"/>
      <c r="C123" s="86" t="s">
        <v>98</v>
      </c>
      <c r="D123" s="87"/>
      <c r="E123" s="87"/>
      <c r="F123" s="87"/>
      <c r="G123" s="87"/>
      <c r="H123" s="87"/>
      <c r="I123" s="87"/>
      <c r="J123" s="87"/>
      <c r="K123" s="87"/>
      <c r="L123" s="88"/>
      <c r="M123" s="24"/>
      <c r="N123" s="83"/>
      <c r="O123" s="83"/>
      <c r="P123" s="83"/>
      <c r="Q123" s="83"/>
      <c r="R123" s="83"/>
      <c r="S123" s="83"/>
      <c r="T123" s="84">
        <f>IF(C123&lt;&gt;"",IF(VLOOKUP(C123,Reference!$A$1:$B$186,2,FALSE)="","N/A",VLOOKUP(C123,Reference!$A$1:$B$186,2,FALSE)),"")</f>
        <v>1</v>
      </c>
      <c r="U123" s="84"/>
      <c r="V123" s="84"/>
      <c r="W123" s="84"/>
      <c r="X123" s="84" t="str">
        <f t="shared" si="6"/>
        <v/>
      </c>
      <c r="Y123" s="84"/>
      <c r="Z123" s="84"/>
      <c r="AA123" s="84"/>
      <c r="AB123" s="84"/>
      <c r="AC123" s="85"/>
      <c r="AD123" s="85"/>
      <c r="AE123" s="85"/>
      <c r="AF123" s="85"/>
      <c r="AG123" s="84" t="str">
        <f t="shared" si="8"/>
        <v/>
      </c>
      <c r="AH123" s="84"/>
      <c r="AI123" s="84"/>
      <c r="AJ123" s="84"/>
      <c r="AK123" s="84"/>
      <c r="AL123" s="13"/>
      <c r="AN123" s="9">
        <f>IF(C123&lt;&gt;"",IF(VLOOKUP(C123,Reference!$I$1:$J$186,2,FALSE)=" ",0,VLOOKUP(C123,Reference!$I$1:$J$186,2,FALSE)),"")</f>
        <v>2.5</v>
      </c>
      <c r="AO123" s="9" t="str">
        <f>IF(C123&lt;&gt;"",IF(VLOOKUP(C123,Reference!$M$1:$Q$186,2,FALSE)=" ",0,VLOOKUP(C123,Reference!$M$1:$Q$186,2,FALSE)),"")</f>
        <v/>
      </c>
    </row>
    <row r="124" spans="1:41" ht="12.75" customHeight="1" x14ac:dyDescent="0.2">
      <c r="A124" s="91"/>
      <c r="B124" s="78"/>
      <c r="C124" s="86" t="s">
        <v>100</v>
      </c>
      <c r="D124" s="87"/>
      <c r="E124" s="87"/>
      <c r="F124" s="87"/>
      <c r="G124" s="87"/>
      <c r="H124" s="87"/>
      <c r="I124" s="87"/>
      <c r="J124" s="87"/>
      <c r="K124" s="87"/>
      <c r="L124" s="88"/>
      <c r="M124" s="24"/>
      <c r="N124" s="83"/>
      <c r="O124" s="83"/>
      <c r="P124" s="83"/>
      <c r="Q124" s="83"/>
      <c r="R124" s="83"/>
      <c r="S124" s="83"/>
      <c r="T124" s="84">
        <f>IF(C124&lt;&gt;"",IF(VLOOKUP(C124,Reference!$A$1:$B$186,2,FALSE)="","N/A",VLOOKUP(C124,Reference!$A$1:$B$186,2,FALSE)),"")</f>
        <v>830</v>
      </c>
      <c r="U124" s="84"/>
      <c r="V124" s="84"/>
      <c r="W124" s="84"/>
      <c r="X124" s="84" t="str">
        <f t="shared" si="6"/>
        <v/>
      </c>
      <c r="Y124" s="84"/>
      <c r="Z124" s="84"/>
      <c r="AA124" s="84"/>
      <c r="AB124" s="84"/>
      <c r="AC124" s="85"/>
      <c r="AD124" s="85"/>
      <c r="AE124" s="85"/>
      <c r="AF124" s="85"/>
      <c r="AG124" s="84" t="str">
        <f t="shared" si="8"/>
        <v/>
      </c>
      <c r="AH124" s="84"/>
      <c r="AI124" s="84"/>
      <c r="AJ124" s="84"/>
      <c r="AK124" s="84"/>
      <c r="AL124" s="13"/>
      <c r="AN124" s="9">
        <f>IF(C124&lt;&gt;"",IF(VLOOKUP(C124,Reference!$I$1:$J$186,2,FALSE)=" ",0,VLOOKUP(C124,Reference!$I$1:$J$186,2,FALSE)),"")</f>
        <v>2.5</v>
      </c>
      <c r="AO124" s="9" t="str">
        <f>IF(C124&lt;&gt;"",IF(VLOOKUP(C124,Reference!$M$1:$Q$186,2,FALSE)=" ",0,VLOOKUP(C124,Reference!$M$1:$Q$186,2,FALSE)),"")</f>
        <v>Y</v>
      </c>
    </row>
    <row r="125" spans="1:41" ht="12.75" customHeight="1" x14ac:dyDescent="0.2">
      <c r="A125" s="91"/>
      <c r="B125" s="79"/>
      <c r="C125" s="86" t="s">
        <v>5</v>
      </c>
      <c r="D125" s="87"/>
      <c r="E125" s="87"/>
      <c r="F125" s="87"/>
      <c r="G125" s="87"/>
      <c r="H125" s="87"/>
      <c r="I125" s="87"/>
      <c r="J125" s="87"/>
      <c r="K125" s="87"/>
      <c r="L125" s="88"/>
      <c r="M125" s="24"/>
      <c r="N125" s="83"/>
      <c r="O125" s="83"/>
      <c r="P125" s="83"/>
      <c r="Q125" s="83"/>
      <c r="R125" s="83"/>
      <c r="S125" s="83"/>
      <c r="T125" s="84">
        <f>IF(C125&lt;&gt;"",IF(VLOOKUP(C125,Reference!$A$1:$B$186,2,FALSE)="","N/A",VLOOKUP(C125,Reference!$A$1:$B$186,2,FALSE)),"")</f>
        <v>26</v>
      </c>
      <c r="U125" s="84"/>
      <c r="V125" s="84"/>
      <c r="W125" s="84"/>
      <c r="X125" s="84" t="str">
        <f t="shared" si="6"/>
        <v/>
      </c>
      <c r="Y125" s="84"/>
      <c r="Z125" s="84"/>
      <c r="AA125" s="84"/>
      <c r="AB125" s="84"/>
      <c r="AC125" s="85"/>
      <c r="AD125" s="85"/>
      <c r="AE125" s="85"/>
      <c r="AF125" s="85"/>
      <c r="AG125" s="84" t="str">
        <f t="shared" si="8"/>
        <v/>
      </c>
      <c r="AH125" s="84"/>
      <c r="AI125" s="84"/>
      <c r="AJ125" s="84"/>
      <c r="AK125" s="84"/>
      <c r="AL125" s="13"/>
      <c r="AN125" s="9">
        <f>IF(C125&lt;&gt;"",IF(VLOOKUP(C125,Reference!$I$1:$J$186,2,FALSE)=" ",0,VLOOKUP(C125,Reference!$I$1:$J$186,2,FALSE)),"")</f>
        <v>0.5</v>
      </c>
      <c r="AO125" s="9" t="str">
        <f>IF(C125&lt;&gt;"",IF(VLOOKUP(C125,Reference!$M$1:$Q$186,2,FALSE)=" ",0,VLOOKUP(C125,Reference!$M$1:$Q$186,2,FALSE)),"")</f>
        <v>Y</v>
      </c>
    </row>
    <row r="126" spans="1:41" ht="12.75" customHeight="1" x14ac:dyDescent="0.2">
      <c r="A126" s="91"/>
      <c r="B126" s="77" t="s">
        <v>224</v>
      </c>
      <c r="C126" s="86" t="s">
        <v>36</v>
      </c>
      <c r="D126" s="87"/>
      <c r="E126" s="87"/>
      <c r="F126" s="87"/>
      <c r="G126" s="87"/>
      <c r="H126" s="87"/>
      <c r="I126" s="87"/>
      <c r="J126" s="87"/>
      <c r="K126" s="87"/>
      <c r="L126" s="88"/>
      <c r="M126" s="24"/>
      <c r="N126" s="83"/>
      <c r="O126" s="83"/>
      <c r="P126" s="83"/>
      <c r="Q126" s="83"/>
      <c r="R126" s="83"/>
      <c r="S126" s="83"/>
      <c r="T126" s="84">
        <f>IF(C126&lt;&gt;"",IF(VLOOKUP(C126,Reference!$A$1:$B$186,2,FALSE)="","N/A",VLOOKUP(C126,Reference!$A$1:$B$186,2,FALSE)),"")</f>
        <v>4.9000000000000005E-5</v>
      </c>
      <c r="U126" s="84"/>
      <c r="V126" s="84"/>
      <c r="W126" s="84"/>
      <c r="X126" s="84" t="str">
        <f t="shared" si="6"/>
        <v/>
      </c>
      <c r="Y126" s="84"/>
      <c r="Z126" s="84"/>
      <c r="AA126" s="84"/>
      <c r="AB126" s="84"/>
      <c r="AC126" s="85"/>
      <c r="AD126" s="85"/>
      <c r="AE126" s="85"/>
      <c r="AF126" s="85"/>
      <c r="AG126" s="84" t="str">
        <f t="shared" si="8"/>
        <v/>
      </c>
      <c r="AH126" s="84"/>
      <c r="AI126" s="84"/>
      <c r="AJ126" s="84"/>
      <c r="AK126" s="84"/>
      <c r="AL126" s="13"/>
      <c r="AN126" s="9">
        <f>IF(C126&lt;&gt;"",IF(VLOOKUP(C126,Reference!$I$1:$J$186,2,FALSE)=" ",0,VLOOKUP(C126,Reference!$I$1:$J$186,2,FALSE)),"")</f>
        <v>0.05</v>
      </c>
      <c r="AO126" s="9" t="str">
        <f>IF(C126&lt;&gt;"",IF(VLOOKUP(C126,Reference!$M$1:$Q$186,2,FALSE)=" ",0,VLOOKUP(C126,Reference!$M$1:$Q$186,2,FALSE)),"")</f>
        <v/>
      </c>
    </row>
    <row r="127" spans="1:41" ht="12.75" customHeight="1" x14ac:dyDescent="0.2">
      <c r="A127" s="91"/>
      <c r="B127" s="78"/>
      <c r="C127" s="86" t="s">
        <v>37</v>
      </c>
      <c r="D127" s="87"/>
      <c r="E127" s="87"/>
      <c r="F127" s="87"/>
      <c r="G127" s="87"/>
      <c r="H127" s="87"/>
      <c r="I127" s="87"/>
      <c r="J127" s="87"/>
      <c r="K127" s="87"/>
      <c r="L127" s="88"/>
      <c r="M127" s="24"/>
      <c r="N127" s="83"/>
      <c r="O127" s="83"/>
      <c r="P127" s="83"/>
      <c r="Q127" s="83"/>
      <c r="R127" s="83"/>
      <c r="S127" s="83"/>
      <c r="T127" s="84">
        <f>IF(C127&lt;&gt;"",IF(VLOOKUP(C127,Reference!$A$1:$B$186,2,FALSE)="","N/A",VLOOKUP(C127,Reference!$A$1:$B$186,2,FALSE)),"")</f>
        <v>2.5999999999999999E-3</v>
      </c>
      <c r="U127" s="84"/>
      <c r="V127" s="84"/>
      <c r="W127" s="84"/>
      <c r="X127" s="84" t="str">
        <f t="shared" si="6"/>
        <v/>
      </c>
      <c r="Y127" s="84"/>
      <c r="Z127" s="84"/>
      <c r="AA127" s="84"/>
      <c r="AB127" s="84"/>
      <c r="AC127" s="85"/>
      <c r="AD127" s="85"/>
      <c r="AE127" s="85"/>
      <c r="AF127" s="85"/>
      <c r="AG127" s="84" t="str">
        <f t="shared" si="8"/>
        <v/>
      </c>
      <c r="AH127" s="84"/>
      <c r="AI127" s="84"/>
      <c r="AJ127" s="84"/>
      <c r="AK127" s="84"/>
      <c r="AL127" s="13"/>
      <c r="AN127" s="9">
        <f>IF(C127&lt;&gt;"",IF(VLOOKUP(C127,Reference!$I$1:$J$186,2,FALSE)=" ",0,VLOOKUP(C127,Reference!$I$1:$J$186,2,FALSE)),"")</f>
        <v>0.05</v>
      </c>
      <c r="AO127" s="9" t="str">
        <f>IF(C127&lt;&gt;"",IF(VLOOKUP(C127,Reference!$M$1:$Q$186,2,FALSE)=" ",0,VLOOKUP(C127,Reference!$M$1:$Q$186,2,FALSE)),"")</f>
        <v/>
      </c>
    </row>
    <row r="128" spans="1:41" ht="12.75" customHeight="1" x14ac:dyDescent="0.2">
      <c r="A128" s="91"/>
      <c r="B128" s="78"/>
      <c r="C128" s="86" t="s">
        <v>45</v>
      </c>
      <c r="D128" s="87"/>
      <c r="E128" s="87"/>
      <c r="F128" s="87"/>
      <c r="G128" s="87"/>
      <c r="H128" s="87"/>
      <c r="I128" s="87"/>
      <c r="J128" s="87"/>
      <c r="K128" s="87"/>
      <c r="L128" s="88"/>
      <c r="M128" s="24"/>
      <c r="N128" s="83"/>
      <c r="O128" s="83"/>
      <c r="P128" s="83"/>
      <c r="Q128" s="83"/>
      <c r="R128" s="83"/>
      <c r="S128" s="83"/>
      <c r="T128" s="84">
        <f>IF(C128&lt;&gt;"",IF(VLOOKUP(C128,Reference!$A$1:$B$186,2,FALSE)="","N/A",VLOOKUP(C128,Reference!$A$1:$B$186,2,FALSE)),"")</f>
        <v>9.0999999999999987E-3</v>
      </c>
      <c r="U128" s="84"/>
      <c r="V128" s="84"/>
      <c r="W128" s="84"/>
      <c r="X128" s="84" t="str">
        <f t="shared" si="6"/>
        <v/>
      </c>
      <c r="Y128" s="84"/>
      <c r="Z128" s="84"/>
      <c r="AA128" s="84"/>
      <c r="AB128" s="84"/>
      <c r="AC128" s="85"/>
      <c r="AD128" s="85"/>
      <c r="AE128" s="85"/>
      <c r="AF128" s="85"/>
      <c r="AG128" s="84" t="str">
        <f t="shared" si="8"/>
        <v/>
      </c>
      <c r="AH128" s="84"/>
      <c r="AI128" s="84"/>
      <c r="AJ128" s="84"/>
      <c r="AK128" s="84"/>
      <c r="AL128" s="13"/>
      <c r="AN128" s="9">
        <f>IF(C128&lt;&gt;"",IF(VLOOKUP(C128,Reference!$I$1:$J$186,2,FALSE)=" ",0,VLOOKUP(C128,Reference!$I$1:$J$186,2,FALSE)),"")</f>
        <v>0.05</v>
      </c>
      <c r="AO128" s="9" t="str">
        <f>IF(C128&lt;&gt;"",IF(VLOOKUP(C128,Reference!$M$1:$Q$186,2,FALSE)=" ",0,VLOOKUP(C128,Reference!$M$1:$Q$186,2,FALSE)),"")</f>
        <v/>
      </c>
    </row>
    <row r="129" spans="1:41" ht="12.75" customHeight="1" x14ac:dyDescent="0.2">
      <c r="A129" s="91"/>
      <c r="B129" s="78"/>
      <c r="C129" s="86" t="s">
        <v>74</v>
      </c>
      <c r="D129" s="87"/>
      <c r="E129" s="87"/>
      <c r="F129" s="87"/>
      <c r="G129" s="87"/>
      <c r="H129" s="87"/>
      <c r="I129" s="87"/>
      <c r="J129" s="87"/>
      <c r="K129" s="87"/>
      <c r="L129" s="88"/>
      <c r="M129" s="24"/>
      <c r="N129" s="83"/>
      <c r="O129" s="83"/>
      <c r="P129" s="83"/>
      <c r="Q129" s="83"/>
      <c r="R129" s="83"/>
      <c r="S129" s="83"/>
      <c r="T129" s="84">
        <f>IF(C129&lt;&gt;"",IF(VLOOKUP(C129,Reference!$A$1:$B$186,2,FALSE)="","N/A",VLOOKUP(C129,Reference!$A$1:$B$186,2,FALSE)),"")</f>
        <v>9.8000000000000004E-2</v>
      </c>
      <c r="U129" s="84"/>
      <c r="V129" s="84"/>
      <c r="W129" s="84"/>
      <c r="X129" s="84" t="str">
        <f t="shared" si="6"/>
        <v/>
      </c>
      <c r="Y129" s="84"/>
      <c r="Z129" s="84"/>
      <c r="AA129" s="84"/>
      <c r="AB129" s="84"/>
      <c r="AC129" s="85"/>
      <c r="AD129" s="85"/>
      <c r="AE129" s="85"/>
      <c r="AF129" s="85"/>
      <c r="AG129" s="84" t="str">
        <f t="shared" si="8"/>
        <v/>
      </c>
      <c r="AH129" s="84"/>
      <c r="AI129" s="84"/>
      <c r="AJ129" s="84"/>
      <c r="AK129" s="84"/>
      <c r="AL129" s="13"/>
      <c r="AN129" s="9">
        <f>IF(C129&lt;&gt;"",IF(VLOOKUP(C129,Reference!$I$1:$J$186,2,FALSE)=" ",0,VLOOKUP(C129,Reference!$I$1:$J$186,2,FALSE)),"")</f>
        <v>0.05</v>
      </c>
      <c r="AO129" s="9" t="str">
        <f>IF(C129&lt;&gt;"",IF(VLOOKUP(C129,Reference!$M$1:$Q$186,2,FALSE)=" ",0,VLOOKUP(C129,Reference!$M$1:$Q$186,2,FALSE)),"")</f>
        <v>Y</v>
      </c>
    </row>
    <row r="130" spans="1:41" ht="12.75" customHeight="1" x14ac:dyDescent="0.2">
      <c r="A130" s="91"/>
      <c r="B130" s="78"/>
      <c r="C130" s="86" t="s">
        <v>223</v>
      </c>
      <c r="D130" s="87"/>
      <c r="E130" s="87"/>
      <c r="F130" s="87"/>
      <c r="G130" s="87"/>
      <c r="H130" s="87"/>
      <c r="I130" s="87"/>
      <c r="J130" s="87"/>
      <c r="K130" s="87"/>
      <c r="L130" s="88"/>
      <c r="M130" s="24"/>
      <c r="N130" s="83"/>
      <c r="O130" s="83"/>
      <c r="P130" s="83"/>
      <c r="Q130" s="83"/>
      <c r="R130" s="83"/>
      <c r="S130" s="83"/>
      <c r="T130" s="84" t="str">
        <f>IF(C130&lt;&gt;"",IF(VLOOKUP(C130,Reference!$A$1:$B$186,2,FALSE)="","N/A",VLOOKUP(C130,Reference!$A$1:$B$186,2,FALSE)),"")</f>
        <v>N/A</v>
      </c>
      <c r="U130" s="84"/>
      <c r="V130" s="84"/>
      <c r="W130" s="84"/>
      <c r="X130" s="84" t="str">
        <f t="shared" si="6"/>
        <v/>
      </c>
      <c r="Y130" s="84"/>
      <c r="Z130" s="84"/>
      <c r="AA130" s="84"/>
      <c r="AB130" s="84"/>
      <c r="AC130" s="85"/>
      <c r="AD130" s="85"/>
      <c r="AE130" s="85"/>
      <c r="AF130" s="85"/>
      <c r="AG130" s="84" t="str">
        <f t="shared" si="8"/>
        <v/>
      </c>
      <c r="AH130" s="84"/>
      <c r="AI130" s="84"/>
      <c r="AJ130" s="84"/>
      <c r="AK130" s="84"/>
      <c r="AL130" s="13"/>
      <c r="AN130" s="9">
        <f>IF(C130&lt;&gt;"",IF(VLOOKUP(C130,Reference!$I$1:$J$186,2,FALSE)=" ",0,VLOOKUP(C130,Reference!$I$1:$J$186,2,FALSE)),"")</f>
        <v>0.05</v>
      </c>
      <c r="AO130" s="9" t="str">
        <f>IF(C130&lt;&gt;"",IF(VLOOKUP(C130,Reference!$M$1:$Q$186,2,FALSE)=" ",0,VLOOKUP(C130,Reference!$M$1:$Q$186,2,FALSE)),"")</f>
        <v/>
      </c>
    </row>
    <row r="131" spans="1:41" ht="12.75" customHeight="1" x14ac:dyDescent="0.2">
      <c r="A131" s="91"/>
      <c r="B131" s="78"/>
      <c r="C131" s="86" t="s">
        <v>53</v>
      </c>
      <c r="D131" s="87"/>
      <c r="E131" s="87"/>
      <c r="F131" s="87"/>
      <c r="G131" s="87"/>
      <c r="H131" s="87"/>
      <c r="I131" s="87"/>
      <c r="J131" s="87"/>
      <c r="K131" s="87"/>
      <c r="L131" s="88"/>
      <c r="M131" s="24"/>
      <c r="N131" s="83"/>
      <c r="O131" s="83"/>
      <c r="P131" s="83"/>
      <c r="Q131" s="83"/>
      <c r="R131" s="83"/>
      <c r="S131" s="83"/>
      <c r="T131" s="84">
        <f>IF(C131&lt;&gt;"",IF(VLOOKUP(C131,Reference!$A$1:$B$186,2,FALSE)="","N/A",VLOOKUP(C131,Reference!$A$1:$B$186,2,FALSE)),"")</f>
        <v>7.9999999999999993E-4</v>
      </c>
      <c r="U131" s="84"/>
      <c r="V131" s="84"/>
      <c r="W131" s="84"/>
      <c r="X131" s="84" t="str">
        <f t="shared" si="6"/>
        <v/>
      </c>
      <c r="Y131" s="84"/>
      <c r="Z131" s="84"/>
      <c r="AA131" s="84"/>
      <c r="AB131" s="84"/>
      <c r="AC131" s="85"/>
      <c r="AD131" s="85"/>
      <c r="AE131" s="85"/>
      <c r="AF131" s="85"/>
      <c r="AG131" s="84" t="str">
        <f t="shared" si="8"/>
        <v/>
      </c>
      <c r="AH131" s="84"/>
      <c r="AI131" s="84"/>
      <c r="AJ131" s="84"/>
      <c r="AK131" s="84"/>
      <c r="AL131" s="13"/>
      <c r="AN131" s="9">
        <f>IF(C131&lt;&gt;"",IF(VLOOKUP(C131,Reference!$I$1:$J$186,2,FALSE)=" ",0,VLOOKUP(C131,Reference!$I$1:$J$186,2,FALSE)),"")</f>
        <v>1</v>
      </c>
      <c r="AO131" s="9" t="str">
        <f>IF(C131&lt;&gt;"",IF(VLOOKUP(C131,Reference!$M$1:$Q$186,2,FALSE)=" ",0,VLOOKUP(C131,Reference!$M$1:$Q$186,2,FALSE)),"")</f>
        <v/>
      </c>
    </row>
    <row r="132" spans="1:41" ht="12.75" customHeight="1" x14ac:dyDescent="0.2">
      <c r="A132" s="91"/>
      <c r="B132" s="78"/>
      <c r="C132" s="86" t="s">
        <v>30</v>
      </c>
      <c r="D132" s="87"/>
      <c r="E132" s="87"/>
      <c r="F132" s="87"/>
      <c r="G132" s="87"/>
      <c r="H132" s="87"/>
      <c r="I132" s="87"/>
      <c r="J132" s="87"/>
      <c r="K132" s="87"/>
      <c r="L132" s="88"/>
      <c r="M132" s="24"/>
      <c r="N132" s="83"/>
      <c r="O132" s="83"/>
      <c r="P132" s="83"/>
      <c r="Q132" s="83"/>
      <c r="R132" s="83"/>
      <c r="S132" s="83"/>
      <c r="T132" s="84">
        <f>IF(C132&lt;&gt;"",IF(VLOOKUP(C132,Reference!$A$1:$B$186,2,FALSE)="","N/A",VLOOKUP(C132,Reference!$A$1:$B$186,2,FALSE)),"")</f>
        <v>2.2000000000000001E-4</v>
      </c>
      <c r="U132" s="84"/>
      <c r="V132" s="84"/>
      <c r="W132" s="84"/>
      <c r="X132" s="84" t="str">
        <f t="shared" si="6"/>
        <v/>
      </c>
      <c r="Y132" s="84"/>
      <c r="Z132" s="84"/>
      <c r="AA132" s="84"/>
      <c r="AB132" s="84"/>
      <c r="AC132" s="85"/>
      <c r="AD132" s="85"/>
      <c r="AE132" s="85"/>
      <c r="AF132" s="85"/>
      <c r="AG132" s="84" t="str">
        <f t="shared" si="8"/>
        <v/>
      </c>
      <c r="AH132" s="84"/>
      <c r="AI132" s="84"/>
      <c r="AJ132" s="84"/>
      <c r="AK132" s="84"/>
      <c r="AL132" s="13"/>
      <c r="AN132" s="9">
        <f>IF(C132&lt;&gt;"",IF(VLOOKUP(C132,Reference!$I$1:$J$186,2,FALSE)=" ",0,VLOOKUP(C132,Reference!$I$1:$J$186,2,FALSE)),"")</f>
        <v>0.05</v>
      </c>
      <c r="AO132" s="9" t="str">
        <f>IF(C132&lt;&gt;"",IF(VLOOKUP(C132,Reference!$M$1:$Q$186,2,FALSE)=" ",0,VLOOKUP(C132,Reference!$M$1:$Q$186,2,FALSE)),"")</f>
        <v/>
      </c>
    </row>
    <row r="133" spans="1:41" ht="12.75" customHeight="1" x14ac:dyDescent="0.2">
      <c r="A133" s="91"/>
      <c r="B133" s="78"/>
      <c r="C133" s="86" t="s">
        <v>29</v>
      </c>
      <c r="D133" s="87"/>
      <c r="E133" s="87"/>
      <c r="F133" s="87"/>
      <c r="G133" s="87"/>
      <c r="H133" s="87"/>
      <c r="I133" s="87"/>
      <c r="J133" s="87"/>
      <c r="K133" s="87"/>
      <c r="L133" s="88"/>
      <c r="M133" s="24"/>
      <c r="N133" s="83"/>
      <c r="O133" s="83"/>
      <c r="P133" s="83"/>
      <c r="Q133" s="83"/>
      <c r="R133" s="83"/>
      <c r="S133" s="83"/>
      <c r="T133" s="84">
        <f>IF(C133&lt;&gt;"",IF(VLOOKUP(C133,Reference!$A$1:$B$186,2,FALSE)="","N/A",VLOOKUP(C133,Reference!$A$1:$B$186,2,FALSE)),"")</f>
        <v>2.2000000000000001E-4</v>
      </c>
      <c r="U133" s="84"/>
      <c r="V133" s="84"/>
      <c r="W133" s="84"/>
      <c r="X133" s="84" t="str">
        <f t="shared" si="6"/>
        <v/>
      </c>
      <c r="Y133" s="84"/>
      <c r="Z133" s="84"/>
      <c r="AA133" s="84"/>
      <c r="AB133" s="84"/>
      <c r="AC133" s="85"/>
      <c r="AD133" s="85"/>
      <c r="AE133" s="85"/>
      <c r="AF133" s="85"/>
      <c r="AG133" s="84" t="str">
        <f t="shared" si="8"/>
        <v/>
      </c>
      <c r="AH133" s="84"/>
      <c r="AI133" s="84"/>
      <c r="AJ133" s="84"/>
      <c r="AK133" s="84"/>
      <c r="AL133" s="13"/>
      <c r="AN133" s="9">
        <f>IF(C133&lt;&gt;"",IF(VLOOKUP(C133,Reference!$I$1:$J$186,2,FALSE)=" ",0,VLOOKUP(C133,Reference!$I$1:$J$186,2,FALSE)),"")</f>
        <v>0.05</v>
      </c>
      <c r="AO133" s="9" t="str">
        <f>IF(C133&lt;&gt;"",IF(VLOOKUP(C133,Reference!$M$1:$Q$186,2,FALSE)=" ",0,VLOOKUP(C133,Reference!$M$1:$Q$186,2,FALSE)),"")</f>
        <v/>
      </c>
    </row>
    <row r="134" spans="1:41" ht="12.75" customHeight="1" x14ac:dyDescent="0.2">
      <c r="A134" s="91"/>
      <c r="B134" s="78"/>
      <c r="C134" s="86" t="s">
        <v>28</v>
      </c>
      <c r="D134" s="87"/>
      <c r="E134" s="87"/>
      <c r="F134" s="87"/>
      <c r="G134" s="87"/>
      <c r="H134" s="87"/>
      <c r="I134" s="87"/>
      <c r="J134" s="87"/>
      <c r="K134" s="87"/>
      <c r="L134" s="88"/>
      <c r="M134" s="24"/>
      <c r="N134" s="83"/>
      <c r="O134" s="83"/>
      <c r="P134" s="83"/>
      <c r="Q134" s="83"/>
      <c r="R134" s="83"/>
      <c r="S134" s="83"/>
      <c r="T134" s="84">
        <f>IF(C134&lt;&gt;"",IF(VLOOKUP(C134,Reference!$A$1:$B$186,2,FALSE)="","N/A",VLOOKUP(C134,Reference!$A$1:$B$186,2,FALSE)),"")</f>
        <v>3.1E-4</v>
      </c>
      <c r="U134" s="84"/>
      <c r="V134" s="84"/>
      <c r="W134" s="84"/>
      <c r="X134" s="84" t="str">
        <f t="shared" si="6"/>
        <v/>
      </c>
      <c r="Y134" s="84"/>
      <c r="Z134" s="84"/>
      <c r="AA134" s="84"/>
      <c r="AB134" s="84"/>
      <c r="AC134" s="85"/>
      <c r="AD134" s="85"/>
      <c r="AE134" s="85"/>
      <c r="AF134" s="85"/>
      <c r="AG134" s="84" t="str">
        <f t="shared" si="8"/>
        <v/>
      </c>
      <c r="AH134" s="84"/>
      <c r="AI134" s="84"/>
      <c r="AJ134" s="84"/>
      <c r="AK134" s="84"/>
      <c r="AL134" s="13"/>
      <c r="AN134" s="9">
        <f>IF(C134&lt;&gt;"",IF(VLOOKUP(C134,Reference!$I$1:$J$186,2,FALSE)=" ",0,VLOOKUP(C134,Reference!$I$1:$J$186,2,FALSE)),"")</f>
        <v>0.05</v>
      </c>
      <c r="AO134" s="9" t="str">
        <f>IF(C134&lt;&gt;"",IF(VLOOKUP(C134,Reference!$M$1:$Q$186,2,FALSE)=" ",0,VLOOKUP(C134,Reference!$M$1:$Q$186,2,FALSE)),"")</f>
        <v/>
      </c>
    </row>
    <row r="135" spans="1:41" ht="12.75" customHeight="1" x14ac:dyDescent="0.2">
      <c r="A135" s="91"/>
      <c r="B135" s="78"/>
      <c r="C135" s="86" t="s">
        <v>61</v>
      </c>
      <c r="D135" s="87"/>
      <c r="E135" s="87"/>
      <c r="F135" s="87"/>
      <c r="G135" s="87"/>
      <c r="H135" s="87"/>
      <c r="I135" s="87"/>
      <c r="J135" s="87"/>
      <c r="K135" s="87"/>
      <c r="L135" s="88"/>
      <c r="M135" s="24"/>
      <c r="N135" s="83"/>
      <c r="O135" s="83"/>
      <c r="P135" s="83"/>
      <c r="Q135" s="83"/>
      <c r="R135" s="83"/>
      <c r="S135" s="83"/>
      <c r="T135" s="84">
        <f>IF(C135&lt;&gt;"",IF(VLOOKUP(C135,Reference!$A$1:$B$186,2,FALSE)="","N/A",VLOOKUP(C135,Reference!$A$1:$B$186,2,FALSE)),"")</f>
        <v>5.2000000000000004E-5</v>
      </c>
      <c r="U135" s="84"/>
      <c r="V135" s="84"/>
      <c r="W135" s="84"/>
      <c r="X135" s="84" t="str">
        <f t="shared" si="6"/>
        <v/>
      </c>
      <c r="Y135" s="84"/>
      <c r="Z135" s="84"/>
      <c r="AA135" s="84"/>
      <c r="AB135" s="84"/>
      <c r="AC135" s="85"/>
      <c r="AD135" s="85"/>
      <c r="AE135" s="85"/>
      <c r="AF135" s="85"/>
      <c r="AG135" s="84" t="str">
        <f t="shared" si="8"/>
        <v/>
      </c>
      <c r="AH135" s="84"/>
      <c r="AI135" s="84"/>
      <c r="AJ135" s="84"/>
      <c r="AK135" s="84"/>
      <c r="AL135" s="13"/>
      <c r="AN135" s="9">
        <f>IF(C135&lt;&gt;"",IF(VLOOKUP(C135,Reference!$I$1:$J$186,2,FALSE)=" ",0,VLOOKUP(C135,Reference!$I$1:$J$186,2,FALSE)),"")</f>
        <v>0.05</v>
      </c>
      <c r="AO135" s="9" t="str">
        <f>IF(C135&lt;&gt;"",IF(VLOOKUP(C135,Reference!$M$1:$Q$186,2,FALSE)=" ",0,VLOOKUP(C135,Reference!$M$1:$Q$186,2,FALSE)),"")</f>
        <v/>
      </c>
    </row>
    <row r="136" spans="1:41" ht="12.75" customHeight="1" x14ac:dyDescent="0.2">
      <c r="A136" s="91"/>
      <c r="B136" s="78"/>
      <c r="C136" s="86" t="s">
        <v>38</v>
      </c>
      <c r="D136" s="87"/>
      <c r="E136" s="87"/>
      <c r="F136" s="87"/>
      <c r="G136" s="87"/>
      <c r="H136" s="87"/>
      <c r="I136" s="87"/>
      <c r="J136" s="87"/>
      <c r="K136" s="87"/>
      <c r="L136" s="88"/>
      <c r="M136" s="24"/>
      <c r="N136" s="83"/>
      <c r="O136" s="83"/>
      <c r="P136" s="83"/>
      <c r="Q136" s="83"/>
      <c r="R136" s="83"/>
      <c r="S136" s="83"/>
      <c r="T136" s="84">
        <f>IF(C136&lt;&gt;"",IF(VLOOKUP(C136,Reference!$A$1:$B$186,2,FALSE)="","N/A",VLOOKUP(C136,Reference!$A$1:$B$186,2,FALSE)),"")</f>
        <v>5.6000000000000001E-2</v>
      </c>
      <c r="U136" s="84"/>
      <c r="V136" s="84"/>
      <c r="W136" s="84"/>
      <c r="X136" s="84" t="str">
        <f t="shared" si="6"/>
        <v/>
      </c>
      <c r="Y136" s="84"/>
      <c r="Z136" s="84"/>
      <c r="AA136" s="84"/>
      <c r="AB136" s="84"/>
      <c r="AC136" s="85"/>
      <c r="AD136" s="85"/>
      <c r="AE136" s="85"/>
      <c r="AF136" s="85"/>
      <c r="AG136" s="84" t="str">
        <f t="shared" si="8"/>
        <v/>
      </c>
      <c r="AH136" s="84"/>
      <c r="AI136" s="84"/>
      <c r="AJ136" s="84"/>
      <c r="AK136" s="84"/>
      <c r="AL136" s="13"/>
      <c r="AN136" s="9">
        <f>IF(C136&lt;&gt;"",IF(VLOOKUP(C136,Reference!$I$1:$J$186,2,FALSE)=" ",0,VLOOKUP(C136,Reference!$I$1:$J$186,2,FALSE)),"")</f>
        <v>0.05</v>
      </c>
      <c r="AO136" s="9" t="str">
        <f>IF(C136&lt;&gt;"",IF(VLOOKUP(C136,Reference!$M$1:$Q$186,2,FALSE)=" ",0,VLOOKUP(C136,Reference!$M$1:$Q$186,2,FALSE)),"")</f>
        <v>Y</v>
      </c>
    </row>
    <row r="137" spans="1:41" ht="12.75" customHeight="1" x14ac:dyDescent="0.2">
      <c r="A137" s="91"/>
      <c r="B137" s="78"/>
      <c r="C137" s="86" t="s">
        <v>46</v>
      </c>
      <c r="D137" s="87"/>
      <c r="E137" s="87"/>
      <c r="F137" s="87"/>
      <c r="G137" s="87"/>
      <c r="H137" s="87"/>
      <c r="I137" s="87"/>
      <c r="J137" s="87"/>
      <c r="K137" s="87"/>
      <c r="L137" s="88"/>
      <c r="M137" s="24"/>
      <c r="N137" s="83"/>
      <c r="O137" s="83"/>
      <c r="P137" s="83"/>
      <c r="Q137" s="83"/>
      <c r="R137" s="83"/>
      <c r="S137" s="83"/>
      <c r="T137" s="84">
        <f>IF(C137&lt;&gt;"",IF(VLOOKUP(C137,Reference!$A$1:$B$186,2,FALSE)="","N/A",VLOOKUP(C137,Reference!$A$1:$B$186,2,FALSE)),"")</f>
        <v>5.6000000000000001E-2</v>
      </c>
      <c r="U137" s="84"/>
      <c r="V137" s="84"/>
      <c r="W137" s="84"/>
      <c r="X137" s="84" t="str">
        <f t="shared" si="6"/>
        <v/>
      </c>
      <c r="Y137" s="84"/>
      <c r="Z137" s="84"/>
      <c r="AA137" s="84"/>
      <c r="AB137" s="84"/>
      <c r="AC137" s="85"/>
      <c r="AD137" s="85"/>
      <c r="AE137" s="85"/>
      <c r="AF137" s="85"/>
      <c r="AG137" s="84" t="str">
        <f t="shared" si="8"/>
        <v/>
      </c>
      <c r="AH137" s="84"/>
      <c r="AI137" s="84"/>
      <c r="AJ137" s="84"/>
      <c r="AK137" s="84"/>
      <c r="AL137" s="13"/>
      <c r="AN137" s="9">
        <f>IF(C137&lt;&gt;"",IF(VLOOKUP(C137,Reference!$I$1:$J$186,2,FALSE)=" ",0,VLOOKUP(C137,Reference!$I$1:$J$186,2,FALSE)),"")</f>
        <v>0.05</v>
      </c>
      <c r="AO137" s="9" t="str">
        <f>IF(C137&lt;&gt;"",IF(VLOOKUP(C137,Reference!$M$1:$Q$186,2,FALSE)=" ",0,VLOOKUP(C137,Reference!$M$1:$Q$186,2,FALSE)),"")</f>
        <v>Y</v>
      </c>
    </row>
    <row r="138" spans="1:41" ht="12.75" customHeight="1" x14ac:dyDescent="0.2">
      <c r="A138" s="91"/>
      <c r="B138" s="78"/>
      <c r="C138" s="86" t="s">
        <v>182</v>
      </c>
      <c r="D138" s="87"/>
      <c r="E138" s="87"/>
      <c r="F138" s="87"/>
      <c r="G138" s="87"/>
      <c r="H138" s="87"/>
      <c r="I138" s="87"/>
      <c r="J138" s="87"/>
      <c r="K138" s="87"/>
      <c r="L138" s="88"/>
      <c r="M138" s="24"/>
      <c r="N138" s="83"/>
      <c r="O138" s="83"/>
      <c r="P138" s="83"/>
      <c r="Q138" s="83"/>
      <c r="R138" s="83"/>
      <c r="S138" s="83"/>
      <c r="T138" s="84" t="str">
        <f>IF(C138&lt;&gt;"",IF(VLOOKUP(C138,Reference!$A$1:$B$186,2,FALSE)="","N/A",VLOOKUP(C138,Reference!$A$1:$B$186,2,FALSE)),"")</f>
        <v>N/A</v>
      </c>
      <c r="U138" s="84"/>
      <c r="V138" s="84"/>
      <c r="W138" s="84"/>
      <c r="X138" s="84" t="str">
        <f t="shared" si="6"/>
        <v/>
      </c>
      <c r="Y138" s="84"/>
      <c r="Z138" s="84"/>
      <c r="AA138" s="84"/>
      <c r="AB138" s="84"/>
      <c r="AC138" s="85"/>
      <c r="AD138" s="85"/>
      <c r="AE138" s="85"/>
      <c r="AF138" s="85"/>
      <c r="AG138" s="84" t="str">
        <f t="shared" si="8"/>
        <v/>
      </c>
      <c r="AH138" s="84"/>
      <c r="AI138" s="84"/>
      <c r="AJ138" s="84"/>
      <c r="AK138" s="84"/>
      <c r="AL138" s="13"/>
      <c r="AN138" s="9">
        <f>IF(C138&lt;&gt;"",IF(VLOOKUP(C138,Reference!$I$1:$J$186,2,FALSE)=" ",0,VLOOKUP(C138,Reference!$I$1:$J$186,2,FALSE)),"")</f>
        <v>0.05</v>
      </c>
      <c r="AO138" s="9" t="str">
        <f>IF(C138&lt;&gt;"",IF(VLOOKUP(C138,Reference!$M$1:$Q$186,2,FALSE)=" ",0,VLOOKUP(C138,Reference!$M$1:$Q$186,2,FALSE)),"")</f>
        <v/>
      </c>
    </row>
    <row r="139" spans="1:41" ht="12.75" customHeight="1" x14ac:dyDescent="0.2">
      <c r="A139" s="91"/>
      <c r="B139" s="78"/>
      <c r="C139" s="86" t="s">
        <v>66</v>
      </c>
      <c r="D139" s="87"/>
      <c r="E139" s="87"/>
      <c r="F139" s="87"/>
      <c r="G139" s="87"/>
      <c r="H139" s="87"/>
      <c r="I139" s="87"/>
      <c r="J139" s="87"/>
      <c r="K139" s="87"/>
      <c r="L139" s="88"/>
      <c r="M139" s="24"/>
      <c r="N139" s="83"/>
      <c r="O139" s="83"/>
      <c r="P139" s="83"/>
      <c r="Q139" s="83"/>
      <c r="R139" s="83"/>
      <c r="S139" s="83"/>
      <c r="T139" s="84">
        <f>IF(C139&lt;&gt;"",IF(VLOOKUP(C139,Reference!$A$1:$B$186,2,FALSE)="","N/A",VLOOKUP(C139,Reference!$A$1:$B$186,2,FALSE)),"")</f>
        <v>3.6000000000000004E-2</v>
      </c>
      <c r="U139" s="84"/>
      <c r="V139" s="84"/>
      <c r="W139" s="84"/>
      <c r="X139" s="84" t="str">
        <f t="shared" si="6"/>
        <v/>
      </c>
      <c r="Y139" s="84"/>
      <c r="Z139" s="84"/>
      <c r="AA139" s="84"/>
      <c r="AB139" s="84"/>
      <c r="AC139" s="85"/>
      <c r="AD139" s="85"/>
      <c r="AE139" s="85"/>
      <c r="AF139" s="85"/>
      <c r="AG139" s="84" t="str">
        <f t="shared" si="8"/>
        <v/>
      </c>
      <c r="AH139" s="84"/>
      <c r="AI139" s="84"/>
      <c r="AJ139" s="84"/>
      <c r="AK139" s="84"/>
      <c r="AL139" s="13"/>
      <c r="AN139" s="9">
        <f>IF(C139&lt;&gt;"",IF(VLOOKUP(C139,Reference!$I$1:$J$186,2,FALSE)=" ",0,VLOOKUP(C139,Reference!$I$1:$J$186,2,FALSE)),"")</f>
        <v>0.05</v>
      </c>
      <c r="AO139" s="9" t="str">
        <f>IF(C139&lt;&gt;"",IF(VLOOKUP(C139,Reference!$M$1:$Q$186,2,FALSE)=" ",0,VLOOKUP(C139,Reference!$M$1:$Q$186,2,FALSE)),"")</f>
        <v/>
      </c>
    </row>
    <row r="140" spans="1:41" ht="12.75" customHeight="1" x14ac:dyDescent="0.2">
      <c r="A140" s="91"/>
      <c r="B140" s="78"/>
      <c r="C140" s="86" t="s">
        <v>67</v>
      </c>
      <c r="D140" s="87"/>
      <c r="E140" s="87"/>
      <c r="F140" s="87"/>
      <c r="G140" s="87"/>
      <c r="H140" s="87"/>
      <c r="I140" s="87"/>
      <c r="J140" s="87"/>
      <c r="K140" s="87"/>
      <c r="L140" s="88"/>
      <c r="M140" s="24"/>
      <c r="N140" s="83"/>
      <c r="O140" s="83"/>
      <c r="P140" s="83"/>
      <c r="Q140" s="83"/>
      <c r="R140" s="83"/>
      <c r="S140" s="83"/>
      <c r="T140" s="84">
        <f>IF(C140&lt;&gt;"",IF(VLOOKUP(C140,Reference!$A$1:$B$186,2,FALSE)="","N/A",VLOOKUP(C140,Reference!$A$1:$B$186,2,FALSE)),"")</f>
        <v>0.28999999999999998</v>
      </c>
      <c r="U140" s="84"/>
      <c r="V140" s="84"/>
      <c r="W140" s="84"/>
      <c r="X140" s="84" t="str">
        <f t="shared" ref="X140:X161" si="9">IF(AND(C140&lt;&gt;"",N140&lt;&gt;""),IF(AND(N140&lt;=VALUE(AN140),M140="&lt;"),"No (Value &lt; QL)",IF(N140&gt;=T140,"Yes","No")),"")</f>
        <v/>
      </c>
      <c r="Y140" s="84"/>
      <c r="Z140" s="84"/>
      <c r="AA140" s="84"/>
      <c r="AB140" s="84"/>
      <c r="AC140" s="85"/>
      <c r="AD140" s="85"/>
      <c r="AE140" s="85"/>
      <c r="AF140" s="85"/>
      <c r="AG140" s="84" t="str">
        <f t="shared" si="8"/>
        <v/>
      </c>
      <c r="AH140" s="84"/>
      <c r="AI140" s="84"/>
      <c r="AJ140" s="84"/>
      <c r="AK140" s="84"/>
      <c r="AL140" s="13"/>
      <c r="AN140" s="9">
        <f>IF(C140&lt;&gt;"",IF(VLOOKUP(C140,Reference!$I$1:$J$186,2,FALSE)=" ",0,VLOOKUP(C140,Reference!$I$1:$J$186,2,FALSE)),"")</f>
        <v>0.05</v>
      </c>
      <c r="AO140" s="9" t="str">
        <f>IF(C140&lt;&gt;"",IF(VLOOKUP(C140,Reference!$M$1:$Q$186,2,FALSE)=" ",0,VLOOKUP(C140,Reference!$M$1:$Q$186,2,FALSE)),"")</f>
        <v>Y</v>
      </c>
    </row>
    <row r="141" spans="1:41" ht="12.75" customHeight="1" x14ac:dyDescent="0.2">
      <c r="A141" s="91"/>
      <c r="B141" s="78"/>
      <c r="C141" s="86" t="s">
        <v>75</v>
      </c>
      <c r="D141" s="87"/>
      <c r="E141" s="87"/>
      <c r="F141" s="87"/>
      <c r="G141" s="87"/>
      <c r="H141" s="87"/>
      <c r="I141" s="87"/>
      <c r="J141" s="87"/>
      <c r="K141" s="87"/>
      <c r="L141" s="88"/>
      <c r="M141" s="24"/>
      <c r="N141" s="83"/>
      <c r="O141" s="83"/>
      <c r="P141" s="83"/>
      <c r="Q141" s="83"/>
      <c r="R141" s="83"/>
      <c r="S141" s="83"/>
      <c r="T141" s="84">
        <f>IF(C141&lt;&gt;"",IF(VLOOKUP(C141,Reference!$A$1:$B$186,2,FALSE)="","N/A",VLOOKUP(C141,Reference!$A$1:$B$186,2,FALSE)),"")</f>
        <v>7.9000000000000009E-5</v>
      </c>
      <c r="U141" s="84"/>
      <c r="V141" s="84"/>
      <c r="W141" s="84"/>
      <c r="X141" s="84" t="str">
        <f t="shared" si="9"/>
        <v/>
      </c>
      <c r="Y141" s="84"/>
      <c r="Z141" s="84"/>
      <c r="AA141" s="84"/>
      <c r="AB141" s="84"/>
      <c r="AC141" s="85"/>
      <c r="AD141" s="85"/>
      <c r="AE141" s="85"/>
      <c r="AF141" s="85"/>
      <c r="AG141" s="84" t="str">
        <f t="shared" si="8"/>
        <v/>
      </c>
      <c r="AH141" s="84"/>
      <c r="AI141" s="84"/>
      <c r="AJ141" s="84"/>
      <c r="AK141" s="84"/>
      <c r="AL141" s="13"/>
      <c r="AN141" s="9">
        <f>IF(C141&lt;&gt;"",IF(VLOOKUP(C141,Reference!$I$1:$J$186,2,FALSE)=" ",0,VLOOKUP(C141,Reference!$I$1:$J$186,2,FALSE)),"")</f>
        <v>0.05</v>
      </c>
      <c r="AO141" s="9" t="str">
        <f>IF(C141&lt;&gt;"",IF(VLOOKUP(C141,Reference!$M$1:$Q$186,2,FALSE)=" ",0,VLOOKUP(C141,Reference!$M$1:$Q$186,2,FALSE)),"")</f>
        <v/>
      </c>
    </row>
    <row r="142" spans="1:41" ht="12.75" customHeight="1" x14ac:dyDescent="0.2">
      <c r="A142" s="91"/>
      <c r="B142" s="78"/>
      <c r="C142" s="86" t="s">
        <v>76</v>
      </c>
      <c r="D142" s="87"/>
      <c r="E142" s="87"/>
      <c r="F142" s="87"/>
      <c r="G142" s="87"/>
      <c r="H142" s="87"/>
      <c r="I142" s="87"/>
      <c r="J142" s="87"/>
      <c r="K142" s="87"/>
      <c r="L142" s="88"/>
      <c r="M142" s="24"/>
      <c r="N142" s="83"/>
      <c r="O142" s="83"/>
      <c r="P142" s="83"/>
      <c r="Q142" s="83"/>
      <c r="R142" s="83"/>
      <c r="S142" s="83"/>
      <c r="T142" s="84">
        <f>IF(C142&lt;&gt;"",IF(VLOOKUP(C142,Reference!$A$1:$B$186,2,FALSE)="","N/A",VLOOKUP(C142,Reference!$A$1:$B$186,2,FALSE)),"")</f>
        <v>3.8999999999999999E-5</v>
      </c>
      <c r="U142" s="84"/>
      <c r="V142" s="84"/>
      <c r="W142" s="84"/>
      <c r="X142" s="84" t="str">
        <f t="shared" si="9"/>
        <v/>
      </c>
      <c r="Y142" s="84"/>
      <c r="Z142" s="84"/>
      <c r="AA142" s="84"/>
      <c r="AB142" s="84"/>
      <c r="AC142" s="85"/>
      <c r="AD142" s="85"/>
      <c r="AE142" s="85"/>
      <c r="AF142" s="85"/>
      <c r="AG142" s="84" t="str">
        <f t="shared" si="8"/>
        <v/>
      </c>
      <c r="AH142" s="84"/>
      <c r="AI142" s="84"/>
      <c r="AJ142" s="84"/>
      <c r="AK142" s="84"/>
      <c r="AL142" s="13"/>
      <c r="AN142" s="9">
        <f>IF(C142&lt;&gt;"",IF(VLOOKUP(C142,Reference!$I$1:$J$186,2,FALSE)=" ",0,VLOOKUP(C142,Reference!$I$1:$J$186,2,FALSE)),"")</f>
        <v>0.05</v>
      </c>
      <c r="AO142" s="9" t="str">
        <f>IF(C142&lt;&gt;"",IF(VLOOKUP(C142,Reference!$M$1:$Q$186,2,FALSE)=" ",0,VLOOKUP(C142,Reference!$M$1:$Q$186,2,FALSE)),"")</f>
        <v/>
      </c>
    </row>
    <row r="143" spans="1:41" ht="12.75" customHeight="1" x14ac:dyDescent="0.2">
      <c r="A143" s="91"/>
      <c r="B143" s="78"/>
      <c r="C143" s="86" t="s">
        <v>123</v>
      </c>
      <c r="D143" s="87"/>
      <c r="E143" s="87"/>
      <c r="F143" s="87"/>
      <c r="G143" s="87"/>
      <c r="H143" s="87"/>
      <c r="I143" s="87"/>
      <c r="J143" s="87"/>
      <c r="K143" s="87"/>
      <c r="L143" s="88"/>
      <c r="M143" s="24"/>
      <c r="N143" s="83"/>
      <c r="O143" s="83"/>
      <c r="P143" s="83"/>
      <c r="Q143" s="83"/>
      <c r="R143" s="83"/>
      <c r="S143" s="83"/>
      <c r="T143" s="84">
        <f>IF(C143&lt;&gt;"",IF(VLOOKUP(C143,Reference!$A$1:$B$186,2,FALSE)="","N/A",VLOOKUP(C143,Reference!$A$1:$B$186,2,FALSE)),"")</f>
        <v>1.9999999999999998E-4</v>
      </c>
      <c r="U143" s="84"/>
      <c r="V143" s="84"/>
      <c r="W143" s="84"/>
      <c r="X143" s="84" t="str">
        <f t="shared" si="9"/>
        <v/>
      </c>
      <c r="Y143" s="84"/>
      <c r="Z143" s="84"/>
      <c r="AA143" s="84"/>
      <c r="AB143" s="84"/>
      <c r="AC143" s="85"/>
      <c r="AD143" s="85"/>
      <c r="AE143" s="85"/>
      <c r="AF143" s="85"/>
      <c r="AG143" s="84" t="str">
        <f t="shared" si="8"/>
        <v/>
      </c>
      <c r="AH143" s="84"/>
      <c r="AI143" s="84"/>
      <c r="AJ143" s="84"/>
      <c r="AK143" s="84"/>
      <c r="AL143" s="13"/>
      <c r="AN143" s="9">
        <f>IF(C143&lt;&gt;"",IF(VLOOKUP(C143,Reference!$I$1:$J$186,2,FALSE)=" ",0,VLOOKUP(C143,Reference!$I$1:$J$186,2,FALSE)),"")</f>
        <v>0.5</v>
      </c>
      <c r="AO143" s="9" t="str">
        <f>IF(C143&lt;&gt;"",IF(VLOOKUP(C143,Reference!$M$1:$Q$186,2,FALSE)=" ",0,VLOOKUP(C143,Reference!$M$1:$Q$186,2,FALSE)),"")</f>
        <v/>
      </c>
    </row>
    <row r="144" spans="1:41" ht="12.75" customHeight="1" x14ac:dyDescent="0.2">
      <c r="A144" s="91"/>
      <c r="B144" s="79"/>
      <c r="C144" s="86" t="s">
        <v>14</v>
      </c>
      <c r="D144" s="87"/>
      <c r="E144" s="87"/>
      <c r="F144" s="87"/>
      <c r="G144" s="87"/>
      <c r="H144" s="87"/>
      <c r="I144" s="87"/>
      <c r="J144" s="87"/>
      <c r="K144" s="87"/>
      <c r="L144" s="88"/>
      <c r="M144" s="24"/>
      <c r="N144" s="83"/>
      <c r="O144" s="83"/>
      <c r="P144" s="83"/>
      <c r="Q144" s="83"/>
      <c r="R144" s="83"/>
      <c r="S144" s="83"/>
      <c r="T144" s="84">
        <f>IF(C144&lt;&gt;"",IF(VLOOKUP(C144,Reference!$A$1:$B$186,2,FALSE)="","N/A",VLOOKUP(C144,Reference!$A$1:$B$186,2,FALSE)),"")</f>
        <v>5.0000000000000001E-9</v>
      </c>
      <c r="U144" s="84"/>
      <c r="V144" s="84"/>
      <c r="W144" s="84"/>
      <c r="X144" s="84" t="str">
        <f t="shared" si="9"/>
        <v/>
      </c>
      <c r="Y144" s="84"/>
      <c r="Z144" s="84"/>
      <c r="AA144" s="84"/>
      <c r="AB144" s="84"/>
      <c r="AC144" s="85"/>
      <c r="AD144" s="85"/>
      <c r="AE144" s="85"/>
      <c r="AF144" s="85"/>
      <c r="AG144" s="84" t="str">
        <f t="shared" si="8"/>
        <v/>
      </c>
      <c r="AH144" s="84"/>
      <c r="AI144" s="84"/>
      <c r="AJ144" s="84"/>
      <c r="AK144" s="84"/>
      <c r="AL144" s="13"/>
      <c r="AN144" s="9">
        <f>IF(C144&lt;&gt;"",IF(VLOOKUP(C144,Reference!$I$1:$J$186,2,FALSE)=" ",0,VLOOKUP(C144,Reference!$I$1:$J$186,2,FALSE)),"")</f>
        <v>5.0000000000000004E-6</v>
      </c>
      <c r="AO144" s="9" t="str">
        <f>IF(C144&lt;&gt;"",IF(VLOOKUP(C144,Reference!$M$1:$Q$186,2,FALSE)=" ",0,VLOOKUP(C144,Reference!$M$1:$Q$186,2,FALSE)),"")</f>
        <v/>
      </c>
    </row>
    <row r="145" spans="1:41" ht="12.75" customHeight="1" x14ac:dyDescent="0.2">
      <c r="A145" s="91"/>
      <c r="B145" s="77" t="s">
        <v>225</v>
      </c>
      <c r="C145" s="86" t="s">
        <v>183</v>
      </c>
      <c r="D145" s="87"/>
      <c r="E145" s="87"/>
      <c r="F145" s="87"/>
      <c r="G145" s="87"/>
      <c r="H145" s="87"/>
      <c r="I145" s="87"/>
      <c r="J145" s="87"/>
      <c r="K145" s="87"/>
      <c r="L145" s="88"/>
      <c r="M145" s="24"/>
      <c r="N145" s="83"/>
      <c r="O145" s="83"/>
      <c r="P145" s="83"/>
      <c r="Q145" s="83"/>
      <c r="R145" s="83"/>
      <c r="S145" s="83"/>
      <c r="T145" s="84" t="str">
        <f>IF(C145&lt;&gt;"",IF(VLOOKUP(C145,Reference!$A$1:$B$186,2,FALSE)="","N/A",VLOOKUP(C145,Reference!$A$1:$B$186,2,FALSE)),"")</f>
        <v>N/A</v>
      </c>
      <c r="U145" s="84"/>
      <c r="V145" s="84"/>
      <c r="W145" s="84"/>
      <c r="X145" s="84" t="str">
        <f t="shared" si="9"/>
        <v/>
      </c>
      <c r="Y145" s="84"/>
      <c r="Z145" s="84"/>
      <c r="AA145" s="84"/>
      <c r="AB145" s="84"/>
      <c r="AC145" s="85"/>
      <c r="AD145" s="85"/>
      <c r="AE145" s="85"/>
      <c r="AF145" s="85"/>
      <c r="AG145" s="84" t="str">
        <f t="shared" si="8"/>
        <v/>
      </c>
      <c r="AH145" s="84"/>
      <c r="AI145" s="84"/>
      <c r="AJ145" s="84"/>
      <c r="AK145" s="84"/>
      <c r="AL145" s="13"/>
      <c r="AN145" s="9">
        <f>IF(C145&lt;&gt;"",IF(VLOOKUP(C145,Reference!$I$1:$J$186,2,FALSE)=" ",0,VLOOKUP(C145,Reference!$I$1:$J$186,2,FALSE)),"")</f>
        <v>3</v>
      </c>
      <c r="AO145" s="9" t="str">
        <f>IF(C145&lt;&gt;"",IF(VLOOKUP(C145,Reference!$M$1:$Q$186,2,FALSE)=" ",0,VLOOKUP(C145,Reference!$M$1:$Q$186,2,FALSE)),"")</f>
        <v/>
      </c>
    </row>
    <row r="146" spans="1:41" ht="12.75" customHeight="1" x14ac:dyDescent="0.2">
      <c r="A146" s="91"/>
      <c r="B146" s="78"/>
      <c r="C146" s="86" t="s">
        <v>184</v>
      </c>
      <c r="D146" s="87"/>
      <c r="E146" s="87"/>
      <c r="F146" s="87"/>
      <c r="G146" s="87"/>
      <c r="H146" s="87"/>
      <c r="I146" s="87"/>
      <c r="J146" s="87"/>
      <c r="K146" s="87"/>
      <c r="L146" s="88"/>
      <c r="M146" s="24"/>
      <c r="N146" s="83"/>
      <c r="O146" s="83"/>
      <c r="P146" s="83"/>
      <c r="Q146" s="83"/>
      <c r="R146" s="83"/>
      <c r="S146" s="83"/>
      <c r="T146" s="84" t="str">
        <f>IF(C146&lt;&gt;"",IF(VLOOKUP(C146,Reference!$A$1:$B$186,2,FALSE)="","N/A",VLOOKUP(C146,Reference!$A$1:$B$186,2,FALSE)),"")</f>
        <v>N/A</v>
      </c>
      <c r="U146" s="84"/>
      <c r="V146" s="84"/>
      <c r="W146" s="84"/>
      <c r="X146" s="84" t="str">
        <f t="shared" si="9"/>
        <v/>
      </c>
      <c r="Y146" s="84"/>
      <c r="Z146" s="84"/>
      <c r="AA146" s="84"/>
      <c r="AB146" s="84"/>
      <c r="AC146" s="85"/>
      <c r="AD146" s="85"/>
      <c r="AE146" s="85"/>
      <c r="AF146" s="85"/>
      <c r="AG146" s="84" t="str">
        <f t="shared" si="8"/>
        <v/>
      </c>
      <c r="AH146" s="84"/>
      <c r="AI146" s="84"/>
      <c r="AJ146" s="84"/>
      <c r="AK146" s="84"/>
      <c r="AL146" s="13"/>
      <c r="AN146" s="9">
        <f>IF(C146&lt;&gt;"",IF(VLOOKUP(C146,Reference!$I$1:$J$186,2,FALSE)=" ",0,VLOOKUP(C146,Reference!$I$1:$J$186,2,FALSE)),"")</f>
        <v>4</v>
      </c>
      <c r="AO146" s="9" t="str">
        <f>IF(C146&lt;&gt;"",IF(VLOOKUP(C146,Reference!$M$1:$Q$186,2,FALSE)=" ",0,VLOOKUP(C146,Reference!$M$1:$Q$186,2,FALSE)),"")</f>
        <v/>
      </c>
    </row>
    <row r="147" spans="1:41" ht="12.75" customHeight="1" x14ac:dyDescent="0.2">
      <c r="A147" s="91"/>
      <c r="B147" s="78"/>
      <c r="C147" s="86" t="s">
        <v>185</v>
      </c>
      <c r="D147" s="87"/>
      <c r="E147" s="87"/>
      <c r="F147" s="87"/>
      <c r="G147" s="87"/>
      <c r="H147" s="87"/>
      <c r="I147" s="87"/>
      <c r="J147" s="87"/>
      <c r="K147" s="87"/>
      <c r="L147" s="88"/>
      <c r="M147" s="24"/>
      <c r="N147" s="83"/>
      <c r="O147" s="83"/>
      <c r="P147" s="83"/>
      <c r="Q147" s="83"/>
      <c r="R147" s="83"/>
      <c r="S147" s="83"/>
      <c r="T147" s="84" t="str">
        <f>IF(C147&lt;&gt;"",IF(VLOOKUP(C147,Reference!$A$1:$B$186,2,FALSE)="","N/A",VLOOKUP(C147,Reference!$A$1:$B$186,2,FALSE)),"")</f>
        <v>N/A</v>
      </c>
      <c r="U147" s="84"/>
      <c r="V147" s="84"/>
      <c r="W147" s="84"/>
      <c r="X147" s="84" t="str">
        <f t="shared" si="9"/>
        <v/>
      </c>
      <c r="Y147" s="84"/>
      <c r="Z147" s="84"/>
      <c r="AA147" s="84"/>
      <c r="AB147" s="84"/>
      <c r="AC147" s="85"/>
      <c r="AD147" s="85"/>
      <c r="AE147" s="85"/>
      <c r="AF147" s="85"/>
      <c r="AG147" s="84" t="str">
        <f t="shared" si="8"/>
        <v/>
      </c>
      <c r="AH147" s="84"/>
      <c r="AI147" s="84"/>
      <c r="AJ147" s="84"/>
      <c r="AK147" s="84"/>
      <c r="AL147" s="13"/>
      <c r="AN147" s="9">
        <f>IF(C147&lt;&gt;"",IF(VLOOKUP(C147,Reference!$I$1:$J$186,2,FALSE)=" ",0,VLOOKUP(C147,Reference!$I$1:$J$186,2,FALSE)),"")</f>
        <v>1</v>
      </c>
      <c r="AO147" s="9" t="str">
        <f>IF(C147&lt;&gt;"",IF(VLOOKUP(C147,Reference!$M$1:$Q$186,2,FALSE)=" ",0,VLOOKUP(C147,Reference!$M$1:$Q$186,2,FALSE)),"")</f>
        <v/>
      </c>
    </row>
    <row r="148" spans="1:41" ht="12.75" customHeight="1" x14ac:dyDescent="0.2">
      <c r="A148" s="91"/>
      <c r="B148" s="78"/>
      <c r="C148" s="86" t="s">
        <v>186</v>
      </c>
      <c r="D148" s="87"/>
      <c r="E148" s="87"/>
      <c r="F148" s="87"/>
      <c r="G148" s="87"/>
      <c r="H148" s="87"/>
      <c r="I148" s="87"/>
      <c r="J148" s="87"/>
      <c r="K148" s="87"/>
      <c r="L148" s="88"/>
      <c r="M148" s="24"/>
      <c r="N148" s="83"/>
      <c r="O148" s="83"/>
      <c r="P148" s="83"/>
      <c r="Q148" s="83"/>
      <c r="R148" s="83"/>
      <c r="S148" s="83"/>
      <c r="T148" s="84">
        <f>IF(C148&lt;&gt;"",IF(VLOOKUP(C148,Reference!$A$1:$B$186,2,FALSE)="","N/A",VLOOKUP(C148,Reference!$A$1:$B$186,2,FALSE)),"")</f>
        <v>4000</v>
      </c>
      <c r="U148" s="84"/>
      <c r="V148" s="84"/>
      <c r="W148" s="84"/>
      <c r="X148" s="84" t="str">
        <f t="shared" si="9"/>
        <v/>
      </c>
      <c r="Y148" s="84"/>
      <c r="Z148" s="84"/>
      <c r="AA148" s="84"/>
      <c r="AB148" s="84"/>
      <c r="AC148" s="85"/>
      <c r="AD148" s="85"/>
      <c r="AE148" s="85"/>
      <c r="AF148" s="85"/>
      <c r="AG148" s="84" t="str">
        <f t="shared" si="8"/>
        <v/>
      </c>
      <c r="AH148" s="84"/>
      <c r="AI148" s="84"/>
      <c r="AJ148" s="84"/>
      <c r="AK148" s="84"/>
      <c r="AL148" s="13"/>
      <c r="AN148" s="9">
        <f>IF(C148&lt;&gt;"",IF(VLOOKUP(C148,Reference!$I$1:$J$186,2,FALSE)=" ",0,VLOOKUP(C148,Reference!$I$1:$J$186,2,FALSE)),"")</f>
        <v>10</v>
      </c>
      <c r="AO148" s="9" t="str">
        <f>IF(C148&lt;&gt;"",IF(VLOOKUP(C148,Reference!$M$1:$Q$186,2,FALSE)=" ",0,VLOOKUP(C148,Reference!$M$1:$Q$186,2,FALSE)),"")</f>
        <v>Y</v>
      </c>
    </row>
    <row r="149" spans="1:41" ht="12.75" customHeight="1" x14ac:dyDescent="0.2">
      <c r="A149" s="91"/>
      <c r="B149" s="79"/>
      <c r="C149" s="86" t="s">
        <v>187</v>
      </c>
      <c r="D149" s="87"/>
      <c r="E149" s="87"/>
      <c r="F149" s="87"/>
      <c r="G149" s="87"/>
      <c r="H149" s="87"/>
      <c r="I149" s="87"/>
      <c r="J149" s="87"/>
      <c r="K149" s="87"/>
      <c r="L149" s="88"/>
      <c r="M149" s="24"/>
      <c r="N149" s="83"/>
      <c r="O149" s="83"/>
      <c r="P149" s="83"/>
      <c r="Q149" s="83"/>
      <c r="R149" s="83"/>
      <c r="S149" s="83"/>
      <c r="T149" s="84" t="str">
        <f>IF(C149&lt;&gt;"",IF(VLOOKUP(C149,Reference!$A$1:$B$186,2,FALSE)="","N/A",VLOOKUP(C149,Reference!$A$1:$B$186,2,FALSE)),"")</f>
        <v>N/A</v>
      </c>
      <c r="U149" s="84"/>
      <c r="V149" s="84"/>
      <c r="W149" s="84"/>
      <c r="X149" s="84" t="str">
        <f t="shared" si="9"/>
        <v/>
      </c>
      <c r="Y149" s="84"/>
      <c r="Z149" s="84"/>
      <c r="AA149" s="84"/>
      <c r="AB149" s="84"/>
      <c r="AC149" s="85"/>
      <c r="AD149" s="85"/>
      <c r="AE149" s="85"/>
      <c r="AF149" s="85"/>
      <c r="AG149" s="84" t="str">
        <f t="shared" si="8"/>
        <v/>
      </c>
      <c r="AH149" s="84"/>
      <c r="AI149" s="84"/>
      <c r="AJ149" s="84"/>
      <c r="AK149" s="84"/>
      <c r="AL149" s="13"/>
      <c r="AN149" s="9">
        <f>IF(C149&lt;&gt;"",IF(VLOOKUP(C149,Reference!$I$1:$J$186,2,FALSE)=" ",0,VLOOKUP(C149,Reference!$I$1:$J$186,2,FALSE)),"")</f>
        <v>2</v>
      </c>
      <c r="AO149" s="9" t="str">
        <f>IF(C149&lt;&gt;"",IF(VLOOKUP(C149,Reference!$M$1:$Q$186,2,FALSE)=" ",0,VLOOKUP(C149,Reference!$M$1:$Q$186,2,FALSE)),"")</f>
        <v/>
      </c>
    </row>
    <row r="150" spans="1:41" ht="12.75" customHeight="1" x14ac:dyDescent="0.2">
      <c r="A150" s="91"/>
      <c r="B150" s="47"/>
      <c r="C150" s="80"/>
      <c r="D150" s="81"/>
      <c r="E150" s="81"/>
      <c r="F150" s="81"/>
      <c r="G150" s="81"/>
      <c r="H150" s="81"/>
      <c r="I150" s="81"/>
      <c r="J150" s="81"/>
      <c r="K150" s="81"/>
      <c r="L150" s="82"/>
      <c r="M150" s="24"/>
      <c r="N150" s="83"/>
      <c r="O150" s="83"/>
      <c r="P150" s="83"/>
      <c r="Q150" s="83"/>
      <c r="R150" s="83"/>
      <c r="S150" s="83"/>
      <c r="T150" s="84" t="str">
        <f>IF(C150&lt;&gt;"",IF(VLOOKUP(C150,Reference!$A$1:$B$186,2,FALSE)="","N/A",VLOOKUP(C150,Reference!$A$1:$B$186,2,FALSE)),"")</f>
        <v/>
      </c>
      <c r="U150" s="84"/>
      <c r="V150" s="84"/>
      <c r="W150" s="84"/>
      <c r="X150" s="84" t="str">
        <f t="shared" si="9"/>
        <v/>
      </c>
      <c r="Y150" s="84"/>
      <c r="Z150" s="84"/>
      <c r="AA150" s="84"/>
      <c r="AB150" s="84"/>
      <c r="AC150" s="85"/>
      <c r="AD150" s="85"/>
      <c r="AE150" s="85"/>
      <c r="AF150" s="85"/>
      <c r="AG150" s="84" t="str">
        <f t="shared" si="8"/>
        <v/>
      </c>
      <c r="AH150" s="84"/>
      <c r="AI150" s="84"/>
      <c r="AJ150" s="84"/>
      <c r="AK150" s="84"/>
      <c r="AL150" s="13"/>
      <c r="AN150" s="9" t="str">
        <f>IF(C150&lt;&gt;"",IF(VLOOKUP(C150,Reference!$I$1:$J$186,2,FALSE)=" ",0,VLOOKUP(C150,Reference!$I$1:$J$186,2,FALSE)),"")</f>
        <v/>
      </c>
      <c r="AO150" s="9" t="str">
        <f>IF(C150&lt;&gt;"",IF(VLOOKUP(C150,Reference!$M$1:$Q$186,2,FALSE)=" ",0,VLOOKUP(C150,Reference!$M$1:$Q$186,2,FALSE)),"")</f>
        <v/>
      </c>
    </row>
    <row r="151" spans="1:41" ht="12.75" customHeight="1" x14ac:dyDescent="0.2">
      <c r="A151" s="91"/>
      <c r="B151" s="47"/>
      <c r="C151" s="80"/>
      <c r="D151" s="81"/>
      <c r="E151" s="81"/>
      <c r="F151" s="81"/>
      <c r="G151" s="81"/>
      <c r="H151" s="81"/>
      <c r="I151" s="81"/>
      <c r="J151" s="81"/>
      <c r="K151" s="81"/>
      <c r="L151" s="82"/>
      <c r="M151" s="24"/>
      <c r="N151" s="83"/>
      <c r="O151" s="83"/>
      <c r="P151" s="83"/>
      <c r="Q151" s="83"/>
      <c r="R151" s="83"/>
      <c r="S151" s="83"/>
      <c r="T151" s="84" t="str">
        <f>IF(C151&lt;&gt;"",IF(VLOOKUP(C151,Reference!$A$1:$B$186,2,FALSE)="","N/A",VLOOKUP(C151,Reference!$A$1:$B$186,2,FALSE)),"")</f>
        <v/>
      </c>
      <c r="U151" s="84"/>
      <c r="V151" s="84"/>
      <c r="W151" s="84"/>
      <c r="X151" s="84" t="str">
        <f t="shared" si="9"/>
        <v/>
      </c>
      <c r="Y151" s="84"/>
      <c r="Z151" s="84"/>
      <c r="AA151" s="84"/>
      <c r="AB151" s="84"/>
      <c r="AC151" s="85"/>
      <c r="AD151" s="85"/>
      <c r="AE151" s="85"/>
      <c r="AF151" s="85"/>
      <c r="AG151" s="84" t="str">
        <f t="shared" si="8"/>
        <v/>
      </c>
      <c r="AH151" s="84"/>
      <c r="AI151" s="84"/>
      <c r="AJ151" s="84"/>
      <c r="AK151" s="84"/>
      <c r="AL151" s="13"/>
      <c r="AN151" s="9" t="str">
        <f>IF(C151&lt;&gt;"",IF(VLOOKUP(C151,Reference!$I$1:$J$186,2,FALSE)=" ",0,VLOOKUP(C151,Reference!$I$1:$J$186,2,FALSE)),"")</f>
        <v/>
      </c>
      <c r="AO151" s="9" t="str">
        <f>IF(C151&lt;&gt;"",IF(VLOOKUP(C151,Reference!$M$1:$Q$186,2,FALSE)=" ",0,VLOOKUP(C151,Reference!$M$1:$Q$186,2,FALSE)),"")</f>
        <v/>
      </c>
    </row>
    <row r="152" spans="1:41" ht="12.75" customHeight="1" x14ac:dyDescent="0.2">
      <c r="A152" s="91"/>
      <c r="B152" s="47"/>
      <c r="C152" s="80"/>
      <c r="D152" s="81"/>
      <c r="E152" s="81"/>
      <c r="F152" s="81"/>
      <c r="G152" s="81"/>
      <c r="H152" s="81"/>
      <c r="I152" s="81"/>
      <c r="J152" s="81"/>
      <c r="K152" s="81"/>
      <c r="L152" s="82"/>
      <c r="M152" s="24"/>
      <c r="N152" s="83"/>
      <c r="O152" s="83"/>
      <c r="P152" s="83"/>
      <c r="Q152" s="83"/>
      <c r="R152" s="83"/>
      <c r="S152" s="83"/>
      <c r="T152" s="84" t="str">
        <f>IF(C152&lt;&gt;"",IF(VLOOKUP(C152,Reference!$A$1:$B$186,2,FALSE)="","N/A",VLOOKUP(C152,Reference!$A$1:$B$186,2,FALSE)),"")</f>
        <v/>
      </c>
      <c r="U152" s="84"/>
      <c r="V152" s="84"/>
      <c r="W152" s="84"/>
      <c r="X152" s="84" t="str">
        <f t="shared" si="9"/>
        <v/>
      </c>
      <c r="Y152" s="84"/>
      <c r="Z152" s="84"/>
      <c r="AA152" s="84"/>
      <c r="AB152" s="84"/>
      <c r="AC152" s="85"/>
      <c r="AD152" s="85"/>
      <c r="AE152" s="85"/>
      <c r="AF152" s="85"/>
      <c r="AG152" s="84" t="str">
        <f t="shared" si="8"/>
        <v/>
      </c>
      <c r="AH152" s="84"/>
      <c r="AI152" s="84"/>
      <c r="AJ152" s="84"/>
      <c r="AK152" s="84"/>
      <c r="AL152" s="13"/>
      <c r="AN152" s="9" t="str">
        <f>IF(C152&lt;&gt;"",IF(VLOOKUP(C152,Reference!$I$1:$J$186,2,FALSE)=" ",0,VLOOKUP(C152,Reference!$I$1:$J$186,2,FALSE)),"")</f>
        <v/>
      </c>
      <c r="AO152" s="9" t="str">
        <f>IF(C152&lt;&gt;"",IF(VLOOKUP(C152,Reference!$M$1:$Q$186,2,FALSE)=" ",0,VLOOKUP(C152,Reference!$M$1:$Q$186,2,FALSE)),"")</f>
        <v/>
      </c>
    </row>
    <row r="153" spans="1:41" ht="12.75" customHeight="1" x14ac:dyDescent="0.2">
      <c r="A153" s="91"/>
      <c r="B153" s="47"/>
      <c r="C153" s="80"/>
      <c r="D153" s="81"/>
      <c r="E153" s="81"/>
      <c r="F153" s="81"/>
      <c r="G153" s="81"/>
      <c r="H153" s="81"/>
      <c r="I153" s="81"/>
      <c r="J153" s="81"/>
      <c r="K153" s="81"/>
      <c r="L153" s="82"/>
      <c r="M153" s="24"/>
      <c r="N153" s="83"/>
      <c r="O153" s="83"/>
      <c r="P153" s="83"/>
      <c r="Q153" s="83"/>
      <c r="R153" s="83"/>
      <c r="S153" s="83"/>
      <c r="T153" s="84" t="str">
        <f>IF(C153&lt;&gt;"",IF(VLOOKUP(C153,Reference!$A$1:$B$186,2,FALSE)="","N/A",VLOOKUP(C153,Reference!$A$1:$B$186,2,FALSE)),"")</f>
        <v/>
      </c>
      <c r="U153" s="84"/>
      <c r="V153" s="84"/>
      <c r="W153" s="84"/>
      <c r="X153" s="84" t="str">
        <f t="shared" si="9"/>
        <v/>
      </c>
      <c r="Y153" s="84"/>
      <c r="Z153" s="84"/>
      <c r="AA153" s="84"/>
      <c r="AB153" s="84"/>
      <c r="AC153" s="85"/>
      <c r="AD153" s="85"/>
      <c r="AE153" s="85"/>
      <c r="AF153" s="85"/>
      <c r="AG153" s="84" t="str">
        <f t="shared" ref="AG153:AG161" si="10">IF($N153&lt;&gt;"",IF(AND(X153="Yes",AC153&lt;&gt;""),IF(($N153/$AC153)&gt;0.5,"Establish Limits",IF(AND($AO153="Y",($N153/$AC153)&gt;0.1),"Monitor",IF(AND($AO153&lt;&gt;"Y",($N153/$AC153)&gt;0.25),"Monitor","No Limits/Monitoring"))),""),"")</f>
        <v/>
      </c>
      <c r="AH153" s="84"/>
      <c r="AI153" s="84"/>
      <c r="AJ153" s="84"/>
      <c r="AK153" s="84"/>
      <c r="AL153" s="13"/>
      <c r="AN153" s="9" t="str">
        <f>IF(C153&lt;&gt;"",IF(VLOOKUP(C153,Reference!$I$1:$J$186,2,FALSE)=" ",0,VLOOKUP(C153,Reference!$I$1:$J$186,2,FALSE)),"")</f>
        <v/>
      </c>
      <c r="AO153" s="9" t="str">
        <f>IF(C153&lt;&gt;"",IF(VLOOKUP(C153,Reference!$M$1:$Q$186,2,FALSE)=" ",0,VLOOKUP(C153,Reference!$M$1:$Q$186,2,FALSE)),"")</f>
        <v/>
      </c>
    </row>
    <row r="154" spans="1:41" ht="12.75" customHeight="1" x14ac:dyDescent="0.2">
      <c r="A154" s="91"/>
      <c r="B154" s="47"/>
      <c r="C154" s="80"/>
      <c r="D154" s="81"/>
      <c r="E154" s="81"/>
      <c r="F154" s="81"/>
      <c r="G154" s="81"/>
      <c r="H154" s="81"/>
      <c r="I154" s="81"/>
      <c r="J154" s="81"/>
      <c r="K154" s="81"/>
      <c r="L154" s="82"/>
      <c r="M154" s="24"/>
      <c r="N154" s="83"/>
      <c r="O154" s="83"/>
      <c r="P154" s="83"/>
      <c r="Q154" s="83"/>
      <c r="R154" s="83"/>
      <c r="S154" s="83"/>
      <c r="T154" s="84" t="str">
        <f>IF(C154&lt;&gt;"",IF(VLOOKUP(C154,Reference!$A$1:$B$186,2,FALSE)="","N/A",VLOOKUP(C154,Reference!$A$1:$B$186,2,FALSE)),"")</f>
        <v/>
      </c>
      <c r="U154" s="84"/>
      <c r="V154" s="84"/>
      <c r="W154" s="84"/>
      <c r="X154" s="84" t="str">
        <f t="shared" si="9"/>
        <v/>
      </c>
      <c r="Y154" s="84"/>
      <c r="Z154" s="84"/>
      <c r="AA154" s="84"/>
      <c r="AB154" s="84"/>
      <c r="AC154" s="85"/>
      <c r="AD154" s="85"/>
      <c r="AE154" s="85"/>
      <c r="AF154" s="85"/>
      <c r="AG154" s="84" t="str">
        <f t="shared" si="10"/>
        <v/>
      </c>
      <c r="AH154" s="84"/>
      <c r="AI154" s="84"/>
      <c r="AJ154" s="84"/>
      <c r="AK154" s="84"/>
      <c r="AL154" s="13"/>
      <c r="AN154" s="9" t="str">
        <f>IF(C154&lt;&gt;"",IF(VLOOKUP(C154,Reference!$I$1:$J$186,2,FALSE)=" ",0,VLOOKUP(C154,Reference!$I$1:$J$186,2,FALSE)),"")</f>
        <v/>
      </c>
      <c r="AO154" s="9" t="str">
        <f>IF(C154&lt;&gt;"",IF(VLOOKUP(C154,Reference!$M$1:$Q$186,2,FALSE)=" ",0,VLOOKUP(C154,Reference!$M$1:$Q$186,2,FALSE)),"")</f>
        <v/>
      </c>
    </row>
    <row r="155" spans="1:41" ht="12.75" customHeight="1" x14ac:dyDescent="0.2">
      <c r="A155" s="91"/>
      <c r="B155" s="35"/>
      <c r="C155" s="80"/>
      <c r="D155" s="81"/>
      <c r="E155" s="81"/>
      <c r="F155" s="81"/>
      <c r="G155" s="81"/>
      <c r="H155" s="81"/>
      <c r="I155" s="81"/>
      <c r="J155" s="81"/>
      <c r="K155" s="81"/>
      <c r="L155" s="82"/>
      <c r="M155" s="24"/>
      <c r="N155" s="83"/>
      <c r="O155" s="83"/>
      <c r="P155" s="83"/>
      <c r="Q155" s="83"/>
      <c r="R155" s="83"/>
      <c r="S155" s="83"/>
      <c r="T155" s="84" t="str">
        <f>IF(C155&lt;&gt;"",IF(VLOOKUP(C155,Reference!$A$1:$B$186,2,FALSE)="","N/A",VLOOKUP(C155,Reference!$A$1:$B$186,2,FALSE)),"")</f>
        <v/>
      </c>
      <c r="U155" s="84"/>
      <c r="V155" s="84"/>
      <c r="W155" s="84"/>
      <c r="X155" s="84" t="str">
        <f t="shared" si="9"/>
        <v/>
      </c>
      <c r="Y155" s="84"/>
      <c r="Z155" s="84"/>
      <c r="AA155" s="84"/>
      <c r="AB155" s="84"/>
      <c r="AC155" s="85"/>
      <c r="AD155" s="85"/>
      <c r="AE155" s="85"/>
      <c r="AF155" s="85"/>
      <c r="AG155" s="84" t="str">
        <f t="shared" si="10"/>
        <v/>
      </c>
      <c r="AH155" s="84"/>
      <c r="AI155" s="84"/>
      <c r="AJ155" s="84"/>
      <c r="AK155" s="84"/>
      <c r="AL155" s="13"/>
      <c r="AN155" s="9" t="str">
        <f>IF(C155&lt;&gt;"",IF(VLOOKUP(C155,Reference!$I$1:$J$186,2,FALSE)=" ",0,VLOOKUP(C155,Reference!$I$1:$J$186,2,FALSE)),"")</f>
        <v/>
      </c>
      <c r="AO155" s="9" t="str">
        <f>IF(C155&lt;&gt;"",IF(VLOOKUP(C155,Reference!$M$1:$Q$186,2,FALSE)=" ",0,VLOOKUP(C155,Reference!$M$1:$Q$186,2,FALSE)),"")</f>
        <v/>
      </c>
    </row>
    <row r="156" spans="1:41" ht="12.75" customHeight="1" x14ac:dyDescent="0.2">
      <c r="A156" s="91"/>
      <c r="B156" s="35"/>
      <c r="C156" s="80"/>
      <c r="D156" s="81"/>
      <c r="E156" s="81"/>
      <c r="F156" s="81"/>
      <c r="G156" s="81"/>
      <c r="H156" s="81"/>
      <c r="I156" s="81"/>
      <c r="J156" s="81"/>
      <c r="K156" s="81"/>
      <c r="L156" s="82"/>
      <c r="M156" s="24"/>
      <c r="N156" s="83"/>
      <c r="O156" s="83"/>
      <c r="P156" s="83"/>
      <c r="Q156" s="83"/>
      <c r="R156" s="83"/>
      <c r="S156" s="83"/>
      <c r="T156" s="84" t="str">
        <f>IF(C156&lt;&gt;"",IF(VLOOKUP(C156,Reference!$A$1:$B$186,2,FALSE)="","N/A",VLOOKUP(C156,Reference!$A$1:$B$186,2,FALSE)),"")</f>
        <v/>
      </c>
      <c r="U156" s="84"/>
      <c r="V156" s="84"/>
      <c r="W156" s="84"/>
      <c r="X156" s="84" t="str">
        <f t="shared" si="9"/>
        <v/>
      </c>
      <c r="Y156" s="84"/>
      <c r="Z156" s="84"/>
      <c r="AA156" s="84"/>
      <c r="AB156" s="84"/>
      <c r="AC156" s="85"/>
      <c r="AD156" s="85"/>
      <c r="AE156" s="85"/>
      <c r="AF156" s="85"/>
      <c r="AG156" s="84" t="str">
        <f t="shared" si="10"/>
        <v/>
      </c>
      <c r="AH156" s="84"/>
      <c r="AI156" s="84"/>
      <c r="AJ156" s="84"/>
      <c r="AK156" s="84"/>
      <c r="AL156" s="13"/>
      <c r="AN156" s="9" t="str">
        <f>IF(C156&lt;&gt;"",IF(VLOOKUP(C156,Reference!$I$1:$J$186,2,FALSE)=" ",0,VLOOKUP(C156,Reference!$I$1:$J$186,2,FALSE)),"")</f>
        <v/>
      </c>
      <c r="AO156" s="9" t="str">
        <f>IF(C156&lt;&gt;"",IF(VLOOKUP(C156,Reference!$M$1:$Q$186,2,FALSE)=" ",0,VLOOKUP(C156,Reference!$M$1:$Q$186,2,FALSE)),"")</f>
        <v/>
      </c>
    </row>
    <row r="157" spans="1:41" ht="12.75" customHeight="1" x14ac:dyDescent="0.2">
      <c r="A157" s="91"/>
      <c r="B157" s="35"/>
      <c r="C157" s="80"/>
      <c r="D157" s="81"/>
      <c r="E157" s="81"/>
      <c r="F157" s="81"/>
      <c r="G157" s="81"/>
      <c r="H157" s="81"/>
      <c r="I157" s="81"/>
      <c r="J157" s="81"/>
      <c r="K157" s="81"/>
      <c r="L157" s="82"/>
      <c r="M157" s="24"/>
      <c r="N157" s="83"/>
      <c r="O157" s="83"/>
      <c r="P157" s="83"/>
      <c r="Q157" s="83"/>
      <c r="R157" s="83"/>
      <c r="S157" s="83"/>
      <c r="T157" s="84" t="str">
        <f>IF(C157&lt;&gt;"",IF(VLOOKUP(C157,Reference!$A$1:$B$186,2,FALSE)="","N/A",VLOOKUP(C157,Reference!$A$1:$B$186,2,FALSE)),"")</f>
        <v/>
      </c>
      <c r="U157" s="84"/>
      <c r="V157" s="84"/>
      <c r="W157" s="84"/>
      <c r="X157" s="84" t="str">
        <f t="shared" si="9"/>
        <v/>
      </c>
      <c r="Y157" s="84"/>
      <c r="Z157" s="84"/>
      <c r="AA157" s="84"/>
      <c r="AB157" s="84"/>
      <c r="AC157" s="85"/>
      <c r="AD157" s="85"/>
      <c r="AE157" s="85"/>
      <c r="AF157" s="85"/>
      <c r="AG157" s="84" t="str">
        <f t="shared" si="10"/>
        <v/>
      </c>
      <c r="AH157" s="84"/>
      <c r="AI157" s="84"/>
      <c r="AJ157" s="84"/>
      <c r="AK157" s="84"/>
      <c r="AL157" s="13"/>
      <c r="AN157" s="9" t="str">
        <f>IF(C157&lt;&gt;"",IF(VLOOKUP(C157,Reference!$I$1:$J$186,2,FALSE)=" ",0,VLOOKUP(C157,Reference!$I$1:$J$186,2,FALSE)),"")</f>
        <v/>
      </c>
      <c r="AO157" s="9" t="str">
        <f>IF(C157&lt;&gt;"",IF(VLOOKUP(C157,Reference!$M$1:$Q$186,2,FALSE)=" ",0,VLOOKUP(C157,Reference!$M$1:$Q$186,2,FALSE)),"")</f>
        <v/>
      </c>
    </row>
    <row r="158" spans="1:41" ht="12.75" customHeight="1" x14ac:dyDescent="0.2">
      <c r="A158" s="91"/>
      <c r="B158" s="35"/>
      <c r="C158" s="80"/>
      <c r="D158" s="81"/>
      <c r="E158" s="81"/>
      <c r="F158" s="81"/>
      <c r="G158" s="81"/>
      <c r="H158" s="81"/>
      <c r="I158" s="81"/>
      <c r="J158" s="81"/>
      <c r="K158" s="81"/>
      <c r="L158" s="82"/>
      <c r="M158" s="24"/>
      <c r="N158" s="83"/>
      <c r="O158" s="83"/>
      <c r="P158" s="83"/>
      <c r="Q158" s="83"/>
      <c r="R158" s="83"/>
      <c r="S158" s="83"/>
      <c r="T158" s="84" t="str">
        <f>IF(C158&lt;&gt;"",IF(VLOOKUP(C158,Reference!$A$1:$B$186,2,FALSE)="","N/A",VLOOKUP(C158,Reference!$A$1:$B$186,2,FALSE)),"")</f>
        <v/>
      </c>
      <c r="U158" s="84"/>
      <c r="V158" s="84"/>
      <c r="W158" s="84"/>
      <c r="X158" s="84" t="str">
        <f t="shared" si="9"/>
        <v/>
      </c>
      <c r="Y158" s="84"/>
      <c r="Z158" s="84"/>
      <c r="AA158" s="84"/>
      <c r="AB158" s="84"/>
      <c r="AC158" s="85"/>
      <c r="AD158" s="85"/>
      <c r="AE158" s="85"/>
      <c r="AF158" s="85"/>
      <c r="AG158" s="84" t="str">
        <f t="shared" si="10"/>
        <v/>
      </c>
      <c r="AH158" s="84"/>
      <c r="AI158" s="84"/>
      <c r="AJ158" s="84"/>
      <c r="AK158" s="84"/>
      <c r="AL158" s="13"/>
      <c r="AN158" s="9" t="str">
        <f>IF(C158&lt;&gt;"",IF(VLOOKUP(C158,Reference!$I$1:$J$186,2,FALSE)=" ",0,VLOOKUP(C158,Reference!$I$1:$J$186,2,FALSE)),"")</f>
        <v/>
      </c>
      <c r="AO158" s="9" t="str">
        <f>IF(C158&lt;&gt;"",IF(VLOOKUP(C158,Reference!$M$1:$Q$186,2,FALSE)=" ",0,VLOOKUP(C158,Reference!$M$1:$Q$186,2,FALSE)),"")</f>
        <v/>
      </c>
    </row>
    <row r="159" spans="1:41" ht="12.75" customHeight="1" x14ac:dyDescent="0.2">
      <c r="A159" s="91"/>
      <c r="B159" s="35"/>
      <c r="C159" s="80"/>
      <c r="D159" s="81"/>
      <c r="E159" s="81"/>
      <c r="F159" s="81"/>
      <c r="G159" s="81"/>
      <c r="H159" s="81"/>
      <c r="I159" s="81"/>
      <c r="J159" s="81"/>
      <c r="K159" s="81"/>
      <c r="L159" s="82"/>
      <c r="M159" s="24"/>
      <c r="N159" s="83"/>
      <c r="O159" s="83"/>
      <c r="P159" s="83"/>
      <c r="Q159" s="83"/>
      <c r="R159" s="83"/>
      <c r="S159" s="83"/>
      <c r="T159" s="84" t="str">
        <f>IF(C159&lt;&gt;"",IF(VLOOKUP(C159,Reference!$A$1:$B$186,2,FALSE)="","N/A",VLOOKUP(C159,Reference!$A$1:$B$186,2,FALSE)),"")</f>
        <v/>
      </c>
      <c r="U159" s="84"/>
      <c r="V159" s="84"/>
      <c r="W159" s="84"/>
      <c r="X159" s="84" t="str">
        <f t="shared" si="9"/>
        <v/>
      </c>
      <c r="Y159" s="84"/>
      <c r="Z159" s="84"/>
      <c r="AA159" s="84"/>
      <c r="AB159" s="84"/>
      <c r="AC159" s="85"/>
      <c r="AD159" s="85"/>
      <c r="AE159" s="85"/>
      <c r="AF159" s="85"/>
      <c r="AG159" s="84" t="str">
        <f t="shared" si="10"/>
        <v/>
      </c>
      <c r="AH159" s="84"/>
      <c r="AI159" s="84"/>
      <c r="AJ159" s="84"/>
      <c r="AK159" s="84"/>
      <c r="AL159" s="13"/>
      <c r="AN159" s="9" t="str">
        <f>IF(C159&lt;&gt;"",IF(VLOOKUP(C159,Reference!$I$1:$J$186,2,FALSE)=" ",0,VLOOKUP(C159,Reference!$I$1:$J$186,2,FALSE)),"")</f>
        <v/>
      </c>
      <c r="AO159" s="9" t="str">
        <f>IF(C159&lt;&gt;"",IF(VLOOKUP(C159,Reference!$M$1:$Q$186,2,FALSE)=" ",0,VLOOKUP(C159,Reference!$M$1:$Q$186,2,FALSE)),"")</f>
        <v/>
      </c>
    </row>
    <row r="160" spans="1:41" x14ac:dyDescent="0.2">
      <c r="A160" s="91"/>
      <c r="B160" s="35"/>
      <c r="C160" s="80"/>
      <c r="D160" s="81"/>
      <c r="E160" s="81"/>
      <c r="F160" s="81"/>
      <c r="G160" s="81"/>
      <c r="H160" s="81"/>
      <c r="I160" s="81"/>
      <c r="J160" s="81"/>
      <c r="K160" s="81"/>
      <c r="L160" s="82"/>
      <c r="M160" s="24"/>
      <c r="N160" s="83"/>
      <c r="O160" s="83"/>
      <c r="P160" s="83"/>
      <c r="Q160" s="83"/>
      <c r="R160" s="83"/>
      <c r="S160" s="83"/>
      <c r="T160" s="84" t="str">
        <f>IF(C160&lt;&gt;"",IF(VLOOKUP(C160,Reference!$A$1:$B$186,2,FALSE)="","N/A",VLOOKUP(C160,Reference!$A$1:$B$186,2,FALSE)),"")</f>
        <v/>
      </c>
      <c r="U160" s="84"/>
      <c r="V160" s="84"/>
      <c r="W160" s="84"/>
      <c r="X160" s="84" t="str">
        <f t="shared" si="9"/>
        <v/>
      </c>
      <c r="Y160" s="84"/>
      <c r="Z160" s="84"/>
      <c r="AA160" s="84"/>
      <c r="AB160" s="84"/>
      <c r="AC160" s="85"/>
      <c r="AD160" s="85"/>
      <c r="AE160" s="85"/>
      <c r="AF160" s="85"/>
      <c r="AG160" s="84" t="str">
        <f t="shared" si="10"/>
        <v/>
      </c>
      <c r="AH160" s="84"/>
      <c r="AI160" s="84"/>
      <c r="AJ160" s="84"/>
      <c r="AK160" s="84"/>
      <c r="AL160" s="13"/>
      <c r="AN160" s="9" t="str">
        <f>IF(C160&lt;&gt;"",IF(VLOOKUP(C160,Reference!$I$1:$J$186,2,FALSE)=" ",0,VLOOKUP(C160,Reference!$I$1:$J$186,2,FALSE)),"")</f>
        <v/>
      </c>
      <c r="AO160" s="9" t="str">
        <f>IF(C160&lt;&gt;"",IF(VLOOKUP(C160,Reference!$M$1:$Q$186,2,FALSE)=" ",0,VLOOKUP(C160,Reference!$M$1:$Q$186,2,FALSE)),"")</f>
        <v/>
      </c>
    </row>
    <row r="161" spans="1:41" ht="13.5" thickBot="1" x14ac:dyDescent="0.25">
      <c r="A161" s="92"/>
      <c r="B161" s="36"/>
      <c r="C161" s="80"/>
      <c r="D161" s="81"/>
      <c r="E161" s="81"/>
      <c r="F161" s="81"/>
      <c r="G161" s="81"/>
      <c r="H161" s="81"/>
      <c r="I161" s="81"/>
      <c r="J161" s="81"/>
      <c r="K161" s="81"/>
      <c r="L161" s="82"/>
      <c r="M161" s="24"/>
      <c r="N161" s="83"/>
      <c r="O161" s="83"/>
      <c r="P161" s="83"/>
      <c r="Q161" s="83"/>
      <c r="R161" s="83"/>
      <c r="S161" s="83"/>
      <c r="T161" s="84" t="str">
        <f>IF(C161&lt;&gt;"",IF(VLOOKUP(C161,Reference!$A$1:$B$186,2,FALSE)="","N/A",VLOOKUP(C161,Reference!$A$1:$B$186,2,FALSE)),"")</f>
        <v/>
      </c>
      <c r="U161" s="84"/>
      <c r="V161" s="84"/>
      <c r="W161" s="84"/>
      <c r="X161" s="84" t="str">
        <f t="shared" si="9"/>
        <v/>
      </c>
      <c r="Y161" s="84"/>
      <c r="Z161" s="84"/>
      <c r="AA161" s="84"/>
      <c r="AB161" s="84"/>
      <c r="AC161" s="85"/>
      <c r="AD161" s="85"/>
      <c r="AE161" s="85"/>
      <c r="AF161" s="85"/>
      <c r="AG161" s="84" t="str">
        <f t="shared" si="10"/>
        <v/>
      </c>
      <c r="AH161" s="84"/>
      <c r="AI161" s="84"/>
      <c r="AJ161" s="84"/>
      <c r="AK161" s="84"/>
      <c r="AL161" s="15"/>
      <c r="AN161" s="9" t="str">
        <f>IF(C161&lt;&gt;"",IF(VLOOKUP(C161,Reference!$I$1:$J$186,2,FALSE)=" ",0,VLOOKUP(C161,Reference!$I$1:$J$186,2,FALSE)),"")</f>
        <v/>
      </c>
      <c r="AO161" s="9" t="str">
        <f>IF(C161&lt;&gt;"",IF(VLOOKUP(C161,Reference!$M$1:$Q$186,2,FALSE)=" ",0,VLOOKUP(C161,Reference!$M$1:$Q$186,2,FALSE)),"")</f>
        <v/>
      </c>
    </row>
    <row r="162" spans="1:41" ht="14.25" customHeight="1" x14ac:dyDescent="0.2"/>
    <row r="163" spans="1:41" ht="13.5" customHeight="1" x14ac:dyDescent="0.2"/>
    <row r="164" spans="1:41" ht="12.75" customHeight="1" x14ac:dyDescent="0.2"/>
    <row r="165" spans="1:41" ht="12.75" customHeight="1" x14ac:dyDescent="0.2"/>
    <row r="166" spans="1:41" ht="12.75" customHeight="1" x14ac:dyDescent="0.2"/>
    <row r="167" spans="1:41" ht="12.75" customHeight="1" x14ac:dyDescent="0.2"/>
    <row r="168" spans="1:41" ht="12.75" customHeight="1" x14ac:dyDescent="0.2"/>
    <row r="169" spans="1:41" ht="12.75" customHeight="1" x14ac:dyDescent="0.2"/>
    <row r="170" spans="1:41" ht="12.75" customHeight="1" x14ac:dyDescent="0.2"/>
    <row r="171" spans="1:41" ht="12.75" customHeight="1" x14ac:dyDescent="0.2"/>
    <row r="172" spans="1:41" ht="12.75" customHeight="1" x14ac:dyDescent="0.2"/>
    <row r="173" spans="1:41" ht="12.75" customHeight="1" x14ac:dyDescent="0.2"/>
    <row r="174" spans="1:41" ht="12.75" customHeight="1" x14ac:dyDescent="0.2"/>
    <row r="175" spans="1:41" ht="12.75" customHeight="1" x14ac:dyDescent="0.2"/>
    <row r="176" spans="1:41"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6" ht="14.25" customHeight="1" x14ac:dyDescent="0.2"/>
    <row r="197" ht="13.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32" ht="14.25" customHeight="1" x14ac:dyDescent="0.2"/>
    <row r="233" ht="13.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70" ht="14.25" customHeight="1" x14ac:dyDescent="0.2"/>
    <row r="308" ht="14.25" customHeight="1" x14ac:dyDescent="0.2"/>
    <row r="309" ht="13.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4" ht="14.25" customHeight="1" x14ac:dyDescent="0.2"/>
    <row r="345" ht="13.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sheetData>
  <sheetProtection password="CC39" sheet="1" objects="1" scenarios="1"/>
  <dataConsolidate/>
  <mergeCells count="941">
    <mergeCell ref="L7:S7"/>
    <mergeCell ref="T7:Y7"/>
    <mergeCell ref="Z7:AB7"/>
    <mergeCell ref="AC7:AD7"/>
    <mergeCell ref="AE7:AI7"/>
    <mergeCell ref="AJ7:AK7"/>
    <mergeCell ref="T6:Y6"/>
    <mergeCell ref="P6:S6"/>
    <mergeCell ref="Z6:AD6"/>
    <mergeCell ref="AE6:AG6"/>
    <mergeCell ref="A1:A161"/>
    <mergeCell ref="C1:AK1"/>
    <mergeCell ref="C2:AK2"/>
    <mergeCell ref="C3:AK3"/>
    <mergeCell ref="C4:AK4"/>
    <mergeCell ref="C6:E6"/>
    <mergeCell ref="F6:O6"/>
    <mergeCell ref="AH6:AI6"/>
    <mergeCell ref="C11:L11"/>
    <mergeCell ref="N11:S11"/>
    <mergeCell ref="T11:W11"/>
    <mergeCell ref="X11:AB11"/>
    <mergeCell ref="AC11:AF11"/>
    <mergeCell ref="AG11:AK11"/>
    <mergeCell ref="AJ6:AK6"/>
    <mergeCell ref="J7:K7"/>
    <mergeCell ref="C9:L10"/>
    <mergeCell ref="M9:S10"/>
    <mergeCell ref="T9:W10"/>
    <mergeCell ref="X9:AB10"/>
    <mergeCell ref="AC9:AF10"/>
    <mergeCell ref="AG9:AK10"/>
    <mergeCell ref="C13:L13"/>
    <mergeCell ref="N13:S13"/>
    <mergeCell ref="T13:W13"/>
    <mergeCell ref="X13:AB13"/>
    <mergeCell ref="AC13:AF13"/>
    <mergeCell ref="AG13:AK13"/>
    <mergeCell ref="C12:L12"/>
    <mergeCell ref="N12:S12"/>
    <mergeCell ref="T12:W12"/>
    <mergeCell ref="X12:AB12"/>
    <mergeCell ref="AC12:AF12"/>
    <mergeCell ref="AG12:AK12"/>
    <mergeCell ref="N15:S15"/>
    <mergeCell ref="T15:W15"/>
    <mergeCell ref="X15:AB15"/>
    <mergeCell ref="AC15:AF15"/>
    <mergeCell ref="AG15:AK15"/>
    <mergeCell ref="C14:L14"/>
    <mergeCell ref="N14:S14"/>
    <mergeCell ref="T14:W14"/>
    <mergeCell ref="X14:AB14"/>
    <mergeCell ref="AC14:AF14"/>
    <mergeCell ref="AG14:AK14"/>
    <mergeCell ref="N17:S17"/>
    <mergeCell ref="T17:W17"/>
    <mergeCell ref="X17:AB17"/>
    <mergeCell ref="AC17:AF17"/>
    <mergeCell ref="AG17:AK17"/>
    <mergeCell ref="C16:L16"/>
    <mergeCell ref="N16:S16"/>
    <mergeCell ref="T16:W16"/>
    <mergeCell ref="X16:AB16"/>
    <mergeCell ref="AC16:AF16"/>
    <mergeCell ref="AG16:AK16"/>
    <mergeCell ref="N19:S19"/>
    <mergeCell ref="T19:W19"/>
    <mergeCell ref="X19:AB19"/>
    <mergeCell ref="AC19:AF19"/>
    <mergeCell ref="AG19:AK19"/>
    <mergeCell ref="C18:L18"/>
    <mergeCell ref="N18:S18"/>
    <mergeCell ref="T18:W18"/>
    <mergeCell ref="X18:AB18"/>
    <mergeCell ref="AC18:AF18"/>
    <mergeCell ref="AG18:AK18"/>
    <mergeCell ref="N21:S21"/>
    <mergeCell ref="T21:W21"/>
    <mergeCell ref="X21:AB21"/>
    <mergeCell ref="AC21:AF21"/>
    <mergeCell ref="AG21:AK21"/>
    <mergeCell ref="C20:L20"/>
    <mergeCell ref="N20:S20"/>
    <mergeCell ref="T20:W20"/>
    <mergeCell ref="X20:AB20"/>
    <mergeCell ref="AC20:AF20"/>
    <mergeCell ref="AG20:AK20"/>
    <mergeCell ref="N23:S23"/>
    <mergeCell ref="T23:W23"/>
    <mergeCell ref="X23:AB23"/>
    <mergeCell ref="AC23:AF23"/>
    <mergeCell ref="AG23:AK23"/>
    <mergeCell ref="C22:L22"/>
    <mergeCell ref="N22:S22"/>
    <mergeCell ref="T22:W22"/>
    <mergeCell ref="X22:AB22"/>
    <mergeCell ref="AC22:AF22"/>
    <mergeCell ref="AG22:AK22"/>
    <mergeCell ref="N25:S25"/>
    <mergeCell ref="T25:W25"/>
    <mergeCell ref="X25:AB25"/>
    <mergeCell ref="AC25:AF25"/>
    <mergeCell ref="AG25:AK25"/>
    <mergeCell ref="C24:L24"/>
    <mergeCell ref="N24:S24"/>
    <mergeCell ref="T24:W24"/>
    <mergeCell ref="X24:AB24"/>
    <mergeCell ref="AC24:AF24"/>
    <mergeCell ref="AG24:AK24"/>
    <mergeCell ref="N27:S27"/>
    <mergeCell ref="T27:W27"/>
    <mergeCell ref="X27:AB27"/>
    <mergeCell ref="AC27:AF27"/>
    <mergeCell ref="AG27:AK27"/>
    <mergeCell ref="C26:L26"/>
    <mergeCell ref="N26:S26"/>
    <mergeCell ref="T26:W26"/>
    <mergeCell ref="X26:AB26"/>
    <mergeCell ref="AC26:AF26"/>
    <mergeCell ref="AG26:AK26"/>
    <mergeCell ref="N29:S29"/>
    <mergeCell ref="T29:W29"/>
    <mergeCell ref="X29:AB29"/>
    <mergeCell ref="AC29:AF29"/>
    <mergeCell ref="AG29:AK29"/>
    <mergeCell ref="C28:L28"/>
    <mergeCell ref="N28:S28"/>
    <mergeCell ref="T28:W28"/>
    <mergeCell ref="X28:AB28"/>
    <mergeCell ref="AC28:AF28"/>
    <mergeCell ref="AG28:AK28"/>
    <mergeCell ref="N31:S31"/>
    <mergeCell ref="T31:W31"/>
    <mergeCell ref="X31:AB31"/>
    <mergeCell ref="AC31:AF31"/>
    <mergeCell ref="AG31:AK31"/>
    <mergeCell ref="C30:L30"/>
    <mergeCell ref="N30:S30"/>
    <mergeCell ref="T30:W30"/>
    <mergeCell ref="X30:AB30"/>
    <mergeCell ref="AC30:AF30"/>
    <mergeCell ref="AG30:AK30"/>
    <mergeCell ref="N33:S33"/>
    <mergeCell ref="T33:W33"/>
    <mergeCell ref="X33:AB33"/>
    <mergeCell ref="AC33:AF33"/>
    <mergeCell ref="AG33:AK33"/>
    <mergeCell ref="C32:L32"/>
    <mergeCell ref="N32:S32"/>
    <mergeCell ref="T32:W32"/>
    <mergeCell ref="X32:AB32"/>
    <mergeCell ref="AC32:AF32"/>
    <mergeCell ref="AG32:AK32"/>
    <mergeCell ref="N35:S35"/>
    <mergeCell ref="T35:W35"/>
    <mergeCell ref="X35:AB35"/>
    <mergeCell ref="AC35:AF35"/>
    <mergeCell ref="AG35:AK35"/>
    <mergeCell ref="C34:L34"/>
    <mergeCell ref="N34:S34"/>
    <mergeCell ref="T34:W34"/>
    <mergeCell ref="X34:AB34"/>
    <mergeCell ref="AC34:AF34"/>
    <mergeCell ref="AG34:AK34"/>
    <mergeCell ref="N37:S37"/>
    <mergeCell ref="T37:W37"/>
    <mergeCell ref="X37:AB37"/>
    <mergeCell ref="AC37:AF37"/>
    <mergeCell ref="AG37:AK37"/>
    <mergeCell ref="C36:L36"/>
    <mergeCell ref="N36:S36"/>
    <mergeCell ref="T36:W36"/>
    <mergeCell ref="X36:AB36"/>
    <mergeCell ref="AC36:AF36"/>
    <mergeCell ref="AG36:AK36"/>
    <mergeCell ref="N39:S39"/>
    <mergeCell ref="T39:W39"/>
    <mergeCell ref="X39:AB39"/>
    <mergeCell ref="AC39:AF39"/>
    <mergeCell ref="AG39:AK39"/>
    <mergeCell ref="C38:L38"/>
    <mergeCell ref="N38:S38"/>
    <mergeCell ref="T38:W38"/>
    <mergeCell ref="X38:AB38"/>
    <mergeCell ref="AC38:AF38"/>
    <mergeCell ref="AG38:AK38"/>
    <mergeCell ref="N65:S65"/>
    <mergeCell ref="T65:W65"/>
    <mergeCell ref="X65:AB65"/>
    <mergeCell ref="AC65:AF65"/>
    <mergeCell ref="AG65:AK65"/>
    <mergeCell ref="C64:L64"/>
    <mergeCell ref="N64:S64"/>
    <mergeCell ref="T64:W64"/>
    <mergeCell ref="X64:AB64"/>
    <mergeCell ref="AC64:AF64"/>
    <mergeCell ref="AG64:AK64"/>
    <mergeCell ref="N67:S67"/>
    <mergeCell ref="T67:W67"/>
    <mergeCell ref="X67:AB67"/>
    <mergeCell ref="AC67:AF67"/>
    <mergeCell ref="AG67:AK67"/>
    <mergeCell ref="C66:L66"/>
    <mergeCell ref="N66:S66"/>
    <mergeCell ref="T66:W66"/>
    <mergeCell ref="X66:AB66"/>
    <mergeCell ref="AC66:AF66"/>
    <mergeCell ref="AG66:AK66"/>
    <mergeCell ref="C155:L155"/>
    <mergeCell ref="N155:S155"/>
    <mergeCell ref="T155:W155"/>
    <mergeCell ref="X155:AB155"/>
    <mergeCell ref="AC155:AF155"/>
    <mergeCell ref="AG155:AK155"/>
    <mergeCell ref="C68:L68"/>
    <mergeCell ref="N68:S68"/>
    <mergeCell ref="T68:W68"/>
    <mergeCell ref="X68:AB68"/>
    <mergeCell ref="AC68:AF68"/>
    <mergeCell ref="AG68:AK68"/>
    <mergeCell ref="C75:L75"/>
    <mergeCell ref="C76:L76"/>
    <mergeCell ref="C77:L77"/>
    <mergeCell ref="C78:L78"/>
    <mergeCell ref="C79:L79"/>
    <mergeCell ref="C80:L80"/>
    <mergeCell ref="C69:L69"/>
    <mergeCell ref="C70:L70"/>
    <mergeCell ref="C71:L71"/>
    <mergeCell ref="C72:L72"/>
    <mergeCell ref="C73:L73"/>
    <mergeCell ref="C74:L74"/>
    <mergeCell ref="C157:L157"/>
    <mergeCell ref="N157:S157"/>
    <mergeCell ref="T157:W157"/>
    <mergeCell ref="X157:AB157"/>
    <mergeCell ref="AC157:AF157"/>
    <mergeCell ref="AG157:AK157"/>
    <mergeCell ref="C156:L156"/>
    <mergeCell ref="N156:S156"/>
    <mergeCell ref="T156:W156"/>
    <mergeCell ref="X156:AB156"/>
    <mergeCell ref="AC156:AF156"/>
    <mergeCell ref="AG156:AK156"/>
    <mergeCell ref="C159:L159"/>
    <mergeCell ref="N159:S159"/>
    <mergeCell ref="T159:W159"/>
    <mergeCell ref="X159:AB159"/>
    <mergeCell ref="AC159:AF159"/>
    <mergeCell ref="AG159:AK159"/>
    <mergeCell ref="C158:L158"/>
    <mergeCell ref="N158:S158"/>
    <mergeCell ref="T158:W158"/>
    <mergeCell ref="X158:AB158"/>
    <mergeCell ref="AC158:AF158"/>
    <mergeCell ref="AG158:AK158"/>
    <mergeCell ref="C161:L161"/>
    <mergeCell ref="N161:S161"/>
    <mergeCell ref="T161:W161"/>
    <mergeCell ref="X161:AB161"/>
    <mergeCell ref="AC161:AF161"/>
    <mergeCell ref="AG161:AK161"/>
    <mergeCell ref="C160:L160"/>
    <mergeCell ref="N160:S160"/>
    <mergeCell ref="T160:W160"/>
    <mergeCell ref="X160:AB160"/>
    <mergeCell ref="AC160:AF160"/>
    <mergeCell ref="AG160:AK160"/>
    <mergeCell ref="B11:B14"/>
    <mergeCell ref="B15:B39"/>
    <mergeCell ref="C40:L40"/>
    <mergeCell ref="C41:L41"/>
    <mergeCell ref="C42:L42"/>
    <mergeCell ref="C43:L43"/>
    <mergeCell ref="B40:B68"/>
    <mergeCell ref="C67:L67"/>
    <mergeCell ref="C65:L65"/>
    <mergeCell ref="C39:L39"/>
    <mergeCell ref="C37:L37"/>
    <mergeCell ref="C35:L35"/>
    <mergeCell ref="C33:L33"/>
    <mergeCell ref="C31:L31"/>
    <mergeCell ref="C29:L29"/>
    <mergeCell ref="C27:L27"/>
    <mergeCell ref="C25:L25"/>
    <mergeCell ref="C23:L23"/>
    <mergeCell ref="C21:L21"/>
    <mergeCell ref="C19:L19"/>
    <mergeCell ref="C17:L17"/>
    <mergeCell ref="C15:L15"/>
    <mergeCell ref="C52:L52"/>
    <mergeCell ref="C53:L53"/>
    <mergeCell ref="C54:L54"/>
    <mergeCell ref="C55:L55"/>
    <mergeCell ref="C44:L44"/>
    <mergeCell ref="C45:L45"/>
    <mergeCell ref="C46:L46"/>
    <mergeCell ref="C47:L47"/>
    <mergeCell ref="C48:L48"/>
    <mergeCell ref="C49:L49"/>
    <mergeCell ref="T48:W48"/>
    <mergeCell ref="T49:W49"/>
    <mergeCell ref="T50:W50"/>
    <mergeCell ref="T51:W51"/>
    <mergeCell ref="T52:W52"/>
    <mergeCell ref="T53:W53"/>
    <mergeCell ref="N51:S51"/>
    <mergeCell ref="C62:L62"/>
    <mergeCell ref="C63:L63"/>
    <mergeCell ref="T40:W40"/>
    <mergeCell ref="T41:W41"/>
    <mergeCell ref="T42:W42"/>
    <mergeCell ref="T43:W43"/>
    <mergeCell ref="T44:W44"/>
    <mergeCell ref="T45:W45"/>
    <mergeCell ref="T46:W46"/>
    <mergeCell ref="T47:W47"/>
    <mergeCell ref="C56:L56"/>
    <mergeCell ref="C57:L57"/>
    <mergeCell ref="C58:L58"/>
    <mergeCell ref="C59:L59"/>
    <mergeCell ref="C60:L60"/>
    <mergeCell ref="C61:L61"/>
    <mergeCell ref="C50:L50"/>
    <mergeCell ref="C51:L51"/>
    <mergeCell ref="T63:W63"/>
    <mergeCell ref="N46:S46"/>
    <mergeCell ref="N47:S47"/>
    <mergeCell ref="N48:S48"/>
    <mergeCell ref="N49:S49"/>
    <mergeCell ref="N50:S50"/>
    <mergeCell ref="X63:AB63"/>
    <mergeCell ref="X40:AB40"/>
    <mergeCell ref="X41:AB41"/>
    <mergeCell ref="X42:AB42"/>
    <mergeCell ref="X43:AB43"/>
    <mergeCell ref="X44:AB44"/>
    <mergeCell ref="X45:AB45"/>
    <mergeCell ref="T54:W54"/>
    <mergeCell ref="T55:W55"/>
    <mergeCell ref="T56:W56"/>
    <mergeCell ref="X46:AB46"/>
    <mergeCell ref="X47:AB47"/>
    <mergeCell ref="X48:AB48"/>
    <mergeCell ref="X49:AB49"/>
    <mergeCell ref="X50:AB50"/>
    <mergeCell ref="X52:AB52"/>
    <mergeCell ref="X53:AB53"/>
    <mergeCell ref="X54:AB54"/>
    <mergeCell ref="X55:AB55"/>
    <mergeCell ref="X56:AB56"/>
    <mergeCell ref="T57:W57"/>
    <mergeCell ref="T58:W58"/>
    <mergeCell ref="T59:W59"/>
    <mergeCell ref="AC61:AF61"/>
    <mergeCell ref="AC62:AF62"/>
    <mergeCell ref="T60:W60"/>
    <mergeCell ref="T61:W61"/>
    <mergeCell ref="T62:W62"/>
    <mergeCell ref="X58:AB58"/>
    <mergeCell ref="X59:AB59"/>
    <mergeCell ref="X60:AB60"/>
    <mergeCell ref="X61:AB61"/>
    <mergeCell ref="X62:AB62"/>
    <mergeCell ref="AC63:AF63"/>
    <mergeCell ref="X51:AB51"/>
    <mergeCell ref="AC40:AF40"/>
    <mergeCell ref="AC41:AF41"/>
    <mergeCell ref="AC42:AF42"/>
    <mergeCell ref="AC43:AF43"/>
    <mergeCell ref="AC44:AF44"/>
    <mergeCell ref="AC45:AF45"/>
    <mergeCell ref="AC58:AF58"/>
    <mergeCell ref="AC59:AF59"/>
    <mergeCell ref="AC60:AF60"/>
    <mergeCell ref="AC52:AF52"/>
    <mergeCell ref="AC53:AF53"/>
    <mergeCell ref="AC54:AF54"/>
    <mergeCell ref="AC55:AF55"/>
    <mergeCell ref="AC56:AF56"/>
    <mergeCell ref="AC57:AF57"/>
    <mergeCell ref="X57:AB57"/>
    <mergeCell ref="AC46:AF46"/>
    <mergeCell ref="AC47:AF47"/>
    <mergeCell ref="AC48:AF48"/>
    <mergeCell ref="AC49:AF49"/>
    <mergeCell ref="AC50:AF50"/>
    <mergeCell ref="AC51:AF51"/>
    <mergeCell ref="AG46:AK46"/>
    <mergeCell ref="AG47:AK47"/>
    <mergeCell ref="AG48:AK48"/>
    <mergeCell ref="AG49:AK49"/>
    <mergeCell ref="AG50:AK50"/>
    <mergeCell ref="AG51:AK51"/>
    <mergeCell ref="AG40:AK40"/>
    <mergeCell ref="AG41:AK41"/>
    <mergeCell ref="AG42:AK42"/>
    <mergeCell ref="AG43:AK43"/>
    <mergeCell ref="AG44:AK44"/>
    <mergeCell ref="AG45:AK45"/>
    <mergeCell ref="AG58:AK58"/>
    <mergeCell ref="AG59:AK59"/>
    <mergeCell ref="AG60:AK60"/>
    <mergeCell ref="AG61:AK61"/>
    <mergeCell ref="AG62:AK62"/>
    <mergeCell ref="AG63:AK63"/>
    <mergeCell ref="AG52:AK52"/>
    <mergeCell ref="AG53:AK53"/>
    <mergeCell ref="AG54:AK54"/>
    <mergeCell ref="AG55:AK55"/>
    <mergeCell ref="AG56:AK56"/>
    <mergeCell ref="AG57:AK57"/>
    <mergeCell ref="N40:S40"/>
    <mergeCell ref="N41:S41"/>
    <mergeCell ref="N42:S42"/>
    <mergeCell ref="N43:S43"/>
    <mergeCell ref="N44:S44"/>
    <mergeCell ref="N45:S45"/>
    <mergeCell ref="N58:S58"/>
    <mergeCell ref="N59:S59"/>
    <mergeCell ref="N60:S60"/>
    <mergeCell ref="N61:S61"/>
    <mergeCell ref="N62:S62"/>
    <mergeCell ref="N63:S63"/>
    <mergeCell ref="N52:S52"/>
    <mergeCell ref="N53:S53"/>
    <mergeCell ref="N54:S54"/>
    <mergeCell ref="N55:S55"/>
    <mergeCell ref="N56:S56"/>
    <mergeCell ref="N57:S57"/>
    <mergeCell ref="C89:L89"/>
    <mergeCell ref="C90:L90"/>
    <mergeCell ref="C91:L91"/>
    <mergeCell ref="C92:L92"/>
    <mergeCell ref="C81:L81"/>
    <mergeCell ref="C82:L82"/>
    <mergeCell ref="C83:L83"/>
    <mergeCell ref="C84:L84"/>
    <mergeCell ref="C85:L85"/>
    <mergeCell ref="C86:L86"/>
    <mergeCell ref="C153:L153"/>
    <mergeCell ref="C154:L154"/>
    <mergeCell ref="N69:S69"/>
    <mergeCell ref="N70:S70"/>
    <mergeCell ref="N71:S71"/>
    <mergeCell ref="N72:S72"/>
    <mergeCell ref="N73:S73"/>
    <mergeCell ref="C117:L117"/>
    <mergeCell ref="C118:L118"/>
    <mergeCell ref="C119:L119"/>
    <mergeCell ref="C120:L120"/>
    <mergeCell ref="C121:L121"/>
    <mergeCell ref="C122:L122"/>
    <mergeCell ref="C111:L111"/>
    <mergeCell ref="C112:L112"/>
    <mergeCell ref="C113:L113"/>
    <mergeCell ref="C114:L114"/>
    <mergeCell ref="C115:L115"/>
    <mergeCell ref="C116:L116"/>
    <mergeCell ref="C105:L105"/>
    <mergeCell ref="C106:L106"/>
    <mergeCell ref="C107:L107"/>
    <mergeCell ref="C108:L108"/>
    <mergeCell ref="C109:L109"/>
    <mergeCell ref="N74:S74"/>
    <mergeCell ref="N75:S75"/>
    <mergeCell ref="N76:S76"/>
    <mergeCell ref="N77:S77"/>
    <mergeCell ref="N78:S78"/>
    <mergeCell ref="N79:S79"/>
    <mergeCell ref="C123:L123"/>
    <mergeCell ref="C124:L124"/>
    <mergeCell ref="C125:L125"/>
    <mergeCell ref="C110:L110"/>
    <mergeCell ref="C99:L99"/>
    <mergeCell ref="C100:L100"/>
    <mergeCell ref="C101:L101"/>
    <mergeCell ref="C102:L102"/>
    <mergeCell ref="C103:L103"/>
    <mergeCell ref="C104:L104"/>
    <mergeCell ref="C93:L93"/>
    <mergeCell ref="C94:L94"/>
    <mergeCell ref="C95:L95"/>
    <mergeCell ref="C96:L96"/>
    <mergeCell ref="C97:L97"/>
    <mergeCell ref="C98:L98"/>
    <mergeCell ref="C87:L87"/>
    <mergeCell ref="C88:L88"/>
    <mergeCell ref="N86:S86"/>
    <mergeCell ref="N87:S87"/>
    <mergeCell ref="N88:S88"/>
    <mergeCell ref="N89:S89"/>
    <mergeCell ref="N90:S90"/>
    <mergeCell ref="N91:S91"/>
    <mergeCell ref="N80:S80"/>
    <mergeCell ref="N81:S81"/>
    <mergeCell ref="N82:S82"/>
    <mergeCell ref="N83:S83"/>
    <mergeCell ref="N84:S84"/>
    <mergeCell ref="N85:S85"/>
    <mergeCell ref="N101:S101"/>
    <mergeCell ref="N102:S102"/>
    <mergeCell ref="N103:S103"/>
    <mergeCell ref="N92:S92"/>
    <mergeCell ref="N93:S93"/>
    <mergeCell ref="N94:S94"/>
    <mergeCell ref="N95:S95"/>
    <mergeCell ref="N96:S96"/>
    <mergeCell ref="N97:S97"/>
    <mergeCell ref="N125:S125"/>
    <mergeCell ref="N153:S153"/>
    <mergeCell ref="N154:S154"/>
    <mergeCell ref="N116:S116"/>
    <mergeCell ref="N117:S117"/>
    <mergeCell ref="N118:S118"/>
    <mergeCell ref="N119:S119"/>
    <mergeCell ref="N120:S120"/>
    <mergeCell ref="N121:S121"/>
    <mergeCell ref="T69:W69"/>
    <mergeCell ref="T70:W70"/>
    <mergeCell ref="T71:W71"/>
    <mergeCell ref="T72:W72"/>
    <mergeCell ref="T73:W73"/>
    <mergeCell ref="T74:W74"/>
    <mergeCell ref="N122:S122"/>
    <mergeCell ref="N123:S123"/>
    <mergeCell ref="N124:S124"/>
    <mergeCell ref="N110:S110"/>
    <mergeCell ref="N111:S111"/>
    <mergeCell ref="N112:S112"/>
    <mergeCell ref="N113:S113"/>
    <mergeCell ref="N114:S114"/>
    <mergeCell ref="N115:S115"/>
    <mergeCell ref="N104:S104"/>
    <mergeCell ref="N105:S105"/>
    <mergeCell ref="N106:S106"/>
    <mergeCell ref="N107:S107"/>
    <mergeCell ref="N108:S108"/>
    <mergeCell ref="N109:S109"/>
    <mergeCell ref="N98:S98"/>
    <mergeCell ref="N99:S99"/>
    <mergeCell ref="N100:S100"/>
    <mergeCell ref="T154:W154"/>
    <mergeCell ref="X69:AB69"/>
    <mergeCell ref="X70:AB70"/>
    <mergeCell ref="X71:AB71"/>
    <mergeCell ref="X72:AB72"/>
    <mergeCell ref="X73:AB73"/>
    <mergeCell ref="T117:W117"/>
    <mergeCell ref="T118:W118"/>
    <mergeCell ref="T119:W119"/>
    <mergeCell ref="T120:W120"/>
    <mergeCell ref="T121:W121"/>
    <mergeCell ref="T122:W122"/>
    <mergeCell ref="T111:W111"/>
    <mergeCell ref="T112:W112"/>
    <mergeCell ref="T113:W113"/>
    <mergeCell ref="T114:W114"/>
    <mergeCell ref="T115:W115"/>
    <mergeCell ref="T116:W116"/>
    <mergeCell ref="T105:W105"/>
    <mergeCell ref="T106:W106"/>
    <mergeCell ref="T107:W107"/>
    <mergeCell ref="T108:W108"/>
    <mergeCell ref="T109:W109"/>
    <mergeCell ref="T89:W89"/>
    <mergeCell ref="T96:W96"/>
    <mergeCell ref="T97:W97"/>
    <mergeCell ref="T98:W98"/>
    <mergeCell ref="T87:W87"/>
    <mergeCell ref="T88:W88"/>
    <mergeCell ref="T153:W153"/>
    <mergeCell ref="T90:W90"/>
    <mergeCell ref="T91:W91"/>
    <mergeCell ref="T92:W92"/>
    <mergeCell ref="T123:W123"/>
    <mergeCell ref="T124:W124"/>
    <mergeCell ref="T125:W125"/>
    <mergeCell ref="T110:W110"/>
    <mergeCell ref="T99:W99"/>
    <mergeCell ref="T100:W100"/>
    <mergeCell ref="T101:W101"/>
    <mergeCell ref="T102:W102"/>
    <mergeCell ref="T103:W103"/>
    <mergeCell ref="T104:W104"/>
    <mergeCell ref="X74:AB74"/>
    <mergeCell ref="X75:AB75"/>
    <mergeCell ref="X76:AB76"/>
    <mergeCell ref="X77:AB77"/>
    <mergeCell ref="X78:AB78"/>
    <mergeCell ref="X79:AB79"/>
    <mergeCell ref="T93:W93"/>
    <mergeCell ref="T94:W94"/>
    <mergeCell ref="T95:W95"/>
    <mergeCell ref="T81:W81"/>
    <mergeCell ref="T82:W82"/>
    <mergeCell ref="T83:W83"/>
    <mergeCell ref="T84:W84"/>
    <mergeCell ref="T85:W85"/>
    <mergeCell ref="T86:W86"/>
    <mergeCell ref="T75:W75"/>
    <mergeCell ref="T76:W76"/>
    <mergeCell ref="T77:W77"/>
    <mergeCell ref="T78:W78"/>
    <mergeCell ref="T79:W79"/>
    <mergeCell ref="T80:W80"/>
    <mergeCell ref="X86:AB86"/>
    <mergeCell ref="X87:AB87"/>
    <mergeCell ref="X88:AB88"/>
    <mergeCell ref="X89:AB89"/>
    <mergeCell ref="X90:AB90"/>
    <mergeCell ref="X91:AB91"/>
    <mergeCell ref="X80:AB80"/>
    <mergeCell ref="X81:AB81"/>
    <mergeCell ref="X82:AB82"/>
    <mergeCell ref="X83:AB83"/>
    <mergeCell ref="X84:AB84"/>
    <mergeCell ref="X85:AB85"/>
    <mergeCell ref="X110:AB110"/>
    <mergeCell ref="X111:AB111"/>
    <mergeCell ref="X112:AB112"/>
    <mergeCell ref="X113:AB113"/>
    <mergeCell ref="X114:AB114"/>
    <mergeCell ref="X115:AB115"/>
    <mergeCell ref="X106:AB106"/>
    <mergeCell ref="X107:AB107"/>
    <mergeCell ref="X108:AB108"/>
    <mergeCell ref="X109:AB109"/>
    <mergeCell ref="X125:AB125"/>
    <mergeCell ref="X153:AB153"/>
    <mergeCell ref="X154:AB154"/>
    <mergeCell ref="X116:AB116"/>
    <mergeCell ref="X117:AB117"/>
    <mergeCell ref="X118:AB118"/>
    <mergeCell ref="X119:AB119"/>
    <mergeCell ref="X120:AB120"/>
    <mergeCell ref="X121:AB121"/>
    <mergeCell ref="X122:AB122"/>
    <mergeCell ref="X123:AB123"/>
    <mergeCell ref="X124:AB124"/>
    <mergeCell ref="AC92:AF92"/>
    <mergeCell ref="X104:AB104"/>
    <mergeCell ref="X105:AB105"/>
    <mergeCell ref="X98:AB98"/>
    <mergeCell ref="X99:AB99"/>
    <mergeCell ref="X100:AB100"/>
    <mergeCell ref="X101:AB101"/>
    <mergeCell ref="X102:AB102"/>
    <mergeCell ref="X103:AB103"/>
    <mergeCell ref="X92:AB92"/>
    <mergeCell ref="X93:AB93"/>
    <mergeCell ref="X94:AB94"/>
    <mergeCell ref="X95:AB95"/>
    <mergeCell ref="X96:AB96"/>
    <mergeCell ref="X97:AB97"/>
    <mergeCell ref="AC69:AF69"/>
    <mergeCell ref="AC70:AF70"/>
    <mergeCell ref="AC71:AF71"/>
    <mergeCell ref="AC72:AF72"/>
    <mergeCell ref="AC73:AF73"/>
    <mergeCell ref="AC74:AF74"/>
    <mergeCell ref="AC89:AF89"/>
    <mergeCell ref="AC90:AF90"/>
    <mergeCell ref="AC91:AF91"/>
    <mergeCell ref="AC81:AF81"/>
    <mergeCell ref="AC82:AF82"/>
    <mergeCell ref="AC83:AF83"/>
    <mergeCell ref="AC84:AF84"/>
    <mergeCell ref="AC85:AF85"/>
    <mergeCell ref="AC86:AF86"/>
    <mergeCell ref="AC75:AF75"/>
    <mergeCell ref="AC76:AF76"/>
    <mergeCell ref="AC77:AF77"/>
    <mergeCell ref="AC78:AF78"/>
    <mergeCell ref="AC79:AF79"/>
    <mergeCell ref="AC80:AF80"/>
    <mergeCell ref="AC153:AF153"/>
    <mergeCell ref="AC154:AF154"/>
    <mergeCell ref="AG69:AK69"/>
    <mergeCell ref="AG70:AK70"/>
    <mergeCell ref="AG71:AK71"/>
    <mergeCell ref="AG72:AK72"/>
    <mergeCell ref="AG73:AK73"/>
    <mergeCell ref="AC117:AF117"/>
    <mergeCell ref="AC118:AF118"/>
    <mergeCell ref="AC119:AF119"/>
    <mergeCell ref="AC120:AF120"/>
    <mergeCell ref="AC121:AF121"/>
    <mergeCell ref="AC122:AF122"/>
    <mergeCell ref="AC111:AF111"/>
    <mergeCell ref="AC112:AF112"/>
    <mergeCell ref="AC113:AF113"/>
    <mergeCell ref="AC114:AF114"/>
    <mergeCell ref="AC115:AF115"/>
    <mergeCell ref="AC116:AF116"/>
    <mergeCell ref="AC105:AF105"/>
    <mergeCell ref="AC106:AF106"/>
    <mergeCell ref="AC107:AF107"/>
    <mergeCell ref="AC108:AF108"/>
    <mergeCell ref="AC109:AF109"/>
    <mergeCell ref="AG74:AK74"/>
    <mergeCell ref="AG75:AK75"/>
    <mergeCell ref="AG76:AK76"/>
    <mergeCell ref="AG77:AK77"/>
    <mergeCell ref="AG78:AK78"/>
    <mergeCell ref="AG79:AK79"/>
    <mergeCell ref="AC123:AF123"/>
    <mergeCell ref="AC124:AF124"/>
    <mergeCell ref="AC125:AF125"/>
    <mergeCell ref="AC110:AF110"/>
    <mergeCell ref="AC99:AF99"/>
    <mergeCell ref="AC100:AF100"/>
    <mergeCell ref="AC101:AF101"/>
    <mergeCell ref="AC102:AF102"/>
    <mergeCell ref="AC103:AF103"/>
    <mergeCell ref="AC104:AF104"/>
    <mergeCell ref="AC93:AF93"/>
    <mergeCell ref="AC94:AF94"/>
    <mergeCell ref="AC95:AF95"/>
    <mergeCell ref="AC96:AF96"/>
    <mergeCell ref="AC97:AF97"/>
    <mergeCell ref="AC98:AF98"/>
    <mergeCell ref="AC87:AF87"/>
    <mergeCell ref="AC88:AF88"/>
    <mergeCell ref="AG86:AK86"/>
    <mergeCell ref="AG87:AK87"/>
    <mergeCell ref="AG88:AK88"/>
    <mergeCell ref="AG89:AK89"/>
    <mergeCell ref="AG90:AK90"/>
    <mergeCell ref="AG91:AK91"/>
    <mergeCell ref="AG80:AK80"/>
    <mergeCell ref="AG81:AK81"/>
    <mergeCell ref="AG82:AK82"/>
    <mergeCell ref="AG83:AK83"/>
    <mergeCell ref="AG84:AK84"/>
    <mergeCell ref="AG85:AK85"/>
    <mergeCell ref="AG153:AK153"/>
    <mergeCell ref="AG93:AK93"/>
    <mergeCell ref="AG94:AK94"/>
    <mergeCell ref="AG95:AK95"/>
    <mergeCell ref="AG96:AK96"/>
    <mergeCell ref="AG97:AK97"/>
    <mergeCell ref="AG150:AK150"/>
    <mergeCell ref="AG148:AK148"/>
    <mergeCell ref="AG154:AK154"/>
    <mergeCell ref="AG116:AK116"/>
    <mergeCell ref="AG117:AK117"/>
    <mergeCell ref="AG118:AK118"/>
    <mergeCell ref="AG119:AK119"/>
    <mergeCell ref="AG120:AK120"/>
    <mergeCell ref="AG121:AK121"/>
    <mergeCell ref="AG110:AK110"/>
    <mergeCell ref="AG111:AK111"/>
    <mergeCell ref="AG112:AK112"/>
    <mergeCell ref="AG113:AK113"/>
    <mergeCell ref="AG114:AK114"/>
    <mergeCell ref="AG115:AK115"/>
    <mergeCell ref="AG149:AK149"/>
    <mergeCell ref="AG147:AK147"/>
    <mergeCell ref="B69:B79"/>
    <mergeCell ref="B80:B125"/>
    <mergeCell ref="C126:L126"/>
    <mergeCell ref="N126:S126"/>
    <mergeCell ref="T126:W126"/>
    <mergeCell ref="X126:AB126"/>
    <mergeCell ref="B126:B144"/>
    <mergeCell ref="AG122:AK122"/>
    <mergeCell ref="AG123:AK123"/>
    <mergeCell ref="AG124:AK124"/>
    <mergeCell ref="AG125:AK125"/>
    <mergeCell ref="AG104:AK104"/>
    <mergeCell ref="AG105:AK105"/>
    <mergeCell ref="AG106:AK106"/>
    <mergeCell ref="AG107:AK107"/>
    <mergeCell ref="AG108:AK108"/>
    <mergeCell ref="AG109:AK109"/>
    <mergeCell ref="AG98:AK98"/>
    <mergeCell ref="AG99:AK99"/>
    <mergeCell ref="AG100:AK100"/>
    <mergeCell ref="AG101:AK101"/>
    <mergeCell ref="AG102:AK102"/>
    <mergeCell ref="AG103:AK103"/>
    <mergeCell ref="AG92:AK92"/>
    <mergeCell ref="C128:L128"/>
    <mergeCell ref="N128:S128"/>
    <mergeCell ref="T128:W128"/>
    <mergeCell ref="X128:AB128"/>
    <mergeCell ref="AC128:AF128"/>
    <mergeCell ref="AG128:AK128"/>
    <mergeCell ref="AC126:AF126"/>
    <mergeCell ref="AG126:AK126"/>
    <mergeCell ref="C127:L127"/>
    <mergeCell ref="N127:S127"/>
    <mergeCell ref="T127:W127"/>
    <mergeCell ref="X127:AB127"/>
    <mergeCell ref="AC127:AF127"/>
    <mergeCell ref="AG127:AK127"/>
    <mergeCell ref="C130:L130"/>
    <mergeCell ref="N130:S130"/>
    <mergeCell ref="T130:W130"/>
    <mergeCell ref="X130:AB130"/>
    <mergeCell ref="AC130:AF130"/>
    <mergeCell ref="AG130:AK130"/>
    <mergeCell ref="C129:L129"/>
    <mergeCell ref="N129:S129"/>
    <mergeCell ref="T129:W129"/>
    <mergeCell ref="X129:AB129"/>
    <mergeCell ref="AC129:AF129"/>
    <mergeCell ref="AG129:AK129"/>
    <mergeCell ref="C132:L132"/>
    <mergeCell ref="N132:S132"/>
    <mergeCell ref="T132:W132"/>
    <mergeCell ref="X132:AB132"/>
    <mergeCell ref="AC132:AF132"/>
    <mergeCell ref="AG132:AK132"/>
    <mergeCell ref="C131:L131"/>
    <mergeCell ref="N131:S131"/>
    <mergeCell ref="T131:W131"/>
    <mergeCell ref="X131:AB131"/>
    <mergeCell ref="AC131:AF131"/>
    <mergeCell ref="AG131:AK131"/>
    <mergeCell ref="C134:L134"/>
    <mergeCell ref="N134:S134"/>
    <mergeCell ref="T134:W134"/>
    <mergeCell ref="X134:AB134"/>
    <mergeCell ref="AC134:AF134"/>
    <mergeCell ref="AG134:AK134"/>
    <mergeCell ref="C133:L133"/>
    <mergeCell ref="N133:S133"/>
    <mergeCell ref="T133:W133"/>
    <mergeCell ref="X133:AB133"/>
    <mergeCell ref="AC133:AF133"/>
    <mergeCell ref="AG133:AK133"/>
    <mergeCell ref="C136:L136"/>
    <mergeCell ref="N136:S136"/>
    <mergeCell ref="T136:W136"/>
    <mergeCell ref="X136:AB136"/>
    <mergeCell ref="AC136:AF136"/>
    <mergeCell ref="AG136:AK136"/>
    <mergeCell ref="C135:L135"/>
    <mergeCell ref="N135:S135"/>
    <mergeCell ref="T135:W135"/>
    <mergeCell ref="X135:AB135"/>
    <mergeCell ref="AC135:AF135"/>
    <mergeCell ref="AG135:AK135"/>
    <mergeCell ref="C138:L138"/>
    <mergeCell ref="N138:S138"/>
    <mergeCell ref="T138:W138"/>
    <mergeCell ref="X138:AB138"/>
    <mergeCell ref="AC138:AF138"/>
    <mergeCell ref="AG138:AK138"/>
    <mergeCell ref="C137:L137"/>
    <mergeCell ref="N137:S137"/>
    <mergeCell ref="T137:W137"/>
    <mergeCell ref="X137:AB137"/>
    <mergeCell ref="AC137:AF137"/>
    <mergeCell ref="AG137:AK137"/>
    <mergeCell ref="C140:L140"/>
    <mergeCell ref="N140:S140"/>
    <mergeCell ref="T140:W140"/>
    <mergeCell ref="X140:AB140"/>
    <mergeCell ref="AC140:AF140"/>
    <mergeCell ref="AG140:AK140"/>
    <mergeCell ref="C139:L139"/>
    <mergeCell ref="N139:S139"/>
    <mergeCell ref="T139:W139"/>
    <mergeCell ref="X139:AB139"/>
    <mergeCell ref="AC139:AF139"/>
    <mergeCell ref="AG139:AK139"/>
    <mergeCell ref="C142:L142"/>
    <mergeCell ref="N142:S142"/>
    <mergeCell ref="T142:W142"/>
    <mergeCell ref="X142:AB142"/>
    <mergeCell ref="AC142:AF142"/>
    <mergeCell ref="AG142:AK142"/>
    <mergeCell ref="C141:L141"/>
    <mergeCell ref="N141:S141"/>
    <mergeCell ref="T141:W141"/>
    <mergeCell ref="X141:AB141"/>
    <mergeCell ref="AC141:AF141"/>
    <mergeCell ref="AG141:AK141"/>
    <mergeCell ref="C144:L144"/>
    <mergeCell ref="N144:S144"/>
    <mergeCell ref="T144:W144"/>
    <mergeCell ref="X144:AB144"/>
    <mergeCell ref="AC144:AF144"/>
    <mergeCell ref="AG144:AK144"/>
    <mergeCell ref="C143:L143"/>
    <mergeCell ref="N143:S143"/>
    <mergeCell ref="T143:W143"/>
    <mergeCell ref="X143:AB143"/>
    <mergeCell ref="AC143:AF143"/>
    <mergeCell ref="AG143:AK143"/>
    <mergeCell ref="C146:L146"/>
    <mergeCell ref="N146:S146"/>
    <mergeCell ref="T146:W146"/>
    <mergeCell ref="X146:AB146"/>
    <mergeCell ref="AC146:AF146"/>
    <mergeCell ref="AG146:AK146"/>
    <mergeCell ref="C145:L145"/>
    <mergeCell ref="N145:S145"/>
    <mergeCell ref="T145:W145"/>
    <mergeCell ref="X145:AB145"/>
    <mergeCell ref="AC145:AF145"/>
    <mergeCell ref="AG145:AK145"/>
    <mergeCell ref="AC149:AF149"/>
    <mergeCell ref="C148:L148"/>
    <mergeCell ref="N148:S148"/>
    <mergeCell ref="T148:W148"/>
    <mergeCell ref="X148:AB148"/>
    <mergeCell ref="AC148:AF148"/>
    <mergeCell ref="C147:L147"/>
    <mergeCell ref="N147:S147"/>
    <mergeCell ref="T147:W147"/>
    <mergeCell ref="X147:AB147"/>
    <mergeCell ref="AC147:AF147"/>
    <mergeCell ref="C5:AK5"/>
    <mergeCell ref="C8:AK8"/>
    <mergeCell ref="B145:B149"/>
    <mergeCell ref="C152:L152"/>
    <mergeCell ref="N152:S152"/>
    <mergeCell ref="T152:W152"/>
    <mergeCell ref="X152:AB152"/>
    <mergeCell ref="AC152:AF152"/>
    <mergeCell ref="AG152:AK152"/>
    <mergeCell ref="C151:L151"/>
    <mergeCell ref="N151:S151"/>
    <mergeCell ref="T151:W151"/>
    <mergeCell ref="X151:AB151"/>
    <mergeCell ref="AC151:AF151"/>
    <mergeCell ref="AG151:AK151"/>
    <mergeCell ref="C150:L150"/>
    <mergeCell ref="N150:S150"/>
    <mergeCell ref="T150:W150"/>
    <mergeCell ref="X150:AB150"/>
    <mergeCell ref="AC150:AF150"/>
    <mergeCell ref="C149:L149"/>
    <mergeCell ref="N149:S149"/>
    <mergeCell ref="T149:W149"/>
    <mergeCell ref="X149:AB149"/>
  </mergeCells>
  <dataValidations count="6">
    <dataValidation type="custom" allowBlank="1" showInputMessage="1" showErrorMessage="1" errorTitle="Data Entry Error" error="WQBEL value must be greater than or equal to the Most Stringent Criterion" sqref="AC11:AF161">
      <formula1>AND($C11&lt;&gt;"",AC11&gt;=T11)</formula1>
    </dataValidation>
    <dataValidation type="list" allowBlank="1" showInputMessage="1" showErrorMessage="1" sqref="M11:M161">
      <formula1>$AN$1</formula1>
    </dataValidation>
    <dataValidation type="decimal" allowBlank="1" showInputMessage="1" showErrorMessage="1" sqref="N11:S161">
      <formula1>0.00000000001</formula1>
      <formula2>999999999999</formula2>
    </dataValidation>
    <dataValidation type="list" allowBlank="1" showInputMessage="1" showErrorMessage="1" sqref="D150:L161">
      <formula1>$A$2:$A$262</formula1>
    </dataValidation>
    <dataValidation type="decimal" allowBlank="1" showInputMessage="1" showErrorMessage="1" sqref="Z7:AB7">
      <formula1>0.001</formula1>
      <formula2>999</formula2>
    </dataValidation>
    <dataValidation type="decimal" allowBlank="1" showInputMessage="1" showErrorMessage="1" sqref="J7:K7">
      <formula1>1</formula1>
      <formula2>9999</formula2>
    </dataValidation>
  </dataValidations>
  <printOptions horizontalCentered="1"/>
  <pageMargins left="0.5" right="0.5" top="0.5" bottom="0.5" header="0.3" footer="0.3"/>
  <pageSetup scale="71" fitToHeight="0" orientation="portrait" r:id="rId1"/>
  <headerFooter alignWithMargins="0">
    <oddFooter>&amp;C&amp;F, &amp;D</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Reference!$A$2:$A$188</xm:f>
          </x14:formula1>
          <xm:sqref>C150:C161</xm:sqref>
        </x14:dataValidation>
        <x14:dataValidation type="list" showInputMessage="1" showErrorMessage="1">
          <x14:formula1>
            <xm:f>Reference!$A$30:$A$186</xm:f>
          </x14:formula1>
          <xm:sqref>C162:C164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AT383"/>
  <sheetViews>
    <sheetView zoomScaleNormal="100" zoomScaleSheetLayoutView="75" workbookViewId="0">
      <pane xSplit="37" ySplit="10" topLeftCell="AL11" activePane="bottomRight" state="frozen"/>
      <selection pane="topRight" activeCell="AL1" sqref="AL1"/>
      <selection pane="bottomLeft" activeCell="A11" sqref="A11"/>
      <selection pane="bottomRight" activeCell="F6" sqref="F6:O6"/>
    </sheetView>
  </sheetViews>
  <sheetFormatPr defaultRowHeight="12.75" x14ac:dyDescent="0.2"/>
  <cols>
    <col min="1" max="1" width="1.7109375" customWidth="1"/>
    <col min="2" max="2" width="3.28515625" bestFit="1" customWidth="1"/>
    <col min="3" max="3" width="3.7109375" customWidth="1"/>
    <col min="4" max="5" width="3.7109375" style="9" customWidth="1"/>
    <col min="6" max="19" width="3.7109375" customWidth="1"/>
    <col min="20" max="23" width="3.7109375" style="1" customWidth="1"/>
    <col min="24" max="37" width="3.7109375" customWidth="1"/>
    <col min="38" max="38" width="1.7109375" customWidth="1"/>
    <col min="40" max="40" width="9.140625" style="9" hidden="1" customWidth="1"/>
    <col min="41" max="41" width="14" style="9" hidden="1" customWidth="1"/>
    <col min="42" max="42" width="18.28515625" style="9" hidden="1" customWidth="1"/>
    <col min="43" max="43" width="16.140625" style="9" hidden="1" customWidth="1"/>
    <col min="44" max="44" width="15.140625" style="9" hidden="1" customWidth="1"/>
    <col min="45" max="45" width="16" style="9" hidden="1" customWidth="1"/>
    <col min="46" max="46" width="18.28515625" style="9" hidden="1" customWidth="1"/>
  </cols>
  <sheetData>
    <row r="1" spans="1:46" ht="12" customHeight="1" x14ac:dyDescent="0.2">
      <c r="A1" s="90"/>
      <c r="B1" s="34"/>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12"/>
      <c r="AN1" s="28" t="s">
        <v>153</v>
      </c>
    </row>
    <row r="2" spans="1:46" ht="13.5" customHeight="1" x14ac:dyDescent="0.25">
      <c r="A2" s="91"/>
      <c r="B2" s="49"/>
      <c r="C2" s="94" t="s">
        <v>141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3"/>
    </row>
    <row r="3" spans="1:46" ht="13.5" customHeight="1" x14ac:dyDescent="0.25">
      <c r="A3" s="91"/>
      <c r="B3" s="49"/>
      <c r="C3" s="94" t="s">
        <v>207</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13"/>
    </row>
    <row r="4" spans="1:46" ht="13.5" customHeight="1" x14ac:dyDescent="0.25">
      <c r="A4" s="91"/>
      <c r="B4" s="49"/>
      <c r="C4" s="94" t="s">
        <v>258</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13"/>
    </row>
    <row r="5" spans="1:46" ht="13.5" customHeight="1" x14ac:dyDescent="0.2">
      <c r="A5" s="91"/>
      <c r="B5" s="49"/>
      <c r="C5" s="75" t="s">
        <v>131</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13"/>
    </row>
    <row r="6" spans="1:46" ht="13.5" customHeight="1" x14ac:dyDescent="0.2">
      <c r="A6" s="91"/>
      <c r="B6" s="49"/>
      <c r="C6" s="130" t="s">
        <v>142</v>
      </c>
      <c r="D6" s="130"/>
      <c r="E6" s="130"/>
      <c r="F6" s="95"/>
      <c r="G6" s="95"/>
      <c r="H6" s="95"/>
      <c r="I6" s="95"/>
      <c r="J6" s="95"/>
      <c r="K6" s="95"/>
      <c r="L6" s="95"/>
      <c r="M6" s="95"/>
      <c r="N6" s="95"/>
      <c r="O6" s="95"/>
      <c r="P6" s="75"/>
      <c r="Q6" s="75"/>
      <c r="R6" s="75"/>
      <c r="S6" s="75"/>
      <c r="T6" s="130" t="s">
        <v>145</v>
      </c>
      <c r="U6" s="130"/>
      <c r="V6" s="130"/>
      <c r="W6" s="130"/>
      <c r="X6" s="130"/>
      <c r="Y6" s="130"/>
      <c r="Z6" s="106"/>
      <c r="AA6" s="106"/>
      <c r="AB6" s="106"/>
      <c r="AC6" s="106"/>
      <c r="AD6" s="106"/>
      <c r="AE6" s="132"/>
      <c r="AF6" s="132"/>
      <c r="AG6" s="132"/>
      <c r="AH6" s="130" t="s">
        <v>152</v>
      </c>
      <c r="AI6" s="130"/>
      <c r="AJ6" s="100"/>
      <c r="AK6" s="100"/>
      <c r="AL6" s="13"/>
    </row>
    <row r="7" spans="1:46" ht="13.5" customHeight="1" x14ac:dyDescent="0.2">
      <c r="A7" s="91"/>
      <c r="B7" s="49"/>
      <c r="C7" s="131" t="s">
        <v>155</v>
      </c>
      <c r="D7" s="131"/>
      <c r="E7" s="131"/>
      <c r="F7" s="131"/>
      <c r="G7" s="131"/>
      <c r="H7" s="133"/>
      <c r="I7" s="133"/>
      <c r="J7" s="101">
        <v>100</v>
      </c>
      <c r="K7" s="101"/>
      <c r="L7" s="75"/>
      <c r="M7" s="75"/>
      <c r="N7" s="75"/>
      <c r="O7" s="75"/>
      <c r="P7" s="75"/>
      <c r="Q7" s="75"/>
      <c r="R7" s="75"/>
      <c r="S7" s="75"/>
      <c r="T7" s="130" t="s">
        <v>241</v>
      </c>
      <c r="U7" s="130"/>
      <c r="V7" s="130"/>
      <c r="W7" s="130"/>
      <c r="X7" s="130"/>
      <c r="Y7" s="130"/>
      <c r="Z7" s="101"/>
      <c r="AA7" s="101"/>
      <c r="AB7" s="101"/>
      <c r="AC7" s="134"/>
      <c r="AD7" s="134"/>
      <c r="AE7" s="135" t="s">
        <v>156</v>
      </c>
      <c r="AF7" s="135"/>
      <c r="AG7" s="135"/>
      <c r="AH7" s="135"/>
      <c r="AI7" s="135"/>
      <c r="AJ7" s="101">
        <v>7</v>
      </c>
      <c r="AK7" s="101"/>
      <c r="AL7" s="13"/>
    </row>
    <row r="8" spans="1:46" ht="13.5" customHeight="1" x14ac:dyDescent="0.2">
      <c r="A8" s="91"/>
      <c r="B8" s="49"/>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13"/>
    </row>
    <row r="9" spans="1:46" ht="15.75" customHeight="1" x14ac:dyDescent="0.2">
      <c r="A9" s="91"/>
      <c r="B9" s="49"/>
      <c r="C9" s="119" t="s">
        <v>140</v>
      </c>
      <c r="D9" s="119"/>
      <c r="E9" s="119"/>
      <c r="F9" s="119"/>
      <c r="G9" s="119"/>
      <c r="H9" s="119"/>
      <c r="I9" s="119"/>
      <c r="J9" s="119"/>
      <c r="K9" s="119"/>
      <c r="L9" s="119"/>
      <c r="M9" s="104" t="s">
        <v>159</v>
      </c>
      <c r="N9" s="104"/>
      <c r="O9" s="104"/>
      <c r="P9" s="104"/>
      <c r="Q9" s="104"/>
      <c r="R9" s="104"/>
      <c r="S9" s="104"/>
      <c r="T9" s="102" t="s">
        <v>158</v>
      </c>
      <c r="U9" s="102"/>
      <c r="V9" s="102"/>
      <c r="W9" s="102"/>
      <c r="X9" s="102" t="s">
        <v>143</v>
      </c>
      <c r="Y9" s="102"/>
      <c r="Z9" s="102"/>
      <c r="AA9" s="102"/>
      <c r="AB9" s="102"/>
      <c r="AC9" s="104" t="s">
        <v>157</v>
      </c>
      <c r="AD9" s="104"/>
      <c r="AE9" s="104"/>
      <c r="AF9" s="104"/>
      <c r="AG9" s="102" t="s">
        <v>247</v>
      </c>
      <c r="AH9" s="102"/>
      <c r="AI9" s="102"/>
      <c r="AJ9" s="102"/>
      <c r="AK9" s="102"/>
      <c r="AL9" s="13"/>
    </row>
    <row r="10" spans="1:46" ht="15.75" customHeight="1" thickBot="1" x14ac:dyDescent="0.25">
      <c r="A10" s="91"/>
      <c r="B10" s="49"/>
      <c r="C10" s="120"/>
      <c r="D10" s="120"/>
      <c r="E10" s="120"/>
      <c r="F10" s="120"/>
      <c r="G10" s="120"/>
      <c r="H10" s="120"/>
      <c r="I10" s="120"/>
      <c r="J10" s="120"/>
      <c r="K10" s="120"/>
      <c r="L10" s="120"/>
      <c r="M10" s="105"/>
      <c r="N10" s="105"/>
      <c r="O10" s="105"/>
      <c r="P10" s="105"/>
      <c r="Q10" s="105"/>
      <c r="R10" s="105"/>
      <c r="S10" s="105"/>
      <c r="T10" s="103"/>
      <c r="U10" s="103"/>
      <c r="V10" s="103"/>
      <c r="W10" s="103"/>
      <c r="X10" s="103"/>
      <c r="Y10" s="103"/>
      <c r="Z10" s="103"/>
      <c r="AA10" s="103"/>
      <c r="AB10" s="103"/>
      <c r="AC10" s="105"/>
      <c r="AD10" s="105"/>
      <c r="AE10" s="105"/>
      <c r="AF10" s="105"/>
      <c r="AG10" s="103"/>
      <c r="AH10" s="103"/>
      <c r="AI10" s="103"/>
      <c r="AJ10" s="103"/>
      <c r="AK10" s="103"/>
      <c r="AL10" s="13"/>
      <c r="AN10" s="16" t="s">
        <v>188</v>
      </c>
      <c r="AO10" s="16" t="s">
        <v>151</v>
      </c>
      <c r="AP10" s="48" t="s">
        <v>242</v>
      </c>
      <c r="AQ10" s="16" t="s">
        <v>245</v>
      </c>
      <c r="AR10" s="16" t="s">
        <v>244</v>
      </c>
      <c r="AS10" s="16" t="s">
        <v>243</v>
      </c>
      <c r="AT10" s="16" t="s">
        <v>246</v>
      </c>
    </row>
    <row r="11" spans="1:46" ht="13.5" customHeight="1" x14ac:dyDescent="0.2">
      <c r="A11" s="91"/>
      <c r="B11" s="77" t="s">
        <v>213</v>
      </c>
      <c r="C11" s="96" t="s">
        <v>170</v>
      </c>
      <c r="D11" s="96"/>
      <c r="E11" s="96"/>
      <c r="F11" s="96"/>
      <c r="G11" s="96"/>
      <c r="H11" s="96"/>
      <c r="I11" s="96"/>
      <c r="J11" s="96"/>
      <c r="K11" s="96"/>
      <c r="L11" s="96"/>
      <c r="M11" s="23"/>
      <c r="N11" s="97"/>
      <c r="O11" s="97"/>
      <c r="P11" s="97"/>
      <c r="Q11" s="97"/>
      <c r="R11" s="97"/>
      <c r="S11" s="97"/>
      <c r="T11" s="98">
        <f>IF(C11&lt;&gt;"",IF(VLOOKUP(C11,Reference!$A$1:$B$186,2,FALSE)="","N/A",VLOOKUP(C11,Reference!$A$1:$B$186,2,FALSE)),"")</f>
        <v>500000</v>
      </c>
      <c r="U11" s="98"/>
      <c r="V11" s="98"/>
      <c r="W11" s="98"/>
      <c r="X11" s="98" t="str">
        <f>IF(AND(C11&lt;&gt;"",N11&lt;&gt;""),IF(AND(N11&lt;=VALUE(AN11),M11="&lt;"),"No (Value &lt; QL)",IF(N11&gt;=T11,"Yes","No")),"")</f>
        <v/>
      </c>
      <c r="Y11" s="98"/>
      <c r="Z11" s="98"/>
      <c r="AA11" s="98"/>
      <c r="AB11" s="98"/>
      <c r="AC11" s="99"/>
      <c r="AD11" s="99"/>
      <c r="AE11" s="99"/>
      <c r="AF11" s="99"/>
      <c r="AG11" s="98" t="str">
        <f>IF($N11&lt;&gt;"",AT11,"")</f>
        <v/>
      </c>
      <c r="AH11" s="98"/>
      <c r="AI11" s="98"/>
      <c r="AJ11" s="98"/>
      <c r="AK11" s="98"/>
      <c r="AL11" s="13"/>
      <c r="AN11" s="9">
        <f>IF(C11&lt;&gt;"",IF(VLOOKUP(C11,Reference!$I$1:$J$186,2,FALSE)=" ",0,VLOOKUP(C11,Reference!$I$1:$J$186,2,FALSE)),"")</f>
        <v>2000</v>
      </c>
      <c r="AO11" s="9" t="str">
        <f>IF(C11&lt;&gt;"",IF(VLOOKUP(C11,Reference!$M$1:$Q$186,2,FALSE)=" ",0,VLOOKUP(C11,Reference!$M$1:$Q$186,2,FALSE)),"")</f>
        <v>Y</v>
      </c>
      <c r="AP11" s="28" t="str">
        <f>IF(AND(X11="Yes",AC11&lt;&gt;""),IF((N11/AC11)&gt;0.5,"Establish Limits",IF(AND(AO11="Y",(N11/AC11)&gt;0.1),"Monitor",IF(AND(AO11&lt;&gt;"Y",(N11/AC11)&gt;0.25),"Monitor","No Limits/Monitoring"))),"")</f>
        <v/>
      </c>
      <c r="AQ11" s="9">
        <v>1000000</v>
      </c>
      <c r="AR11" s="9">
        <v>5000000</v>
      </c>
      <c r="AS11" s="9" t="str">
        <f>IF(AND(N11&lt;&gt;"",$Z$7&lt;&gt;""),IF(OR(AND($Z$7&gt;0.1,N11&gt;AQ11),AND($Z$7&lt;=0.1,N11&gt;AR11),(($Z$7*(N11/1000)*8.34)&gt;20000)),"Monitor",""),"")</f>
        <v/>
      </c>
      <c r="AT11" s="9" t="str">
        <f>IF(OR(AP11="Establish Limits",AP11="Monitor"),AP11,IF(AND(AP11="No Limits/Monitoring",AS11="Monitor"),AS11,IF(AND(AP11="",AS11=""),"",IF(AND(AP11="",AS11="Monitor"),"Monitor",IF(AND(AP11="No Limits/Monitoring",AS11=""),"No Limits/Monitoring","")))))</f>
        <v/>
      </c>
    </row>
    <row r="12" spans="1:46" ht="13.5" customHeight="1" x14ac:dyDescent="0.2">
      <c r="A12" s="91"/>
      <c r="B12" s="78"/>
      <c r="C12" s="89" t="s">
        <v>135</v>
      </c>
      <c r="D12" s="89"/>
      <c r="E12" s="89"/>
      <c r="F12" s="89"/>
      <c r="G12" s="89"/>
      <c r="H12" s="89"/>
      <c r="I12" s="89"/>
      <c r="J12" s="89"/>
      <c r="K12" s="89"/>
      <c r="L12" s="89"/>
      <c r="M12" s="24"/>
      <c r="N12" s="83"/>
      <c r="O12" s="83"/>
      <c r="P12" s="83"/>
      <c r="Q12" s="83"/>
      <c r="R12" s="83"/>
      <c r="S12" s="83"/>
      <c r="T12" s="84">
        <f>IF(C12&lt;&gt;"",IF(VLOOKUP(C12,Reference!$A$1:$B$186,2,FALSE)="","N/A",VLOOKUP(C12,Reference!$A$1:$B$186,2,FALSE)),"")</f>
        <v>250000</v>
      </c>
      <c r="U12" s="84"/>
      <c r="V12" s="84"/>
      <c r="W12" s="84"/>
      <c r="X12" s="84" t="str">
        <f t="shared" ref="X12" si="0">IF(AND(C12&lt;&gt;"",N12&lt;&gt;""),IF(AND(N12&lt;=VALUE(AN12),M12="&lt;"),"No (Value &lt; QL)",IF(N12&gt;=T12,"Yes","No")),"")</f>
        <v/>
      </c>
      <c r="Y12" s="84"/>
      <c r="Z12" s="84"/>
      <c r="AA12" s="84"/>
      <c r="AB12" s="84"/>
      <c r="AC12" s="85"/>
      <c r="AD12" s="85"/>
      <c r="AE12" s="85"/>
      <c r="AF12" s="85"/>
      <c r="AG12" s="84" t="str">
        <f>AT12</f>
        <v/>
      </c>
      <c r="AH12" s="84"/>
      <c r="AI12" s="84"/>
      <c r="AJ12" s="84"/>
      <c r="AK12" s="84"/>
      <c r="AL12" s="13"/>
      <c r="AN12" s="9">
        <f>IF(C12&lt;&gt;"",IF(VLOOKUP(C12,Reference!$I$1:$J$186,2,FALSE)=" ",0,VLOOKUP(C12,Reference!$I$1:$J$186,2,FALSE)),"")</f>
        <v>500</v>
      </c>
      <c r="AO12" s="9" t="str">
        <f>IF(C12&lt;&gt;"",IF(VLOOKUP(C12,Reference!$M$1:$Q$186,2,FALSE)=" ",0,VLOOKUP(C12,Reference!$M$1:$Q$186,2,FALSE)),"")</f>
        <v>Y</v>
      </c>
      <c r="AP12" s="9" t="str">
        <f>IF(AND(X12="Yes",AC12&lt;&gt;""),IF((N12/AC12)&gt;0.5,"Establish Limits",IF(AND(AO12="Y",(N12/AC12)&gt;0.1),"Monitor",IF(AND(AO12&lt;&gt;"Y",(N12/AC12)&gt;0.25),"Monitor","No Limits/Monitoring"))),"")</f>
        <v/>
      </c>
      <c r="AT12" s="9" t="str">
        <f>IF(OR(AP12="Establish Limits",AP12="Monitor"),AP12,IF(AND(AP12="",$AT$11=""),"",IF(AND(OR(AP12="",AP12="No Limits/Monitoring"),OR($AT$11="Monitor",$AT$11="Establish Limits")),"Monitor",IF(AND(AP12="No Limits/Monitoring",$AT$11=""),AP12))))</f>
        <v/>
      </c>
    </row>
    <row r="13" spans="1:46" ht="13.5" customHeight="1" x14ac:dyDescent="0.2">
      <c r="A13" s="91"/>
      <c r="B13" s="78"/>
      <c r="C13" s="89" t="s">
        <v>168</v>
      </c>
      <c r="D13" s="89"/>
      <c r="E13" s="89"/>
      <c r="F13" s="89"/>
      <c r="G13" s="89"/>
      <c r="H13" s="89"/>
      <c r="I13" s="89"/>
      <c r="J13" s="89"/>
      <c r="K13" s="89"/>
      <c r="L13" s="89"/>
      <c r="M13" s="24"/>
      <c r="N13" s="83"/>
      <c r="O13" s="83"/>
      <c r="P13" s="83"/>
      <c r="Q13" s="83"/>
      <c r="R13" s="83"/>
      <c r="S13" s="83"/>
      <c r="T13" s="84" t="str">
        <f>IF(C13&lt;&gt;"",IF(VLOOKUP(C13,Reference!$A$1:$B$186,2,FALSE)="","N/A",VLOOKUP(C13,Reference!$A$1:$B$186,2,FALSE)),"")</f>
        <v>N/A</v>
      </c>
      <c r="U13" s="84"/>
      <c r="V13" s="84"/>
      <c r="W13" s="84"/>
      <c r="X13" s="84" t="str">
        <f t="shared" ref="X13:X76" si="1">IF(AND(C13&lt;&gt;"",N13&lt;&gt;""),IF(AND(N13&lt;=VALUE(AN13),M13="&lt;"),"No (Value &lt; QL)",IF(N13&gt;=T13,"Yes","No")),"")</f>
        <v/>
      </c>
      <c r="Y13" s="84"/>
      <c r="Z13" s="84"/>
      <c r="AA13" s="84"/>
      <c r="AB13" s="84"/>
      <c r="AC13" s="85"/>
      <c r="AD13" s="85"/>
      <c r="AE13" s="85"/>
      <c r="AF13" s="85"/>
      <c r="AG13" s="84" t="str">
        <f>AT13</f>
        <v/>
      </c>
      <c r="AH13" s="84"/>
      <c r="AI13" s="84"/>
      <c r="AJ13" s="84"/>
      <c r="AK13" s="84"/>
      <c r="AL13" s="13"/>
      <c r="AN13" s="9">
        <f>IF(C13&lt;&gt;"",IF(VLOOKUP(C13,Reference!$I$1:$J$186,2,FALSE)=" ",0,VLOOKUP(C13,Reference!$I$1:$J$186,2,FALSE)),"")</f>
        <v>200</v>
      </c>
      <c r="AO13" s="9" t="str">
        <f>IF(C13&lt;&gt;"",IF(VLOOKUP(C13,Reference!$M$1:$Q$186,2,FALSE)=" ",0,VLOOKUP(C13,Reference!$M$1:$Q$186,2,FALSE)),"")</f>
        <v/>
      </c>
      <c r="AP13" s="9" t="str">
        <f>IF(AND(X13="Yes",AC13&lt;&gt;""),IF((N13/AC13)&gt;0.5,"Establish Limits",IF(AND(AO13="Y",(N13/AC13)&gt;0.1),"Monitor",IF(AND(AO13&lt;&gt;"Y",(N13/AC13)&gt;0.25),"Monitor","No Limits/Monitoring"))),"")</f>
        <v/>
      </c>
      <c r="AQ13" s="9">
        <v>1000</v>
      </c>
      <c r="AR13" s="9">
        <v>10000</v>
      </c>
      <c r="AS13" s="9" t="str">
        <f>IF(AND(N13&lt;&gt;"",$Z$7&lt;&gt;""),IF(OR(AND($Z$7&gt;0.1,N13&gt;AQ13),AND($Z$7&lt;=0.1,N13&gt;AR13)),"Monitor",""),"")</f>
        <v/>
      </c>
      <c r="AT13" s="9" t="str">
        <f t="shared" ref="AT13" si="2">IF(OR(AP13="Establish Limits",AP13="Monitor"),AP13,IF(AND(AP13="No Limits/Monitoring",AS13="Monitor"),AS13,IF(AND(AP13="",AS13="",$AT$11=""),"",IF(AND(AP13="",AS13="Monitor"),"Monitor",IF(AND(AP13="",AS13="",OR($AT$11="Monitor",$AT$11="Establish Limits")),"Monitor","")))))</f>
        <v/>
      </c>
    </row>
    <row r="14" spans="1:46" ht="13.5" customHeight="1" x14ac:dyDescent="0.2">
      <c r="A14" s="91"/>
      <c r="B14" s="78"/>
      <c r="C14" s="89" t="s">
        <v>139</v>
      </c>
      <c r="D14" s="89"/>
      <c r="E14" s="89"/>
      <c r="F14" s="89"/>
      <c r="G14" s="89"/>
      <c r="H14" s="89"/>
      <c r="I14" s="89"/>
      <c r="J14" s="89"/>
      <c r="K14" s="89"/>
      <c r="L14" s="89"/>
      <c r="M14" s="24"/>
      <c r="N14" s="83"/>
      <c r="O14" s="83"/>
      <c r="P14" s="83"/>
      <c r="Q14" s="83"/>
      <c r="R14" s="83"/>
      <c r="S14" s="83"/>
      <c r="T14" s="84">
        <f>IF(C14&lt;&gt;"",IF(VLOOKUP(C14,Reference!$A$1:$B$186,2,FALSE)="","N/A",VLOOKUP(C14,Reference!$A$1:$B$186,2,FALSE)),"")</f>
        <v>250000</v>
      </c>
      <c r="U14" s="84"/>
      <c r="V14" s="84"/>
      <c r="W14" s="84"/>
      <c r="X14" s="107" t="str">
        <f t="shared" si="1"/>
        <v/>
      </c>
      <c r="Y14" s="108"/>
      <c r="Z14" s="108"/>
      <c r="AA14" s="108"/>
      <c r="AB14" s="109"/>
      <c r="AC14" s="85"/>
      <c r="AD14" s="85"/>
      <c r="AE14" s="85"/>
      <c r="AF14" s="85"/>
      <c r="AG14" s="84" t="str">
        <f>AT14</f>
        <v/>
      </c>
      <c r="AH14" s="84"/>
      <c r="AI14" s="84"/>
      <c r="AJ14" s="84"/>
      <c r="AK14" s="84"/>
      <c r="AL14" s="13"/>
      <c r="AN14" s="9">
        <f>IF(C14&lt;&gt;"",IF(VLOOKUP(C14,Reference!$I$1:$J$186,2,FALSE)=" ",0,VLOOKUP(C14,Reference!$I$1:$J$186,2,FALSE)),"")</f>
        <v>1000</v>
      </c>
      <c r="AO14" s="9" t="str">
        <f>IF(C14&lt;&gt;"",IF(VLOOKUP(C14,Reference!$M$1:$Q$186,2,FALSE)=" ",0,VLOOKUP(C14,Reference!$M$1:$Q$186,2,FALSE)),"")</f>
        <v>Y</v>
      </c>
      <c r="AP14" s="9" t="str">
        <f>IF(AND(X14="Yes",AC14&lt;&gt;""),IF((N14/AC14)&gt;0.5,"Establish Limits",IF(AND(AO14="Y",(N14/AC14)&gt;0.1),"Monitor",IF(AND(AO14&lt;&gt;"Y",(N14/AC14)&gt;0.25),"Monitor","No Limits/Monitoring"))),"")</f>
        <v/>
      </c>
      <c r="AT14" s="9" t="str">
        <f>IF(OR(AP14="Establish Limits",AP14="Monitor"),AP14,IF(AND(AP14="",$AT$11=""),"",IF(AND(OR(AP14="",AP14="No Limits/Monitoring"),OR($AT$11="Monitor",$AT$11="Establish Limits")),"Monitor",IF(AND(AP14="No Limits/Monitoring",$AT$11=""),AP14))))</f>
        <v/>
      </c>
    </row>
    <row r="15" spans="1:46" ht="13.5" customHeight="1" x14ac:dyDescent="0.2">
      <c r="A15" s="91"/>
      <c r="B15" s="79"/>
      <c r="C15" s="89" t="s">
        <v>71</v>
      </c>
      <c r="D15" s="89"/>
      <c r="E15" s="89"/>
      <c r="F15" s="89"/>
      <c r="G15" s="89"/>
      <c r="H15" s="89"/>
      <c r="I15" s="89"/>
      <c r="J15" s="89"/>
      <c r="K15" s="89"/>
      <c r="L15" s="89"/>
      <c r="M15" s="24"/>
      <c r="N15" s="83"/>
      <c r="O15" s="83"/>
      <c r="P15" s="83"/>
      <c r="Q15" s="83"/>
      <c r="R15" s="83"/>
      <c r="S15" s="83"/>
      <c r="T15" s="84">
        <f>IF(C15&lt;&gt;"",IF(VLOOKUP(C15,Reference!$A$1:$B$186,2,FALSE)="","N/A",VLOOKUP(C15,Reference!$A$1:$B$186,2,FALSE)),"")</f>
        <v>2000</v>
      </c>
      <c r="U15" s="84"/>
      <c r="V15" s="84"/>
      <c r="W15" s="84"/>
      <c r="X15" s="84" t="str">
        <f>IF(AND(C19&lt;&gt;"",N15&lt;&gt;""),IF(AND(N15&lt;=VALUE(AN15),M15="&lt;"),"No (Value &lt; QL)",IF(N15&gt;=T15,"Yes","No")),"")</f>
        <v/>
      </c>
      <c r="Y15" s="84"/>
      <c r="Z15" s="84"/>
      <c r="AA15" s="84"/>
      <c r="AB15" s="84"/>
      <c r="AC15" s="85"/>
      <c r="AD15" s="85"/>
      <c r="AE15" s="85"/>
      <c r="AF15" s="85"/>
      <c r="AG15" s="84" t="str">
        <f>IF($N15&lt;&gt;"",IF(AND(X15="Yes",AC15&lt;&gt;""),IF(($N15/$AC15)&gt;0.5,"Establish Limits",IF(AND($AO15="Y",($N15/$AC15)&gt;0.1),"Monitor",IF(AND($AO15&lt;&gt;"Y",($N15/$AC15)&gt;0.25),"Monitor","No Limits/Monitoring"))),""),"")</f>
        <v/>
      </c>
      <c r="AH15" s="84"/>
      <c r="AI15" s="84"/>
      <c r="AJ15" s="84"/>
      <c r="AK15" s="84"/>
      <c r="AL15" s="13"/>
      <c r="AN15" s="9">
        <f>IF(C15&lt;&gt;"",IF(VLOOKUP(C15,Reference!$I$1:$J$186,2,FALSE)=" ",0,VLOOKUP(C15,Reference!$I$1:$J$186,2,FALSE)),"")</f>
        <v>200</v>
      </c>
      <c r="AO15" s="9" t="str">
        <f>IF(C19&lt;&gt;"",IF(VLOOKUP(C19,Reference!$M$1:$Q$186,2,FALSE)=" ",0,VLOOKUP(C19,Reference!$M$1:$Q$186,2,FALSE)),"")</f>
        <v>Y</v>
      </c>
    </row>
    <row r="16" spans="1:46" ht="13.5" customHeight="1" x14ac:dyDescent="0.2">
      <c r="A16" s="91"/>
      <c r="B16" s="77" t="s">
        <v>215</v>
      </c>
      <c r="C16" s="89" t="s">
        <v>103</v>
      </c>
      <c r="D16" s="89"/>
      <c r="E16" s="89"/>
      <c r="F16" s="89"/>
      <c r="G16" s="89"/>
      <c r="H16" s="89"/>
      <c r="I16" s="89"/>
      <c r="J16" s="89"/>
      <c r="K16" s="89"/>
      <c r="L16" s="89"/>
      <c r="M16" s="24"/>
      <c r="N16" s="83"/>
      <c r="O16" s="83"/>
      <c r="P16" s="83"/>
      <c r="Q16" s="83"/>
      <c r="R16" s="83"/>
      <c r="S16" s="83"/>
      <c r="T16" s="84">
        <f>IF(C16&lt;&gt;"",IF(VLOOKUP(C16,Reference!$A$1:$B$186,2,FALSE)="","N/A",VLOOKUP(C16,Reference!$A$1:$B$186,2,FALSE)),"")</f>
        <v>750</v>
      </c>
      <c r="U16" s="84"/>
      <c r="V16" s="84"/>
      <c r="W16" s="84"/>
      <c r="X16" s="107" t="str">
        <f t="shared" si="1"/>
        <v/>
      </c>
      <c r="Y16" s="108"/>
      <c r="Z16" s="108"/>
      <c r="AA16" s="108"/>
      <c r="AB16" s="109"/>
      <c r="AC16" s="85"/>
      <c r="AD16" s="85"/>
      <c r="AE16" s="85"/>
      <c r="AF16" s="85"/>
      <c r="AG16" s="84" t="str">
        <f t="shared" ref="AG16:AG79" si="3">IF($N16&lt;&gt;"",IF(AND(X16="Yes",AC16&lt;&gt;""),IF(($N16/$AC16)&gt;0.5,"Establish Limits",IF(AND($AO16="Y",($N16/$AC16)&gt;0.1),"Monitor",IF(AND($AO16&lt;&gt;"Y",($N16/$AC16)&gt;0.25),"Monitor","No Limits/Monitoring"))),""),"")</f>
        <v/>
      </c>
      <c r="AH16" s="84"/>
      <c r="AI16" s="84"/>
      <c r="AJ16" s="84"/>
      <c r="AK16" s="84"/>
      <c r="AL16" s="13"/>
      <c r="AN16" s="9">
        <f>IF(C16&lt;&gt;"",IF(VLOOKUP(C16,Reference!$I$1:$J$186,2,FALSE)=" ",0,VLOOKUP(C16,Reference!$I$1:$J$186,2,FALSE)),"")</f>
        <v>10</v>
      </c>
      <c r="AO16" s="9" t="str">
        <f>IF(C16&lt;&gt;"",IF(VLOOKUP(C16,Reference!$M$1:$Q$186,2,FALSE)=" ",0,VLOOKUP(C16,Reference!$M$1:$Q$186,2,FALSE)),"")</f>
        <v>Y</v>
      </c>
    </row>
    <row r="17" spans="1:41" ht="13.5" customHeight="1" x14ac:dyDescent="0.2">
      <c r="A17" s="91"/>
      <c r="B17" s="78"/>
      <c r="C17" s="89" t="s">
        <v>104</v>
      </c>
      <c r="D17" s="89"/>
      <c r="E17" s="89"/>
      <c r="F17" s="89"/>
      <c r="G17" s="89"/>
      <c r="H17" s="89"/>
      <c r="I17" s="89"/>
      <c r="J17" s="89"/>
      <c r="K17" s="89"/>
      <c r="L17" s="89"/>
      <c r="M17" s="24"/>
      <c r="N17" s="83"/>
      <c r="O17" s="83"/>
      <c r="P17" s="83"/>
      <c r="Q17" s="83"/>
      <c r="R17" s="83"/>
      <c r="S17" s="83"/>
      <c r="T17" s="84">
        <f>IF(C17&lt;&gt;"",IF(VLOOKUP(C17,Reference!$A$1:$B$186,2,FALSE)="","N/A",VLOOKUP(C17,Reference!$A$1:$B$186,2,FALSE)),"")</f>
        <v>5.6</v>
      </c>
      <c r="U17" s="84"/>
      <c r="V17" s="84"/>
      <c r="W17" s="84"/>
      <c r="X17" s="107" t="str">
        <f t="shared" si="1"/>
        <v/>
      </c>
      <c r="Y17" s="108"/>
      <c r="Z17" s="108"/>
      <c r="AA17" s="108"/>
      <c r="AB17" s="109"/>
      <c r="AC17" s="85"/>
      <c r="AD17" s="85"/>
      <c r="AE17" s="85"/>
      <c r="AF17" s="85"/>
      <c r="AG17" s="84" t="str">
        <f t="shared" si="3"/>
        <v/>
      </c>
      <c r="AH17" s="84"/>
      <c r="AI17" s="84"/>
      <c r="AJ17" s="84"/>
      <c r="AK17" s="84"/>
      <c r="AL17" s="13"/>
      <c r="AN17" s="9">
        <f>IF(C17&lt;&gt;"",IF(VLOOKUP(C17,Reference!$I$1:$J$186,2,FALSE)=" ",0,VLOOKUP(C17,Reference!$I$1:$J$186,2,FALSE)),"")</f>
        <v>2</v>
      </c>
      <c r="AO17" s="9" t="str">
        <f>IF(C17&lt;&gt;"",IF(VLOOKUP(C17,Reference!$M$1:$Q$186,2,FALSE)=" ",0,VLOOKUP(C17,Reference!$M$1:$Q$186,2,FALSE)),"")</f>
        <v>Y</v>
      </c>
    </row>
    <row r="18" spans="1:41" ht="13.5" customHeight="1" x14ac:dyDescent="0.2">
      <c r="A18" s="91"/>
      <c r="B18" s="78"/>
      <c r="C18" s="89" t="s">
        <v>105</v>
      </c>
      <c r="D18" s="89"/>
      <c r="E18" s="89"/>
      <c r="F18" s="89"/>
      <c r="G18" s="89"/>
      <c r="H18" s="89"/>
      <c r="I18" s="89"/>
      <c r="J18" s="89"/>
      <c r="K18" s="89"/>
      <c r="L18" s="89"/>
      <c r="M18" s="24"/>
      <c r="N18" s="83"/>
      <c r="O18" s="83"/>
      <c r="P18" s="83"/>
      <c r="Q18" s="83"/>
      <c r="R18" s="83"/>
      <c r="S18" s="83"/>
      <c r="T18" s="84">
        <f>IF(C18&lt;&gt;"",IF(VLOOKUP(C18,Reference!$A$1:$B$186,2,FALSE)="","N/A",VLOOKUP(C18,Reference!$A$1:$B$186,2,FALSE)),"")</f>
        <v>10</v>
      </c>
      <c r="U18" s="84"/>
      <c r="V18" s="84"/>
      <c r="W18" s="84"/>
      <c r="X18" s="107" t="str">
        <f t="shared" si="1"/>
        <v/>
      </c>
      <c r="Y18" s="108"/>
      <c r="Z18" s="108"/>
      <c r="AA18" s="108"/>
      <c r="AB18" s="109"/>
      <c r="AC18" s="85"/>
      <c r="AD18" s="85"/>
      <c r="AE18" s="85"/>
      <c r="AF18" s="85"/>
      <c r="AG18" s="84" t="str">
        <f t="shared" si="3"/>
        <v/>
      </c>
      <c r="AH18" s="84"/>
      <c r="AI18" s="84"/>
      <c r="AJ18" s="84"/>
      <c r="AK18" s="84"/>
      <c r="AL18" s="13"/>
      <c r="AN18" s="9">
        <f>IF(C18&lt;&gt;"",IF(VLOOKUP(C18,Reference!$I$1:$J$186,2,FALSE)=" ",0,VLOOKUP(C18,Reference!$I$1:$J$186,2,FALSE)),"")</f>
        <v>3</v>
      </c>
      <c r="AO18" s="9" t="str">
        <f>IF(C18&lt;&gt;"",IF(VLOOKUP(C18,Reference!$M$1:$Q$186,2,FALSE)=" ",0,VLOOKUP(C18,Reference!$M$1:$Q$186,2,FALSE)),"")</f>
        <v>Y</v>
      </c>
    </row>
    <row r="19" spans="1:41" ht="13.5" customHeight="1" x14ac:dyDescent="0.2">
      <c r="A19" s="91"/>
      <c r="B19" s="78"/>
      <c r="C19" s="89" t="s">
        <v>106</v>
      </c>
      <c r="D19" s="89"/>
      <c r="E19" s="89"/>
      <c r="F19" s="89"/>
      <c r="G19" s="89"/>
      <c r="H19" s="89"/>
      <c r="I19" s="89"/>
      <c r="J19" s="89"/>
      <c r="K19" s="89"/>
      <c r="L19" s="89"/>
      <c r="M19" s="24"/>
      <c r="N19" s="83"/>
      <c r="O19" s="83"/>
      <c r="P19" s="83"/>
      <c r="Q19" s="83"/>
      <c r="R19" s="83"/>
      <c r="S19" s="83"/>
      <c r="T19" s="84">
        <f>IF(C19&lt;&gt;"",IF(VLOOKUP(C19,Reference!$A$1:$B$186,2,FALSE)="","N/A",VLOOKUP(C19,Reference!$A$1:$B$186,2,FALSE)),"")</f>
        <v>2400</v>
      </c>
      <c r="U19" s="84"/>
      <c r="V19" s="84"/>
      <c r="W19" s="84"/>
      <c r="X19" s="107" t="str">
        <f t="shared" si="1"/>
        <v/>
      </c>
      <c r="Y19" s="108"/>
      <c r="Z19" s="108"/>
      <c r="AA19" s="108"/>
      <c r="AB19" s="109"/>
      <c r="AC19" s="85"/>
      <c r="AD19" s="85"/>
      <c r="AE19" s="85"/>
      <c r="AF19" s="85"/>
      <c r="AG19" s="84" t="str">
        <f t="shared" si="3"/>
        <v/>
      </c>
      <c r="AH19" s="84"/>
      <c r="AI19" s="84"/>
      <c r="AJ19" s="84"/>
      <c r="AK19" s="84"/>
      <c r="AL19" s="13"/>
      <c r="AN19" s="9">
        <f>IF(C19&lt;&gt;"",IF(VLOOKUP(C19,Reference!$I$1:$J$186,2,FALSE)=" ",0,VLOOKUP(C19,Reference!$I$1:$J$186,2,FALSE)),"")</f>
        <v>2</v>
      </c>
      <c r="AO19" s="9" t="str">
        <f>IF(C19&lt;&gt;"",IF(VLOOKUP(C19,Reference!$M$1:$Q$186,2,FALSE)=" ",0,VLOOKUP(C19,Reference!$M$1:$Q$186,2,FALSE)),"")</f>
        <v>Y</v>
      </c>
    </row>
    <row r="20" spans="1:41" ht="13.5" customHeight="1" x14ac:dyDescent="0.2">
      <c r="A20" s="91"/>
      <c r="B20" s="78"/>
      <c r="C20" s="89" t="s">
        <v>281</v>
      </c>
      <c r="D20" s="89"/>
      <c r="E20" s="89"/>
      <c r="F20" s="89"/>
      <c r="G20" s="89"/>
      <c r="H20" s="89"/>
      <c r="I20" s="89"/>
      <c r="J20" s="89"/>
      <c r="K20" s="89"/>
      <c r="L20" s="89"/>
      <c r="M20" s="24"/>
      <c r="N20" s="83"/>
      <c r="O20" s="83"/>
      <c r="P20" s="83"/>
      <c r="Q20" s="83"/>
      <c r="R20" s="83"/>
      <c r="S20" s="83"/>
      <c r="T20" s="84" t="str">
        <f>IF(C20&lt;&gt;"",IF(VLOOKUP(C20,Reference!$A$1:$B$186,2,FALSE)="","N/A",VLOOKUP(C20,Reference!$A$1:$B$186,2,FALSE)),"")</f>
        <v>N/A</v>
      </c>
      <c r="U20" s="84"/>
      <c r="V20" s="84"/>
      <c r="W20" s="84"/>
      <c r="X20" s="107" t="str">
        <f t="shared" si="1"/>
        <v/>
      </c>
      <c r="Y20" s="108"/>
      <c r="Z20" s="108"/>
      <c r="AA20" s="108"/>
      <c r="AB20" s="109"/>
      <c r="AC20" s="85"/>
      <c r="AD20" s="85"/>
      <c r="AE20" s="85"/>
      <c r="AF20" s="85"/>
      <c r="AG20" s="84" t="str">
        <f t="shared" si="3"/>
        <v/>
      </c>
      <c r="AH20" s="84"/>
      <c r="AI20" s="84"/>
      <c r="AJ20" s="84"/>
      <c r="AK20" s="84"/>
      <c r="AL20" s="13"/>
      <c r="AN20" s="9">
        <f>IF(C20&lt;&gt;"",IF(VLOOKUP(C20,Reference!$I$1:$J$186,2,FALSE)=" ",0,VLOOKUP(C20,Reference!$I$1:$J$186,2,FALSE)),"")</f>
        <v>1</v>
      </c>
      <c r="AO20" s="9" t="str">
        <f>IF(C20&lt;&gt;"",IF(VLOOKUP(C20,Reference!$M$1:$Q$186,2,FALSE)=" ",0,VLOOKUP(C20,Reference!$M$1:$Q$186,2,FALSE)),"")</f>
        <v/>
      </c>
    </row>
    <row r="21" spans="1:41" ht="13.5" customHeight="1" x14ac:dyDescent="0.2">
      <c r="A21" s="91"/>
      <c r="B21" s="78"/>
      <c r="C21" s="89" t="s">
        <v>107</v>
      </c>
      <c r="D21" s="89"/>
      <c r="E21" s="89"/>
      <c r="F21" s="89"/>
      <c r="G21" s="89"/>
      <c r="H21" s="89"/>
      <c r="I21" s="89"/>
      <c r="J21" s="89"/>
      <c r="K21" s="89"/>
      <c r="L21" s="89"/>
      <c r="M21" s="24"/>
      <c r="N21" s="83"/>
      <c r="O21" s="83"/>
      <c r="P21" s="83"/>
      <c r="Q21" s="83"/>
      <c r="R21" s="83"/>
      <c r="S21" s="83"/>
      <c r="T21" s="84">
        <f>IF(C21&lt;&gt;"",IF(VLOOKUP(C21,Reference!$A$1:$B$186,2,FALSE)="","N/A",VLOOKUP(C21,Reference!$A$1:$B$186,2,FALSE)),"")</f>
        <v>1600</v>
      </c>
      <c r="U21" s="84"/>
      <c r="V21" s="84"/>
      <c r="W21" s="84"/>
      <c r="X21" s="107" t="str">
        <f t="shared" si="1"/>
        <v/>
      </c>
      <c r="Y21" s="108"/>
      <c r="Z21" s="108"/>
      <c r="AA21" s="108"/>
      <c r="AB21" s="109"/>
      <c r="AC21" s="85"/>
      <c r="AD21" s="85"/>
      <c r="AE21" s="85"/>
      <c r="AF21" s="85"/>
      <c r="AG21" s="84" t="str">
        <f t="shared" si="3"/>
        <v/>
      </c>
      <c r="AH21" s="84"/>
      <c r="AI21" s="84"/>
      <c r="AJ21" s="84"/>
      <c r="AK21" s="84"/>
      <c r="AL21" s="13"/>
      <c r="AN21" s="9">
        <f>IF(C21&lt;&gt;"",IF(VLOOKUP(C21,Reference!$I$1:$J$186,2,FALSE)=" ",0,VLOOKUP(C21,Reference!$I$1:$J$186,2,FALSE)),"")</f>
        <v>200</v>
      </c>
      <c r="AO21" s="9" t="str">
        <f>IF(C21&lt;&gt;"",IF(VLOOKUP(C21,Reference!$M$1:$Q$186,2,FALSE)=" ",0,VLOOKUP(C21,Reference!$M$1:$Q$186,2,FALSE)),"")</f>
        <v>Y</v>
      </c>
    </row>
    <row r="22" spans="1:41" ht="13.5" customHeight="1" x14ac:dyDescent="0.2">
      <c r="A22" s="91"/>
      <c r="B22" s="78"/>
      <c r="C22" s="89" t="s">
        <v>108</v>
      </c>
      <c r="D22" s="89"/>
      <c r="E22" s="89"/>
      <c r="F22" s="89"/>
      <c r="G22" s="89"/>
      <c r="H22" s="89"/>
      <c r="I22" s="89"/>
      <c r="J22" s="89"/>
      <c r="K22" s="89"/>
      <c r="L22" s="89"/>
      <c r="M22" s="24"/>
      <c r="N22" s="83"/>
      <c r="O22" s="83"/>
      <c r="P22" s="83"/>
      <c r="Q22" s="83"/>
      <c r="R22" s="83"/>
      <c r="S22" s="83"/>
      <c r="T22" s="84">
        <f>IF(C22&lt;&gt;"",IF(VLOOKUP(C22,Reference!$A$1:$B$186,2,FALSE)="","N/A",VLOOKUP(C22,Reference!$A$1:$B$186,2,FALSE)),"")</f>
        <v>0.27100000000000002</v>
      </c>
      <c r="U22" s="84"/>
      <c r="V22" s="84"/>
      <c r="W22" s="84"/>
      <c r="X22" s="107" t="str">
        <f t="shared" si="1"/>
        <v/>
      </c>
      <c r="Y22" s="108"/>
      <c r="Z22" s="108"/>
      <c r="AA22" s="108"/>
      <c r="AB22" s="109"/>
      <c r="AC22" s="85"/>
      <c r="AD22" s="85"/>
      <c r="AE22" s="85"/>
      <c r="AF22" s="85"/>
      <c r="AG22" s="84" t="str">
        <f t="shared" si="3"/>
        <v/>
      </c>
      <c r="AH22" s="84"/>
      <c r="AI22" s="84"/>
      <c r="AJ22" s="84"/>
      <c r="AK22" s="84"/>
      <c r="AL22" s="13"/>
      <c r="AN22" s="9">
        <f>IF(C22&lt;&gt;"",IF(VLOOKUP(C22,Reference!$I$1:$J$186,2,FALSE)=" ",0,VLOOKUP(C22,Reference!$I$1:$J$186,2,FALSE)),"")</f>
        <v>0.2</v>
      </c>
      <c r="AO22" s="9" t="str">
        <f>IF(C22&lt;&gt;"",IF(VLOOKUP(C22,Reference!$M$1:$Q$186,2,FALSE)=" ",0,VLOOKUP(C22,Reference!$M$1:$Q$186,2,FALSE)),"")</f>
        <v>Y</v>
      </c>
    </row>
    <row r="23" spans="1:41" ht="13.5" customHeight="1" x14ac:dyDescent="0.2">
      <c r="A23" s="91"/>
      <c r="B23" s="78"/>
      <c r="C23" s="89" t="s">
        <v>214</v>
      </c>
      <c r="D23" s="89"/>
      <c r="E23" s="89"/>
      <c r="F23" s="89"/>
      <c r="G23" s="89"/>
      <c r="H23" s="89"/>
      <c r="I23" s="89"/>
      <c r="J23" s="89"/>
      <c r="K23" s="89"/>
      <c r="L23" s="89"/>
      <c r="M23" s="24"/>
      <c r="N23" s="83"/>
      <c r="O23" s="83"/>
      <c r="P23" s="83"/>
      <c r="Q23" s="83"/>
      <c r="R23" s="83"/>
      <c r="S23" s="83"/>
      <c r="T23" s="84" t="str">
        <f>IF(C23&lt;&gt;"",IF(VLOOKUP(C23,Reference!$A$1:$B$186,2,FALSE)="","N/A",VLOOKUP(C23,Reference!$A$1:$B$186,2,FALSE)),"")</f>
        <v>N/A</v>
      </c>
      <c r="U23" s="84"/>
      <c r="V23" s="84"/>
      <c r="W23" s="84"/>
      <c r="X23" s="107" t="str">
        <f t="shared" si="1"/>
        <v/>
      </c>
      <c r="Y23" s="108"/>
      <c r="Z23" s="108"/>
      <c r="AA23" s="108"/>
      <c r="AB23" s="109"/>
      <c r="AC23" s="85"/>
      <c r="AD23" s="85"/>
      <c r="AE23" s="85"/>
      <c r="AF23" s="85"/>
      <c r="AG23" s="84" t="str">
        <f t="shared" si="3"/>
        <v/>
      </c>
      <c r="AH23" s="84"/>
      <c r="AI23" s="84"/>
      <c r="AJ23" s="84"/>
      <c r="AK23" s="84"/>
      <c r="AL23" s="13"/>
      <c r="AN23" s="9">
        <f>IF(C23&lt;&gt;"",IF(VLOOKUP(C23,Reference!$I$1:$J$186,2,FALSE)=" ",0,VLOOKUP(C23,Reference!$I$1:$J$186,2,FALSE)),"")</f>
        <v>4</v>
      </c>
      <c r="AO23" s="9" t="str">
        <f>IF(C23&lt;&gt;"",IF(VLOOKUP(C23,Reference!$M$1:$Q$186,2,FALSE)=" ",0,VLOOKUP(C23,Reference!$M$1:$Q$186,2,FALSE)),"")</f>
        <v/>
      </c>
    </row>
    <row r="24" spans="1:41" ht="12.75" customHeight="1" x14ac:dyDescent="0.2">
      <c r="A24" s="91"/>
      <c r="B24" s="78"/>
      <c r="C24" s="89" t="s">
        <v>81</v>
      </c>
      <c r="D24" s="89"/>
      <c r="E24" s="89"/>
      <c r="F24" s="89"/>
      <c r="G24" s="89"/>
      <c r="H24" s="89"/>
      <c r="I24" s="89"/>
      <c r="J24" s="89"/>
      <c r="K24" s="89"/>
      <c r="L24" s="89"/>
      <c r="M24" s="24"/>
      <c r="N24" s="83"/>
      <c r="O24" s="83"/>
      <c r="P24" s="83"/>
      <c r="Q24" s="83"/>
      <c r="R24" s="83"/>
      <c r="S24" s="83"/>
      <c r="T24" s="137">
        <f>IF(C24&lt;&gt;"",IF(VLOOKUP(C24,Reference!$A$1:$B$186,2,FALSE)="","N/A",VLOOKUP(C24,Reference!$A$1:$B$186,2,FALSE)),"")</f>
        <v>10.395010395010395</v>
      </c>
      <c r="U24" s="137"/>
      <c r="V24" s="137"/>
      <c r="W24" s="137"/>
      <c r="X24" s="107" t="str">
        <f t="shared" si="1"/>
        <v/>
      </c>
      <c r="Y24" s="108"/>
      <c r="Z24" s="108"/>
      <c r="AA24" s="108"/>
      <c r="AB24" s="109"/>
      <c r="AC24" s="85"/>
      <c r="AD24" s="85"/>
      <c r="AE24" s="85"/>
      <c r="AF24" s="85"/>
      <c r="AG24" s="84" t="str">
        <f t="shared" ref="AG24" si="4">IF($N24&lt;&gt;"",IF(AND(X24="Yes",AC24&lt;&gt;""),IF(($N24/$AC24)&gt;0.5,"Establish Limits",IF(AND($AO24="Y",($N24/$AC24)&gt;0.1),"Monitor",IF(AND($AO24&lt;&gt;"Y",($N24/$AC24)&gt;0.25),"Monitor","No Limits/Monitoring"))),""),"")</f>
        <v/>
      </c>
      <c r="AH24" s="84"/>
      <c r="AI24" s="84"/>
      <c r="AJ24" s="84"/>
      <c r="AK24" s="84"/>
      <c r="AL24" s="13"/>
      <c r="AN24" s="9">
        <f>IF(C24&lt;&gt;"",IF(VLOOKUP(C24,Reference!$I$1:$J$186,2,FALSE)=" ",0,VLOOKUP(C24,Reference!$I$1:$J$186,2,FALSE)),"")</f>
        <v>1</v>
      </c>
      <c r="AO24" s="9" t="str">
        <f>IF(C24&lt;&gt;"",IF(VLOOKUP(C24,Reference!$M$1:$Q$186,2,FALSE)=" ",0,VLOOKUP(C24,Reference!$M$1:$Q$186,2,FALSE)),"")</f>
        <v>Y</v>
      </c>
    </row>
    <row r="25" spans="1:41" ht="12.75" customHeight="1" x14ac:dyDescent="0.2">
      <c r="A25" s="91"/>
      <c r="B25" s="78"/>
      <c r="C25" s="89" t="s">
        <v>110</v>
      </c>
      <c r="D25" s="89"/>
      <c r="E25" s="89"/>
      <c r="F25" s="89"/>
      <c r="G25" s="89"/>
      <c r="H25" s="89"/>
      <c r="I25" s="89"/>
      <c r="J25" s="89"/>
      <c r="K25" s="89"/>
      <c r="L25" s="89"/>
      <c r="M25" s="24"/>
      <c r="N25" s="83"/>
      <c r="O25" s="83"/>
      <c r="P25" s="83"/>
      <c r="Q25" s="83"/>
      <c r="R25" s="83"/>
      <c r="S25" s="83"/>
      <c r="T25" s="84">
        <f>IF(C25&lt;&gt;"",IF(VLOOKUP(C25,Reference!$A$1:$B$186,2,FALSE)="","N/A",VLOOKUP(C25,Reference!$A$1:$B$186,2,FALSE)),"")</f>
        <v>19</v>
      </c>
      <c r="U25" s="84"/>
      <c r="V25" s="84"/>
      <c r="W25" s="84"/>
      <c r="X25" s="107" t="str">
        <f t="shared" si="1"/>
        <v/>
      </c>
      <c r="Y25" s="108"/>
      <c r="Z25" s="108"/>
      <c r="AA25" s="108"/>
      <c r="AB25" s="109"/>
      <c r="AC25" s="85"/>
      <c r="AD25" s="85"/>
      <c r="AE25" s="85"/>
      <c r="AF25" s="85"/>
      <c r="AG25" s="84" t="str">
        <f t="shared" si="3"/>
        <v/>
      </c>
      <c r="AH25" s="84"/>
      <c r="AI25" s="84"/>
      <c r="AJ25" s="84"/>
      <c r="AK25" s="84"/>
      <c r="AL25" s="13"/>
      <c r="AN25" s="9">
        <f>IF(C25&lt;&gt;"",IF(VLOOKUP(C25,Reference!$I$1:$J$186,2,FALSE)=" ",0,VLOOKUP(C25,Reference!$I$1:$J$186,2,FALSE)),"")</f>
        <v>1</v>
      </c>
      <c r="AO25" s="9" t="str">
        <f>IF(C25&lt;&gt;"",IF(VLOOKUP(C25,Reference!$M$1:$Q$186,2,FALSE)=" ",0,VLOOKUP(C25,Reference!$M$1:$Q$186,2,FALSE)),"")</f>
        <v>Y</v>
      </c>
    </row>
    <row r="26" spans="1:41" ht="12.75" customHeight="1" x14ac:dyDescent="0.2">
      <c r="A26" s="91"/>
      <c r="B26" s="78"/>
      <c r="C26" s="89" t="s">
        <v>111</v>
      </c>
      <c r="D26" s="89"/>
      <c r="E26" s="89"/>
      <c r="F26" s="89"/>
      <c r="G26" s="89"/>
      <c r="H26" s="89"/>
      <c r="I26" s="89"/>
      <c r="J26" s="89"/>
      <c r="K26" s="89"/>
      <c r="L26" s="89"/>
      <c r="M26" s="24"/>
      <c r="N26" s="83"/>
      <c r="O26" s="83"/>
      <c r="P26" s="83"/>
      <c r="Q26" s="83"/>
      <c r="R26" s="83"/>
      <c r="S26" s="83"/>
      <c r="T26" s="137">
        <f>IF(C26&lt;&gt;"",IF(VLOOKUP(C26,Reference!$A$1:$B$186,2,FALSE)="","N/A",VLOOKUP(C26,Reference!$A$1:$B$186,2,FALSE)),"")</f>
        <v>9.33</v>
      </c>
      <c r="U26" s="137"/>
      <c r="V26" s="137"/>
      <c r="W26" s="137"/>
      <c r="X26" s="107" t="str">
        <f t="shared" si="1"/>
        <v/>
      </c>
      <c r="Y26" s="108"/>
      <c r="Z26" s="108"/>
      <c r="AA26" s="108"/>
      <c r="AB26" s="109"/>
      <c r="AC26" s="85"/>
      <c r="AD26" s="85"/>
      <c r="AE26" s="85"/>
      <c r="AF26" s="85"/>
      <c r="AG26" s="84" t="str">
        <f t="shared" si="3"/>
        <v/>
      </c>
      <c r="AH26" s="84"/>
      <c r="AI26" s="84"/>
      <c r="AJ26" s="84"/>
      <c r="AK26" s="84"/>
      <c r="AL26" s="13"/>
      <c r="AN26" s="9">
        <f>IF(C26&lt;&gt;"",IF(VLOOKUP(C26,Reference!$I$1:$J$186,2,FALSE)=" ",0,VLOOKUP(C26,Reference!$I$1:$J$186,2,FALSE)),"")</f>
        <v>4</v>
      </c>
      <c r="AO26" s="9" t="str">
        <f>IF(C26&lt;&gt;"",IF(VLOOKUP(C26,Reference!$M$1:$Q$186,2,FALSE)=" ",0,VLOOKUP(C26,Reference!$M$1:$Q$186,2,FALSE)),"")</f>
        <v>Y</v>
      </c>
    </row>
    <row r="27" spans="1:41" ht="12.75" customHeight="1" x14ac:dyDescent="0.2">
      <c r="A27" s="91"/>
      <c r="B27" s="78"/>
      <c r="C27" s="89" t="s">
        <v>171</v>
      </c>
      <c r="D27" s="89"/>
      <c r="E27" s="89"/>
      <c r="F27" s="89"/>
      <c r="G27" s="89"/>
      <c r="H27" s="89"/>
      <c r="I27" s="89"/>
      <c r="J27" s="89"/>
      <c r="K27" s="89"/>
      <c r="L27" s="89"/>
      <c r="M27" s="24"/>
      <c r="N27" s="83"/>
      <c r="O27" s="83"/>
      <c r="P27" s="83"/>
      <c r="Q27" s="83"/>
      <c r="R27" s="83"/>
      <c r="S27" s="83"/>
      <c r="T27" s="84" t="str">
        <f>IF(C27&lt;&gt;"",IF(VLOOKUP(C27,Reference!$A$1:$B$186,2,FALSE)="","N/A",VLOOKUP(C27,Reference!$A$1:$B$186,2,FALSE)),"")</f>
        <v>N/A</v>
      </c>
      <c r="U27" s="84"/>
      <c r="V27" s="84"/>
      <c r="W27" s="84"/>
      <c r="X27" s="107" t="str">
        <f t="shared" si="1"/>
        <v/>
      </c>
      <c r="Y27" s="108"/>
      <c r="Z27" s="108"/>
      <c r="AA27" s="108"/>
      <c r="AB27" s="109"/>
      <c r="AC27" s="85"/>
      <c r="AD27" s="85"/>
      <c r="AE27" s="85"/>
      <c r="AF27" s="85"/>
      <c r="AG27" s="84" t="str">
        <f t="shared" si="3"/>
        <v/>
      </c>
      <c r="AH27" s="84"/>
      <c r="AI27" s="84"/>
      <c r="AJ27" s="84"/>
      <c r="AK27" s="84"/>
      <c r="AL27" s="13"/>
      <c r="AN27" s="9">
        <f>IF(C27&lt;&gt;"",IF(VLOOKUP(C27,Reference!$I$1:$J$186,2,FALSE)=" ",0,VLOOKUP(C27,Reference!$I$1:$J$186,2,FALSE)),"")</f>
        <v>10</v>
      </c>
      <c r="AO27" s="9" t="str">
        <f>IF(C27&lt;&gt;"",IF(VLOOKUP(C27,Reference!$M$1:$Q$186,2,FALSE)=" ",0,VLOOKUP(C27,Reference!$M$1:$Q$186,2,FALSE)),"")</f>
        <v/>
      </c>
    </row>
    <row r="28" spans="1:41" ht="12.75" customHeight="1" x14ac:dyDescent="0.2">
      <c r="A28" s="91"/>
      <c r="B28" s="78"/>
      <c r="C28" s="89" t="s">
        <v>112</v>
      </c>
      <c r="D28" s="89"/>
      <c r="E28" s="89"/>
      <c r="F28" s="89"/>
      <c r="G28" s="89"/>
      <c r="H28" s="89"/>
      <c r="I28" s="89"/>
      <c r="J28" s="89"/>
      <c r="K28" s="89"/>
      <c r="L28" s="89"/>
      <c r="M28" s="24"/>
      <c r="N28" s="83"/>
      <c r="O28" s="83"/>
      <c r="P28" s="83"/>
      <c r="Q28" s="83"/>
      <c r="R28" s="83"/>
      <c r="S28" s="83"/>
      <c r="T28" s="84">
        <f>IF(C28&lt;&gt;"",IF(VLOOKUP(C28,Reference!$A$1:$B$186,2,FALSE)="","N/A",VLOOKUP(C28,Reference!$A$1:$B$186,2,FALSE)),"")</f>
        <v>1500</v>
      </c>
      <c r="U28" s="84"/>
      <c r="V28" s="84"/>
      <c r="W28" s="84"/>
      <c r="X28" s="107" t="str">
        <f t="shared" si="1"/>
        <v/>
      </c>
      <c r="Y28" s="108"/>
      <c r="Z28" s="108"/>
      <c r="AA28" s="108"/>
      <c r="AB28" s="109"/>
      <c r="AC28" s="85"/>
      <c r="AD28" s="85"/>
      <c r="AE28" s="85"/>
      <c r="AF28" s="85"/>
      <c r="AG28" s="84" t="str">
        <f t="shared" si="3"/>
        <v/>
      </c>
      <c r="AH28" s="84"/>
      <c r="AI28" s="84"/>
      <c r="AJ28" s="84"/>
      <c r="AK28" s="84"/>
      <c r="AL28" s="13"/>
      <c r="AN28" s="9">
        <f>IF(C28&lt;&gt;"",IF(VLOOKUP(C28,Reference!$I$1:$J$186,2,FALSE)=" ",0,VLOOKUP(C28,Reference!$I$1:$J$186,2,FALSE)),"")</f>
        <v>20</v>
      </c>
      <c r="AO28" s="9" t="str">
        <f>IF(C28&lt;&gt;"",IF(VLOOKUP(C28,Reference!$M$1:$Q$186,2,FALSE)=" ",0,VLOOKUP(C28,Reference!$M$1:$Q$186,2,FALSE)),"")</f>
        <v>Y</v>
      </c>
    </row>
    <row r="29" spans="1:41" ht="12.75" customHeight="1" x14ac:dyDescent="0.2">
      <c r="A29" s="91"/>
      <c r="B29" s="78"/>
      <c r="C29" s="89" t="s">
        <v>65</v>
      </c>
      <c r="D29" s="89"/>
      <c r="E29" s="89"/>
      <c r="F29" s="89"/>
      <c r="G29" s="89"/>
      <c r="H29" s="89"/>
      <c r="I29" s="89"/>
      <c r="J29" s="89"/>
      <c r="K29" s="89"/>
      <c r="L29" s="89"/>
      <c r="M29" s="24"/>
      <c r="N29" s="83"/>
      <c r="O29" s="83"/>
      <c r="P29" s="83"/>
      <c r="Q29" s="83"/>
      <c r="R29" s="83"/>
      <c r="S29" s="83"/>
      <c r="T29" s="84">
        <f>IF(C29&lt;&gt;"",IF(VLOOKUP(C29,Reference!$A$1:$B$186,2,FALSE)="","N/A",VLOOKUP(C29,Reference!$A$1:$B$186,2,FALSE)),"")</f>
        <v>300</v>
      </c>
      <c r="U29" s="84"/>
      <c r="V29" s="84"/>
      <c r="W29" s="84"/>
      <c r="X29" s="107" t="str">
        <f t="shared" si="1"/>
        <v/>
      </c>
      <c r="Y29" s="108"/>
      <c r="Z29" s="108"/>
      <c r="AA29" s="108"/>
      <c r="AB29" s="109"/>
      <c r="AC29" s="85"/>
      <c r="AD29" s="85"/>
      <c r="AE29" s="85"/>
      <c r="AF29" s="85"/>
      <c r="AG29" s="84" t="str">
        <f t="shared" si="3"/>
        <v/>
      </c>
      <c r="AH29" s="84"/>
      <c r="AI29" s="84"/>
      <c r="AJ29" s="84"/>
      <c r="AK29" s="84"/>
      <c r="AL29" s="13"/>
      <c r="AN29" s="9">
        <f>IF(C29&lt;&gt;"",IF(VLOOKUP(C29,Reference!$I$1:$J$186,2,FALSE)=" ",0,VLOOKUP(C29,Reference!$I$1:$J$186,2,FALSE)),"")</f>
        <v>20</v>
      </c>
      <c r="AO29" s="9" t="str">
        <f>IF(C29&lt;&gt;"",IF(VLOOKUP(C29,Reference!$M$1:$Q$186,2,FALSE)=" ",0,VLOOKUP(C29,Reference!$M$1:$Q$186,2,FALSE)),"")</f>
        <v>Y</v>
      </c>
    </row>
    <row r="30" spans="1:41" ht="12.75" customHeight="1" x14ac:dyDescent="0.2">
      <c r="A30" s="91"/>
      <c r="B30" s="78"/>
      <c r="C30" s="89" t="s">
        <v>113</v>
      </c>
      <c r="D30" s="89"/>
      <c r="E30" s="89"/>
      <c r="F30" s="89"/>
      <c r="G30" s="89"/>
      <c r="H30" s="89"/>
      <c r="I30" s="89"/>
      <c r="J30" s="89"/>
      <c r="K30" s="89"/>
      <c r="L30" s="89"/>
      <c r="M30" s="24"/>
      <c r="N30" s="83"/>
      <c r="O30" s="83"/>
      <c r="P30" s="83"/>
      <c r="Q30" s="83"/>
      <c r="R30" s="83"/>
      <c r="S30" s="83"/>
      <c r="T30" s="137">
        <f>IF(C30&lt;&gt;"",IF(VLOOKUP(C30,Reference!$A$1:$B$186,2,FALSE)="","N/A",VLOOKUP(C30,Reference!$A$1:$B$186,2,FALSE)),"")</f>
        <v>3.18</v>
      </c>
      <c r="U30" s="137"/>
      <c r="V30" s="137"/>
      <c r="W30" s="137"/>
      <c r="X30" s="107" t="str">
        <f t="shared" si="1"/>
        <v/>
      </c>
      <c r="Y30" s="108"/>
      <c r="Z30" s="108"/>
      <c r="AA30" s="108"/>
      <c r="AB30" s="109"/>
      <c r="AC30" s="85"/>
      <c r="AD30" s="85"/>
      <c r="AE30" s="85"/>
      <c r="AF30" s="85"/>
      <c r="AG30" s="84" t="str">
        <f t="shared" si="3"/>
        <v/>
      </c>
      <c r="AH30" s="84"/>
      <c r="AI30" s="84"/>
      <c r="AJ30" s="84"/>
      <c r="AK30" s="84"/>
      <c r="AL30" s="13"/>
      <c r="AN30" s="9">
        <f>IF(C30&lt;&gt;"",IF(VLOOKUP(C30,Reference!$I$1:$J$186,2,FALSE)=" ",0,VLOOKUP(C30,Reference!$I$1:$J$186,2,FALSE)),"")</f>
        <v>1</v>
      </c>
      <c r="AO30" s="9" t="str">
        <f>IF(C30&lt;&gt;"",IF(VLOOKUP(C30,Reference!$M$1:$Q$186,2,FALSE)=" ",0,VLOOKUP(C30,Reference!$M$1:$Q$186,2,FALSE)),"")</f>
        <v>Y</v>
      </c>
    </row>
    <row r="31" spans="1:41" ht="12.75" customHeight="1" x14ac:dyDescent="0.2">
      <c r="A31" s="91"/>
      <c r="B31" s="78"/>
      <c r="C31" s="89" t="s">
        <v>114</v>
      </c>
      <c r="D31" s="89"/>
      <c r="E31" s="89"/>
      <c r="F31" s="89"/>
      <c r="G31" s="89"/>
      <c r="H31" s="89"/>
      <c r="I31" s="89"/>
      <c r="J31" s="89"/>
      <c r="K31" s="89"/>
      <c r="L31" s="89"/>
      <c r="M31" s="24"/>
      <c r="N31" s="83"/>
      <c r="O31" s="83"/>
      <c r="P31" s="83"/>
      <c r="Q31" s="83"/>
      <c r="R31" s="83"/>
      <c r="S31" s="83"/>
      <c r="T31" s="84">
        <f>IF(C31&lt;&gt;"",IF(VLOOKUP(C31,Reference!$A$1:$B$186,2,FALSE)="","N/A",VLOOKUP(C31,Reference!$A$1:$B$186,2,FALSE)),"")</f>
        <v>1000</v>
      </c>
      <c r="U31" s="84"/>
      <c r="V31" s="84"/>
      <c r="W31" s="84"/>
      <c r="X31" s="107" t="str">
        <f t="shared" si="1"/>
        <v/>
      </c>
      <c r="Y31" s="108"/>
      <c r="Z31" s="108"/>
      <c r="AA31" s="108"/>
      <c r="AB31" s="109"/>
      <c r="AC31" s="85"/>
      <c r="AD31" s="85"/>
      <c r="AE31" s="85"/>
      <c r="AF31" s="85"/>
      <c r="AG31" s="84" t="str">
        <f t="shared" si="3"/>
        <v/>
      </c>
      <c r="AH31" s="84"/>
      <c r="AI31" s="84"/>
      <c r="AJ31" s="84"/>
      <c r="AK31" s="84"/>
      <c r="AL31" s="13"/>
      <c r="AN31" s="9">
        <f>IF(C31&lt;&gt;"",IF(VLOOKUP(C31,Reference!$I$1:$J$186,2,FALSE)=" ",0,VLOOKUP(C31,Reference!$I$1:$J$186,2,FALSE)),"")</f>
        <v>2</v>
      </c>
      <c r="AO31" s="9" t="str">
        <f>IF(C31&lt;&gt;"",IF(VLOOKUP(C31,Reference!$M$1:$Q$186,2,FALSE)=" ",0,VLOOKUP(C31,Reference!$M$1:$Q$186,2,FALSE)),"")</f>
        <v>Y</v>
      </c>
    </row>
    <row r="32" spans="1:41" ht="12.75" customHeight="1" x14ac:dyDescent="0.2">
      <c r="A32" s="91"/>
      <c r="B32" s="78"/>
      <c r="C32" s="89" t="s">
        <v>115</v>
      </c>
      <c r="D32" s="89"/>
      <c r="E32" s="89"/>
      <c r="F32" s="89"/>
      <c r="G32" s="89"/>
      <c r="H32" s="89"/>
      <c r="I32" s="89"/>
      <c r="J32" s="89"/>
      <c r="K32" s="89"/>
      <c r="L32" s="89"/>
      <c r="M32" s="24"/>
      <c r="N32" s="83"/>
      <c r="O32" s="83"/>
      <c r="P32" s="83"/>
      <c r="Q32" s="83"/>
      <c r="R32" s="83"/>
      <c r="S32" s="83"/>
      <c r="T32" s="84">
        <f>IF(C32&lt;&gt;"",IF(VLOOKUP(C32,Reference!$A$1:$B$186,2,FALSE)="","N/A",VLOOKUP(C32,Reference!$A$1:$B$186,2,FALSE)),"")</f>
        <v>0.05</v>
      </c>
      <c r="U32" s="84"/>
      <c r="V32" s="84"/>
      <c r="W32" s="84"/>
      <c r="X32" s="107" t="str">
        <f t="shared" si="1"/>
        <v/>
      </c>
      <c r="Y32" s="108"/>
      <c r="Z32" s="108"/>
      <c r="AA32" s="108"/>
      <c r="AB32" s="109"/>
      <c r="AC32" s="85"/>
      <c r="AD32" s="85"/>
      <c r="AE32" s="85"/>
      <c r="AF32" s="85"/>
      <c r="AG32" s="84" t="str">
        <f t="shared" si="3"/>
        <v/>
      </c>
      <c r="AH32" s="84"/>
      <c r="AI32" s="84"/>
      <c r="AJ32" s="84"/>
      <c r="AK32" s="84"/>
      <c r="AL32" s="13"/>
      <c r="AN32" s="9">
        <f>IF(C32&lt;&gt;"",IF(VLOOKUP(C32,Reference!$I$1:$J$186,2,FALSE)=" ",0,VLOOKUP(C32,Reference!$I$1:$J$186,2,FALSE)),"")</f>
        <v>0.2</v>
      </c>
      <c r="AO32" s="9" t="str">
        <f>IF(C32&lt;&gt;"",IF(VLOOKUP(C32,Reference!$M$1:$Q$186,2,FALSE)=" ",0,VLOOKUP(C32,Reference!$M$1:$Q$186,2,FALSE)),"")</f>
        <v/>
      </c>
    </row>
    <row r="33" spans="1:41" ht="12.75" customHeight="1" x14ac:dyDescent="0.2">
      <c r="A33" s="91"/>
      <c r="B33" s="78"/>
      <c r="C33" s="89" t="s">
        <v>172</v>
      </c>
      <c r="D33" s="89"/>
      <c r="E33" s="89"/>
      <c r="F33" s="89"/>
      <c r="G33" s="89"/>
      <c r="H33" s="89"/>
      <c r="I33" s="89"/>
      <c r="J33" s="89"/>
      <c r="K33" s="89"/>
      <c r="L33" s="89"/>
      <c r="M33" s="24"/>
      <c r="N33" s="83"/>
      <c r="O33" s="83"/>
      <c r="P33" s="83"/>
      <c r="Q33" s="83"/>
      <c r="R33" s="83"/>
      <c r="S33" s="83"/>
      <c r="T33" s="84" t="str">
        <f>IF(C33&lt;&gt;"",IF(VLOOKUP(C33,Reference!$A$1:$B$186,2,FALSE)="","N/A",VLOOKUP(C33,Reference!$A$1:$B$186,2,FALSE)),"")</f>
        <v>N/A</v>
      </c>
      <c r="U33" s="84"/>
      <c r="V33" s="84"/>
      <c r="W33" s="84"/>
      <c r="X33" s="107" t="str">
        <f t="shared" si="1"/>
        <v/>
      </c>
      <c r="Y33" s="108"/>
      <c r="Z33" s="108"/>
      <c r="AA33" s="108"/>
      <c r="AB33" s="109"/>
      <c r="AC33" s="85"/>
      <c r="AD33" s="85"/>
      <c r="AE33" s="85"/>
      <c r="AF33" s="85"/>
      <c r="AG33" s="84" t="str">
        <f t="shared" si="3"/>
        <v/>
      </c>
      <c r="AH33" s="84"/>
      <c r="AI33" s="84"/>
      <c r="AJ33" s="84"/>
      <c r="AK33" s="84"/>
      <c r="AL33" s="13"/>
      <c r="AN33" s="9">
        <f>IF(C33&lt;&gt;"",IF(VLOOKUP(C33,Reference!$I$1:$J$186,2,FALSE)=" ",0,VLOOKUP(C33,Reference!$I$1:$J$186,2,FALSE)),"")</f>
        <v>4</v>
      </c>
      <c r="AO33" s="9" t="str">
        <f>IF(C33&lt;&gt;"",IF(VLOOKUP(C33,Reference!$M$1:$Q$186,2,FALSE)=" ",0,VLOOKUP(C33,Reference!$M$1:$Q$186,2,FALSE)),"")</f>
        <v/>
      </c>
    </row>
    <row r="34" spans="1:41" ht="12.75" customHeight="1" x14ac:dyDescent="0.2">
      <c r="A34" s="91"/>
      <c r="B34" s="78"/>
      <c r="C34" s="89" t="s">
        <v>116</v>
      </c>
      <c r="D34" s="89"/>
      <c r="E34" s="89"/>
      <c r="F34" s="89"/>
      <c r="G34" s="89"/>
      <c r="H34" s="89"/>
      <c r="I34" s="89"/>
      <c r="J34" s="89"/>
      <c r="K34" s="89"/>
      <c r="L34" s="89"/>
      <c r="M34" s="24"/>
      <c r="N34" s="83"/>
      <c r="O34" s="83"/>
      <c r="P34" s="83"/>
      <c r="Q34" s="83"/>
      <c r="R34" s="83"/>
      <c r="S34" s="83"/>
      <c r="T34" s="84">
        <f>IF(C34&lt;&gt;"",IF(VLOOKUP(C34,Reference!$A$1:$B$186,2,FALSE)="","N/A",VLOOKUP(C34,Reference!$A$1:$B$186,2,FALSE)),"")</f>
        <v>52.2</v>
      </c>
      <c r="U34" s="84"/>
      <c r="V34" s="84"/>
      <c r="W34" s="84"/>
      <c r="X34" s="107" t="str">
        <f t="shared" si="1"/>
        <v/>
      </c>
      <c r="Y34" s="108"/>
      <c r="Z34" s="108"/>
      <c r="AA34" s="108"/>
      <c r="AB34" s="109"/>
      <c r="AC34" s="85"/>
      <c r="AD34" s="85"/>
      <c r="AE34" s="85"/>
      <c r="AF34" s="85"/>
      <c r="AG34" s="84" t="str">
        <f t="shared" si="3"/>
        <v/>
      </c>
      <c r="AH34" s="84"/>
      <c r="AI34" s="84"/>
      <c r="AJ34" s="84"/>
      <c r="AK34" s="84"/>
      <c r="AL34" s="13"/>
      <c r="AN34" s="9">
        <f>IF(C34&lt;&gt;"",IF(VLOOKUP(C34,Reference!$I$1:$J$186,2,FALSE)=" ",0,VLOOKUP(C34,Reference!$I$1:$J$186,2,FALSE)),"")</f>
        <v>4</v>
      </c>
      <c r="AO34" s="9" t="str">
        <f>IF(C34&lt;&gt;"",IF(VLOOKUP(C34,Reference!$M$1:$Q$186,2,FALSE)=" ",0,VLOOKUP(C34,Reference!$M$1:$Q$186,2,FALSE)),"")</f>
        <v>Y</v>
      </c>
    </row>
    <row r="35" spans="1:41" ht="12.75" customHeight="1" x14ac:dyDescent="0.2">
      <c r="A35" s="91"/>
      <c r="B35" s="78"/>
      <c r="C35" s="89" t="s">
        <v>226</v>
      </c>
      <c r="D35" s="89"/>
      <c r="E35" s="89"/>
      <c r="F35" s="89"/>
      <c r="G35" s="89"/>
      <c r="H35" s="89"/>
      <c r="I35" s="89"/>
      <c r="J35" s="89"/>
      <c r="K35" s="89"/>
      <c r="L35" s="89"/>
      <c r="M35" s="24"/>
      <c r="N35" s="83"/>
      <c r="O35" s="83"/>
      <c r="P35" s="83"/>
      <c r="Q35" s="83"/>
      <c r="R35" s="83"/>
      <c r="S35" s="83"/>
      <c r="T35" s="84">
        <f>IF(C35&lt;&gt;"",IF(VLOOKUP(C35,Reference!$A$1:$B$186,2,FALSE)="","N/A",VLOOKUP(C35,Reference!$A$1:$B$186,2,FALSE)),"")</f>
        <v>5</v>
      </c>
      <c r="U35" s="84"/>
      <c r="V35" s="84"/>
      <c r="W35" s="84"/>
      <c r="X35" s="107" t="str">
        <f t="shared" si="1"/>
        <v/>
      </c>
      <c r="Y35" s="108"/>
      <c r="Z35" s="108"/>
      <c r="AA35" s="108"/>
      <c r="AB35" s="109"/>
      <c r="AC35" s="85"/>
      <c r="AD35" s="85"/>
      <c r="AE35" s="85"/>
      <c r="AF35" s="85"/>
      <c r="AG35" s="84" t="str">
        <f t="shared" si="3"/>
        <v/>
      </c>
      <c r="AH35" s="84"/>
      <c r="AI35" s="84"/>
      <c r="AJ35" s="84"/>
      <c r="AK35" s="84"/>
      <c r="AL35" s="13"/>
      <c r="AN35" s="9">
        <f>IF(C35&lt;&gt;"",IF(VLOOKUP(C35,Reference!$I$1:$J$186,2,FALSE)=" ",0,VLOOKUP(C35,Reference!$I$1:$J$186,2,FALSE)),"")</f>
        <v>5</v>
      </c>
      <c r="AO35" s="9" t="str">
        <f>IF(C35&lt;&gt;"",IF(VLOOKUP(C35,Reference!$M$1:$Q$186,2,FALSE)=" ",0,VLOOKUP(C35,Reference!$M$1:$Q$186,2,FALSE)),"")</f>
        <v/>
      </c>
    </row>
    <row r="36" spans="1:41" ht="12.75" customHeight="1" x14ac:dyDescent="0.2">
      <c r="A36" s="91"/>
      <c r="B36" s="78"/>
      <c r="C36" s="89" t="s">
        <v>117</v>
      </c>
      <c r="D36" s="89"/>
      <c r="E36" s="89"/>
      <c r="F36" s="89"/>
      <c r="G36" s="89"/>
      <c r="H36" s="89"/>
      <c r="I36" s="89"/>
      <c r="J36" s="89"/>
      <c r="K36" s="89"/>
      <c r="L36" s="89"/>
      <c r="M36" s="24"/>
      <c r="N36" s="83"/>
      <c r="O36" s="83"/>
      <c r="P36" s="83"/>
      <c r="Q36" s="83"/>
      <c r="R36" s="83"/>
      <c r="S36" s="83"/>
      <c r="T36" s="137">
        <f>IF(C36&lt;&gt;"",IF(VLOOKUP(C36,Reference!$A$1:$B$186,2,FALSE)="","N/A",VLOOKUP(C36,Reference!$A$1:$B$186,2,FALSE)),"")</f>
        <v>4.9891540130151837</v>
      </c>
      <c r="U36" s="137"/>
      <c r="V36" s="137"/>
      <c r="W36" s="137"/>
      <c r="X36" s="107" t="str">
        <f t="shared" si="1"/>
        <v/>
      </c>
      <c r="Y36" s="108"/>
      <c r="Z36" s="108"/>
      <c r="AA36" s="108"/>
      <c r="AB36" s="109"/>
      <c r="AC36" s="85"/>
      <c r="AD36" s="85"/>
      <c r="AE36" s="85"/>
      <c r="AF36" s="85"/>
      <c r="AG36" s="84" t="str">
        <f t="shared" si="3"/>
        <v/>
      </c>
      <c r="AH36" s="84"/>
      <c r="AI36" s="84"/>
      <c r="AJ36" s="84"/>
      <c r="AK36" s="84"/>
      <c r="AL36" s="13"/>
      <c r="AN36" s="9">
        <f>IF(C36&lt;&gt;"",IF(VLOOKUP(C36,Reference!$I$1:$J$186,2,FALSE)=" ",0,VLOOKUP(C36,Reference!$I$1:$J$186,2,FALSE)),"")</f>
        <v>7</v>
      </c>
      <c r="AO36" s="9" t="str">
        <f>IF(C36&lt;&gt;"",IF(VLOOKUP(C36,Reference!$M$1:$Q$186,2,FALSE)=" ",0,VLOOKUP(C36,Reference!$M$1:$Q$186,2,FALSE)),"")</f>
        <v/>
      </c>
    </row>
    <row r="37" spans="1:41" ht="12.75" customHeight="1" x14ac:dyDescent="0.2">
      <c r="A37" s="91"/>
      <c r="B37" s="78"/>
      <c r="C37" s="89" t="s">
        <v>118</v>
      </c>
      <c r="D37" s="89"/>
      <c r="E37" s="89"/>
      <c r="F37" s="89"/>
      <c r="G37" s="89"/>
      <c r="H37" s="89"/>
      <c r="I37" s="89"/>
      <c r="J37" s="89"/>
      <c r="K37" s="89"/>
      <c r="L37" s="89"/>
      <c r="M37" s="24"/>
      <c r="N37" s="83"/>
      <c r="O37" s="83"/>
      <c r="P37" s="83"/>
      <c r="Q37" s="83"/>
      <c r="R37" s="83"/>
      <c r="S37" s="83"/>
      <c r="T37" s="137">
        <f>IF(C37&lt;&gt;"",IF(VLOOKUP(C37,Reference!$A$1:$B$186,2,FALSE)="","N/A",VLOOKUP(C37,Reference!$A$1:$B$186,2,FALSE)),"")</f>
        <v>3.78</v>
      </c>
      <c r="U37" s="137"/>
      <c r="V37" s="137"/>
      <c r="W37" s="137"/>
      <c r="X37" s="107" t="str">
        <f t="shared" si="1"/>
        <v/>
      </c>
      <c r="Y37" s="108"/>
      <c r="Z37" s="108"/>
      <c r="AA37" s="108"/>
      <c r="AB37" s="109"/>
      <c r="AC37" s="85"/>
      <c r="AD37" s="85"/>
      <c r="AE37" s="85"/>
      <c r="AF37" s="85"/>
      <c r="AG37" s="84" t="str">
        <f t="shared" si="3"/>
        <v/>
      </c>
      <c r="AH37" s="84"/>
      <c r="AI37" s="84"/>
      <c r="AJ37" s="84"/>
      <c r="AK37" s="84"/>
      <c r="AL37" s="13"/>
      <c r="AN37" s="9">
        <f>IF(C37&lt;&gt;"",IF(VLOOKUP(C37,Reference!$I$1:$J$186,2,FALSE)=" ",0,VLOOKUP(C37,Reference!$I$1:$J$186,2,FALSE)),"")</f>
        <v>0.4</v>
      </c>
      <c r="AO37" s="9" t="str">
        <f>IF(C37&lt;&gt;"",IF(VLOOKUP(C37,Reference!$M$1:$Q$186,2,FALSE)=" ",0,VLOOKUP(C37,Reference!$M$1:$Q$186,2,FALSE)),"")</f>
        <v>Y</v>
      </c>
    </row>
    <row r="38" spans="1:41" ht="12.75" customHeight="1" x14ac:dyDescent="0.2">
      <c r="A38" s="91"/>
      <c r="B38" s="78"/>
      <c r="C38" s="89" t="s">
        <v>119</v>
      </c>
      <c r="D38" s="89"/>
      <c r="E38" s="89"/>
      <c r="F38" s="89"/>
      <c r="G38" s="89"/>
      <c r="H38" s="89"/>
      <c r="I38" s="89"/>
      <c r="J38" s="89"/>
      <c r="K38" s="89"/>
      <c r="L38" s="89"/>
      <c r="M38" s="24"/>
      <c r="N38" s="83"/>
      <c r="O38" s="83"/>
      <c r="P38" s="83"/>
      <c r="Q38" s="83"/>
      <c r="R38" s="83"/>
      <c r="S38" s="83"/>
      <c r="T38" s="84">
        <f>IF(C38&lt;&gt;"",IF(VLOOKUP(C38,Reference!$A$1:$B$186,2,FALSE)="","N/A",VLOOKUP(C38,Reference!$A$1:$B$186,2,FALSE)),"")</f>
        <v>0.24000000000000002</v>
      </c>
      <c r="U38" s="84"/>
      <c r="V38" s="84"/>
      <c r="W38" s="84"/>
      <c r="X38" s="107" t="str">
        <f t="shared" si="1"/>
        <v/>
      </c>
      <c r="Y38" s="108"/>
      <c r="Z38" s="108"/>
      <c r="AA38" s="108"/>
      <c r="AB38" s="109"/>
      <c r="AC38" s="85"/>
      <c r="AD38" s="85"/>
      <c r="AE38" s="85"/>
      <c r="AF38" s="85"/>
      <c r="AG38" s="84" t="str">
        <f t="shared" si="3"/>
        <v/>
      </c>
      <c r="AH38" s="84"/>
      <c r="AI38" s="84"/>
      <c r="AJ38" s="84"/>
      <c r="AK38" s="84"/>
      <c r="AL38" s="13"/>
      <c r="AN38" s="9">
        <f>IF(C38&lt;&gt;"",IF(VLOOKUP(C38,Reference!$I$1:$J$186,2,FALSE)=" ",0,VLOOKUP(C38,Reference!$I$1:$J$186,2,FALSE)),"")</f>
        <v>2</v>
      </c>
      <c r="AO38" s="9" t="str">
        <f>IF(C38&lt;&gt;"",IF(VLOOKUP(C38,Reference!$M$1:$Q$186,2,FALSE)=" ",0,VLOOKUP(C38,Reference!$M$1:$Q$186,2,FALSE)),"")</f>
        <v/>
      </c>
    </row>
    <row r="39" spans="1:41" ht="12.75" customHeight="1" x14ac:dyDescent="0.2">
      <c r="A39" s="91"/>
      <c r="B39" s="79"/>
      <c r="C39" s="89" t="s">
        <v>122</v>
      </c>
      <c r="D39" s="89"/>
      <c r="E39" s="89"/>
      <c r="F39" s="89"/>
      <c r="G39" s="89"/>
      <c r="H39" s="89"/>
      <c r="I39" s="89"/>
      <c r="J39" s="89"/>
      <c r="K39" s="89"/>
      <c r="L39" s="89"/>
      <c r="M39" s="24"/>
      <c r="N39" s="83"/>
      <c r="O39" s="83"/>
      <c r="P39" s="83"/>
      <c r="Q39" s="83"/>
      <c r="R39" s="83"/>
      <c r="S39" s="83"/>
      <c r="T39" s="84">
        <f>IF(C39&lt;&gt;"",IF(VLOOKUP(C39,Reference!$A$1:$B$186,2,FALSE)="","N/A",VLOOKUP(C39,Reference!$A$1:$B$186,2,FALSE)),"")</f>
        <v>119.8</v>
      </c>
      <c r="U39" s="84"/>
      <c r="V39" s="84"/>
      <c r="W39" s="84"/>
      <c r="X39" s="107" t="str">
        <f t="shared" si="1"/>
        <v/>
      </c>
      <c r="Y39" s="108"/>
      <c r="Z39" s="108"/>
      <c r="AA39" s="108"/>
      <c r="AB39" s="109"/>
      <c r="AC39" s="85"/>
      <c r="AD39" s="85"/>
      <c r="AE39" s="85"/>
      <c r="AF39" s="85"/>
      <c r="AG39" s="84" t="str">
        <f t="shared" si="3"/>
        <v/>
      </c>
      <c r="AH39" s="84"/>
      <c r="AI39" s="84"/>
      <c r="AJ39" s="84"/>
      <c r="AK39" s="84"/>
      <c r="AL39" s="13"/>
      <c r="AN39" s="9">
        <f>IF(C39&lt;&gt;"",IF(VLOOKUP(C39,Reference!$I$1:$J$186,2,FALSE)=" ",0,VLOOKUP(C39,Reference!$I$1:$J$186,2,FALSE)),"")</f>
        <v>5</v>
      </c>
      <c r="AO39" s="9" t="str">
        <f>IF(C39&lt;&gt;"",IF(VLOOKUP(C39,Reference!$M$1:$Q$186,2,FALSE)=" ",0,VLOOKUP(C39,Reference!$M$1:$Q$186,2,FALSE)),"")</f>
        <v>Y</v>
      </c>
    </row>
    <row r="40" spans="1:41" ht="12.75" customHeight="1" x14ac:dyDescent="0.2">
      <c r="A40" s="91"/>
      <c r="B40" s="77" t="s">
        <v>217</v>
      </c>
      <c r="C40" s="89" t="s">
        <v>34</v>
      </c>
      <c r="D40" s="89"/>
      <c r="E40" s="89"/>
      <c r="F40" s="89"/>
      <c r="G40" s="89"/>
      <c r="H40" s="89"/>
      <c r="I40" s="89"/>
      <c r="J40" s="89"/>
      <c r="K40" s="89"/>
      <c r="L40" s="89"/>
      <c r="M40" s="24"/>
      <c r="N40" s="83"/>
      <c r="O40" s="83"/>
      <c r="P40" s="83"/>
      <c r="Q40" s="83"/>
      <c r="R40" s="83"/>
      <c r="S40" s="83"/>
      <c r="T40" s="84">
        <f>IF(C40&lt;&gt;"",IF(VLOOKUP(C40,Reference!$A$1:$B$186,2,FALSE)="","N/A",VLOOKUP(C40,Reference!$A$1:$B$186,2,FALSE)),"")</f>
        <v>3</v>
      </c>
      <c r="U40" s="84"/>
      <c r="V40" s="84"/>
      <c r="W40" s="84"/>
      <c r="X40" s="107" t="str">
        <f t="shared" si="1"/>
        <v/>
      </c>
      <c r="Y40" s="108"/>
      <c r="Z40" s="108"/>
      <c r="AA40" s="108"/>
      <c r="AB40" s="109"/>
      <c r="AC40" s="85"/>
      <c r="AD40" s="85"/>
      <c r="AE40" s="85"/>
      <c r="AF40" s="85"/>
      <c r="AG40" s="84" t="str">
        <f t="shared" si="3"/>
        <v/>
      </c>
      <c r="AH40" s="84"/>
      <c r="AI40" s="84"/>
      <c r="AJ40" s="84"/>
      <c r="AK40" s="84"/>
      <c r="AL40" s="13"/>
      <c r="AN40" s="9">
        <f>IF(C40&lt;&gt;"",IF(VLOOKUP(C40,Reference!$I$1:$J$186,2,FALSE)=" ",0,VLOOKUP(C40,Reference!$I$1:$J$186,2,FALSE)),"")</f>
        <v>2</v>
      </c>
      <c r="AO40" s="9" t="str">
        <f>IF(C40&lt;&gt;"",IF(VLOOKUP(C40,Reference!$M$1:$Q$186,2,FALSE)=" ",0,VLOOKUP(C40,Reference!$M$1:$Q$186,2,FALSE)),"")</f>
        <v>Y</v>
      </c>
    </row>
    <row r="41" spans="1:41" ht="12.75" customHeight="1" x14ac:dyDescent="0.2">
      <c r="A41" s="91"/>
      <c r="B41" s="78"/>
      <c r="C41" s="89" t="s">
        <v>228</v>
      </c>
      <c r="D41" s="89"/>
      <c r="E41" s="89"/>
      <c r="F41" s="89"/>
      <c r="G41" s="89"/>
      <c r="H41" s="89"/>
      <c r="I41" s="89"/>
      <c r="J41" s="89"/>
      <c r="K41" s="89"/>
      <c r="L41" s="89"/>
      <c r="M41" s="24"/>
      <c r="N41" s="83"/>
      <c r="O41" s="83"/>
      <c r="P41" s="83"/>
      <c r="Q41" s="83"/>
      <c r="R41" s="83"/>
      <c r="S41" s="83"/>
      <c r="T41" s="84">
        <f>IF(C41&lt;&gt;"",IF(VLOOKUP(C41,Reference!$A$1:$B$186,2,FALSE)="","N/A",VLOOKUP(C41,Reference!$A$1:$B$186,2,FALSE)),"")</f>
        <v>7.0000000000000007E-2</v>
      </c>
      <c r="U41" s="84"/>
      <c r="V41" s="84"/>
      <c r="W41" s="84"/>
      <c r="X41" s="107" t="str">
        <f t="shared" si="1"/>
        <v/>
      </c>
      <c r="Y41" s="108"/>
      <c r="Z41" s="108"/>
      <c r="AA41" s="108"/>
      <c r="AB41" s="109"/>
      <c r="AC41" s="85"/>
      <c r="AD41" s="85"/>
      <c r="AE41" s="85"/>
      <c r="AF41" s="85"/>
      <c r="AG41" s="84" t="str">
        <f t="shared" si="3"/>
        <v/>
      </c>
      <c r="AH41" s="84"/>
      <c r="AI41" s="84"/>
      <c r="AJ41" s="84"/>
      <c r="AK41" s="84"/>
      <c r="AL41" s="13"/>
      <c r="AN41" s="9">
        <v>5</v>
      </c>
      <c r="AO41" s="9">
        <v>0</v>
      </c>
    </row>
    <row r="42" spans="1:41" ht="12.75" customHeight="1" x14ac:dyDescent="0.2">
      <c r="A42" s="91"/>
      <c r="B42" s="78"/>
      <c r="C42" s="86" t="s">
        <v>35</v>
      </c>
      <c r="D42" s="87"/>
      <c r="E42" s="87"/>
      <c r="F42" s="87"/>
      <c r="G42" s="87"/>
      <c r="H42" s="87"/>
      <c r="I42" s="87"/>
      <c r="J42" s="87"/>
      <c r="K42" s="87"/>
      <c r="L42" s="88"/>
      <c r="M42" s="24"/>
      <c r="N42" s="83"/>
      <c r="O42" s="83"/>
      <c r="P42" s="83"/>
      <c r="Q42" s="83"/>
      <c r="R42" s="83"/>
      <c r="S42" s="83"/>
      <c r="T42" s="84">
        <f>IF(C42&lt;&gt;"",IF(VLOOKUP(C42,Reference!$A$1:$B$186,2,FALSE)="","N/A",VLOOKUP(C42,Reference!$A$1:$B$186,2,FALSE)),"")</f>
        <v>5.0999999999999997E-2</v>
      </c>
      <c r="U42" s="84"/>
      <c r="V42" s="84"/>
      <c r="W42" s="84"/>
      <c r="X42" s="107" t="str">
        <f t="shared" si="1"/>
        <v/>
      </c>
      <c r="Y42" s="108"/>
      <c r="Z42" s="108"/>
      <c r="AA42" s="108"/>
      <c r="AB42" s="109"/>
      <c r="AC42" s="85"/>
      <c r="AD42" s="85"/>
      <c r="AE42" s="85"/>
      <c r="AF42" s="85"/>
      <c r="AG42" s="84" t="str">
        <f t="shared" si="3"/>
        <v/>
      </c>
      <c r="AH42" s="84"/>
      <c r="AI42" s="84"/>
      <c r="AJ42" s="84"/>
      <c r="AK42" s="84"/>
      <c r="AL42" s="13"/>
      <c r="AN42" s="9">
        <f>IF(C42&lt;&gt;"",IF(VLOOKUP(C42,Reference!$I$1:$J$186,2,FALSE)=" ",0,VLOOKUP(C42,Reference!$I$1:$J$186,2,FALSE)),"")</f>
        <v>5</v>
      </c>
      <c r="AO42" s="9" t="str">
        <f>IF(C42&lt;&gt;"",IF(VLOOKUP(C42,Reference!$M$1:$Q$186,2,FALSE)=" ",0,VLOOKUP(C42,Reference!$M$1:$Q$186,2,FALSE)),"")</f>
        <v/>
      </c>
    </row>
    <row r="43" spans="1:41" ht="12.75" customHeight="1" x14ac:dyDescent="0.2">
      <c r="A43" s="91"/>
      <c r="B43" s="78"/>
      <c r="C43" s="86" t="s">
        <v>40</v>
      </c>
      <c r="D43" s="87"/>
      <c r="E43" s="87"/>
      <c r="F43" s="87"/>
      <c r="G43" s="87"/>
      <c r="H43" s="87"/>
      <c r="I43" s="87"/>
      <c r="J43" s="87"/>
      <c r="K43" s="87"/>
      <c r="L43" s="88"/>
      <c r="M43" s="24"/>
      <c r="N43" s="83"/>
      <c r="O43" s="83"/>
      <c r="P43" s="83"/>
      <c r="Q43" s="83"/>
      <c r="R43" s="83"/>
      <c r="S43" s="83"/>
      <c r="T43" s="84">
        <f>IF(C43&lt;&gt;"",IF(VLOOKUP(C43,Reference!$A$1:$B$186,2,FALSE)="","N/A",VLOOKUP(C43,Reference!$A$1:$B$186,2,FALSE)),"")</f>
        <v>1.2</v>
      </c>
      <c r="U43" s="84"/>
      <c r="V43" s="84"/>
      <c r="W43" s="84"/>
      <c r="X43" s="107" t="str">
        <f t="shared" si="1"/>
        <v/>
      </c>
      <c r="Y43" s="108"/>
      <c r="Z43" s="108"/>
      <c r="AA43" s="108"/>
      <c r="AB43" s="109"/>
      <c r="AC43" s="85"/>
      <c r="AD43" s="85"/>
      <c r="AE43" s="85"/>
      <c r="AF43" s="85"/>
      <c r="AG43" s="84" t="str">
        <f t="shared" si="3"/>
        <v/>
      </c>
      <c r="AH43" s="84"/>
      <c r="AI43" s="84"/>
      <c r="AJ43" s="84"/>
      <c r="AK43" s="84"/>
      <c r="AL43" s="13"/>
      <c r="AN43" s="9">
        <f>IF(C43&lt;&gt;"",IF(VLOOKUP(C43,Reference!$I$1:$J$186,2,FALSE)=" ",0,VLOOKUP(C43,Reference!$I$1:$J$186,2,FALSE)),"")</f>
        <v>0.5</v>
      </c>
      <c r="AO43" s="9" t="str">
        <f>IF(C43&lt;&gt;"",IF(VLOOKUP(C43,Reference!$M$1:$Q$186,2,FALSE)=" ",0,VLOOKUP(C43,Reference!$M$1:$Q$186,2,FALSE)),"")</f>
        <v>Y</v>
      </c>
    </row>
    <row r="44" spans="1:41" ht="12.75" customHeight="1" x14ac:dyDescent="0.2">
      <c r="A44" s="91"/>
      <c r="B44" s="78"/>
      <c r="C44" s="86" t="s">
        <v>50</v>
      </c>
      <c r="D44" s="87"/>
      <c r="E44" s="87"/>
      <c r="F44" s="87"/>
      <c r="G44" s="87"/>
      <c r="H44" s="87"/>
      <c r="I44" s="87"/>
      <c r="J44" s="87"/>
      <c r="K44" s="87"/>
      <c r="L44" s="88"/>
      <c r="M44" s="24"/>
      <c r="N44" s="83"/>
      <c r="O44" s="83"/>
      <c r="P44" s="83"/>
      <c r="Q44" s="83"/>
      <c r="R44" s="83"/>
      <c r="S44" s="83"/>
      <c r="T44" s="84">
        <f>IF(C44&lt;&gt;"",IF(VLOOKUP(C44,Reference!$A$1:$B$186,2,FALSE)="","N/A",VLOOKUP(C44,Reference!$A$1:$B$186,2,FALSE)),"")</f>
        <v>4.3</v>
      </c>
      <c r="U44" s="84"/>
      <c r="V44" s="84"/>
      <c r="W44" s="84"/>
      <c r="X44" s="107" t="str">
        <f t="shared" si="1"/>
        <v/>
      </c>
      <c r="Y44" s="108"/>
      <c r="Z44" s="108"/>
      <c r="AA44" s="108"/>
      <c r="AB44" s="109"/>
      <c r="AC44" s="85"/>
      <c r="AD44" s="85"/>
      <c r="AE44" s="85"/>
      <c r="AF44" s="85"/>
      <c r="AG44" s="84" t="str">
        <f t="shared" si="3"/>
        <v/>
      </c>
      <c r="AH44" s="84"/>
      <c r="AI44" s="84"/>
      <c r="AJ44" s="84"/>
      <c r="AK44" s="84"/>
      <c r="AL44" s="13"/>
      <c r="AN44" s="9">
        <f>IF(C44&lt;&gt;"",IF(VLOOKUP(C44,Reference!$I$1:$J$186,2,FALSE)=" ",0,VLOOKUP(C44,Reference!$I$1:$J$186,2,FALSE)),"")</f>
        <v>0.5</v>
      </c>
      <c r="AO44" s="9" t="str">
        <f>IF(C44&lt;&gt;"",IF(VLOOKUP(C44,Reference!$M$1:$Q$186,2,FALSE)=" ",0,VLOOKUP(C44,Reference!$M$1:$Q$186,2,FALSE)),"")</f>
        <v>Y</v>
      </c>
    </row>
    <row r="45" spans="1:41" ht="12.75" customHeight="1" x14ac:dyDescent="0.2">
      <c r="A45" s="91"/>
      <c r="B45" s="78"/>
      <c r="C45" s="86" t="s">
        <v>52</v>
      </c>
      <c r="D45" s="87"/>
      <c r="E45" s="87"/>
      <c r="F45" s="87"/>
      <c r="G45" s="87"/>
      <c r="H45" s="87"/>
      <c r="I45" s="87"/>
      <c r="J45" s="87"/>
      <c r="K45" s="87"/>
      <c r="L45" s="88"/>
      <c r="M45" s="24"/>
      <c r="N45" s="83"/>
      <c r="O45" s="83"/>
      <c r="P45" s="83"/>
      <c r="Q45" s="83"/>
      <c r="R45" s="83"/>
      <c r="S45" s="83"/>
      <c r="T45" s="84">
        <f>IF(C45&lt;&gt;"",IF(VLOOKUP(C45,Reference!$A$1:$B$186,2,FALSE)="","N/A",VLOOKUP(C45,Reference!$A$1:$B$186,2,FALSE)),"")</f>
        <v>0.23</v>
      </c>
      <c r="U45" s="84"/>
      <c r="V45" s="84"/>
      <c r="W45" s="84"/>
      <c r="X45" s="107" t="str">
        <f t="shared" si="1"/>
        <v/>
      </c>
      <c r="Y45" s="108"/>
      <c r="Z45" s="108"/>
      <c r="AA45" s="108"/>
      <c r="AB45" s="109"/>
      <c r="AC45" s="85"/>
      <c r="AD45" s="85"/>
      <c r="AE45" s="85"/>
      <c r="AF45" s="85"/>
      <c r="AG45" s="84" t="str">
        <f t="shared" si="3"/>
        <v/>
      </c>
      <c r="AH45" s="84"/>
      <c r="AI45" s="84"/>
      <c r="AJ45" s="84"/>
      <c r="AK45" s="84"/>
      <c r="AL45" s="13"/>
      <c r="AN45" s="9">
        <f>IF(C45&lt;&gt;"",IF(VLOOKUP(C45,Reference!$I$1:$J$186,2,FALSE)=" ",0,VLOOKUP(C45,Reference!$I$1:$J$186,2,FALSE)),"")</f>
        <v>0.5</v>
      </c>
      <c r="AO45" s="9" t="str">
        <f>IF(C45&lt;&gt;"",IF(VLOOKUP(C45,Reference!$M$1:$Q$186,2,FALSE)=" ",0,VLOOKUP(C45,Reference!$M$1:$Q$186,2,FALSE)),"")</f>
        <v/>
      </c>
    </row>
    <row r="46" spans="1:41" ht="12.75" customHeight="1" x14ac:dyDescent="0.2">
      <c r="A46" s="91"/>
      <c r="B46" s="78"/>
      <c r="C46" s="86" t="s">
        <v>54</v>
      </c>
      <c r="D46" s="87"/>
      <c r="E46" s="87"/>
      <c r="F46" s="87"/>
      <c r="G46" s="87"/>
      <c r="H46" s="87"/>
      <c r="I46" s="87"/>
      <c r="J46" s="87"/>
      <c r="K46" s="87"/>
      <c r="L46" s="88"/>
      <c r="M46" s="24"/>
      <c r="N46" s="83"/>
      <c r="O46" s="83"/>
      <c r="P46" s="83"/>
      <c r="Q46" s="83"/>
      <c r="R46" s="83"/>
      <c r="S46" s="83"/>
      <c r="T46" s="84">
        <f>IF(C46&lt;&gt;"",IF(VLOOKUP(C46,Reference!$A$1:$B$186,2,FALSE)="","N/A",VLOOKUP(C46,Reference!$A$1:$B$186,2,FALSE)),"")</f>
        <v>130</v>
      </c>
      <c r="U46" s="84"/>
      <c r="V46" s="84"/>
      <c r="W46" s="84"/>
      <c r="X46" s="107" t="str">
        <f t="shared" si="1"/>
        <v/>
      </c>
      <c r="Y46" s="108"/>
      <c r="Z46" s="108"/>
      <c r="AA46" s="108"/>
      <c r="AB46" s="109"/>
      <c r="AC46" s="85"/>
      <c r="AD46" s="85"/>
      <c r="AE46" s="85"/>
      <c r="AF46" s="85"/>
      <c r="AG46" s="84" t="str">
        <f t="shared" si="3"/>
        <v/>
      </c>
      <c r="AH46" s="84"/>
      <c r="AI46" s="84"/>
      <c r="AJ46" s="84"/>
      <c r="AK46" s="84"/>
      <c r="AL46" s="13"/>
      <c r="AN46" s="9">
        <f>IF(C46&lt;&gt;"",IF(VLOOKUP(C46,Reference!$I$1:$J$186,2,FALSE)=" ",0,VLOOKUP(C46,Reference!$I$1:$J$186,2,FALSE)),"")</f>
        <v>0.5</v>
      </c>
      <c r="AO46" s="9" t="str">
        <f>IF(C46&lt;&gt;"",IF(VLOOKUP(C46,Reference!$M$1:$Q$186,2,FALSE)=" ",0,VLOOKUP(C46,Reference!$M$1:$Q$186,2,FALSE)),"")</f>
        <v>Y</v>
      </c>
    </row>
    <row r="47" spans="1:41" ht="12.75" customHeight="1" x14ac:dyDescent="0.2">
      <c r="A47" s="91"/>
      <c r="B47" s="78"/>
      <c r="C47" s="86" t="s">
        <v>55</v>
      </c>
      <c r="D47" s="87"/>
      <c r="E47" s="87"/>
      <c r="F47" s="87"/>
      <c r="G47" s="87"/>
      <c r="H47" s="87"/>
      <c r="I47" s="87"/>
      <c r="J47" s="87"/>
      <c r="K47" s="87"/>
      <c r="L47" s="88"/>
      <c r="M47" s="24"/>
      <c r="N47" s="83"/>
      <c r="O47" s="83"/>
      <c r="P47" s="83"/>
      <c r="Q47" s="83"/>
      <c r="R47" s="83"/>
      <c r="S47" s="83"/>
      <c r="T47" s="84">
        <f>IF(C47&lt;&gt;"",IF(VLOOKUP(C47,Reference!$A$1:$B$186,2,FALSE)="","N/A",VLOOKUP(C47,Reference!$A$1:$B$186,2,FALSE)),"")</f>
        <v>0.4</v>
      </c>
      <c r="U47" s="84"/>
      <c r="V47" s="84"/>
      <c r="W47" s="84"/>
      <c r="X47" s="107" t="str">
        <f t="shared" si="1"/>
        <v/>
      </c>
      <c r="Y47" s="108"/>
      <c r="Z47" s="108"/>
      <c r="AA47" s="108"/>
      <c r="AB47" s="109"/>
      <c r="AC47" s="85"/>
      <c r="AD47" s="85"/>
      <c r="AE47" s="85"/>
      <c r="AF47" s="85"/>
      <c r="AG47" s="84" t="str">
        <f t="shared" si="3"/>
        <v/>
      </c>
      <c r="AH47" s="84"/>
      <c r="AI47" s="84"/>
      <c r="AJ47" s="84"/>
      <c r="AK47" s="84"/>
      <c r="AL47" s="13"/>
      <c r="AN47" s="9">
        <f>IF(C47&lt;&gt;"",IF(VLOOKUP(C47,Reference!$I$1:$J$186,2,FALSE)=" ",0,VLOOKUP(C47,Reference!$I$1:$J$186,2,FALSE)),"")</f>
        <v>0.5</v>
      </c>
      <c r="AO47" s="9" t="str">
        <f>IF(C47&lt;&gt;"",IF(VLOOKUP(C47,Reference!$M$1:$Q$186,2,FALSE)=" ",0,VLOOKUP(C47,Reference!$M$1:$Q$186,2,FALSE)),"")</f>
        <v/>
      </c>
    </row>
    <row r="48" spans="1:41" ht="12.75" customHeight="1" x14ac:dyDescent="0.2">
      <c r="A48" s="91"/>
      <c r="B48" s="78"/>
      <c r="C48" s="86" t="s">
        <v>216</v>
      </c>
      <c r="D48" s="87"/>
      <c r="E48" s="87"/>
      <c r="F48" s="87"/>
      <c r="G48" s="87"/>
      <c r="H48" s="87"/>
      <c r="I48" s="87"/>
      <c r="J48" s="87"/>
      <c r="K48" s="87"/>
      <c r="L48" s="88"/>
      <c r="M48" s="24"/>
      <c r="N48" s="83"/>
      <c r="O48" s="83"/>
      <c r="P48" s="83"/>
      <c r="Q48" s="83"/>
      <c r="R48" s="83"/>
      <c r="S48" s="83"/>
      <c r="T48" s="84" t="str">
        <f>IF(C48&lt;&gt;"",IF(VLOOKUP(C48,Reference!$A$1:$B$186,2,FALSE)="","N/A",VLOOKUP(C48,Reference!$A$1:$B$186,2,FALSE)),"")</f>
        <v>N/A</v>
      </c>
      <c r="U48" s="84"/>
      <c r="V48" s="84"/>
      <c r="W48" s="84"/>
      <c r="X48" s="107" t="str">
        <f t="shared" si="1"/>
        <v/>
      </c>
      <c r="Y48" s="108"/>
      <c r="Z48" s="108"/>
      <c r="AA48" s="108"/>
      <c r="AB48" s="109"/>
      <c r="AC48" s="85"/>
      <c r="AD48" s="85"/>
      <c r="AE48" s="85"/>
      <c r="AF48" s="85"/>
      <c r="AG48" s="84" t="str">
        <f t="shared" si="3"/>
        <v/>
      </c>
      <c r="AH48" s="84"/>
      <c r="AI48" s="84"/>
      <c r="AJ48" s="84"/>
      <c r="AK48" s="84"/>
      <c r="AL48" s="13"/>
      <c r="AN48" s="9">
        <f>IF(C48&lt;&gt;"",IF(VLOOKUP(C48,Reference!$I$1:$J$186,2,FALSE)=" ",0,VLOOKUP(C48,Reference!$I$1:$J$186,2,FALSE)),"")</f>
        <v>0.5</v>
      </c>
      <c r="AO48" s="9" t="str">
        <f>IF(C48&lt;&gt;"",IF(VLOOKUP(C48,Reference!$M$1:$Q$186,2,FALSE)=" ",0,VLOOKUP(C48,Reference!$M$1:$Q$186,2,FALSE)),"")</f>
        <v/>
      </c>
    </row>
    <row r="49" spans="1:41" ht="12.75" customHeight="1" x14ac:dyDescent="0.2">
      <c r="A49" s="91"/>
      <c r="B49" s="78"/>
      <c r="C49" s="86" t="s">
        <v>21</v>
      </c>
      <c r="D49" s="87"/>
      <c r="E49" s="87"/>
      <c r="F49" s="87"/>
      <c r="G49" s="87"/>
      <c r="H49" s="87"/>
      <c r="I49" s="87"/>
      <c r="J49" s="87"/>
      <c r="K49" s="87"/>
      <c r="L49" s="88"/>
      <c r="M49" s="24"/>
      <c r="N49" s="83"/>
      <c r="O49" s="83"/>
      <c r="P49" s="83"/>
      <c r="Q49" s="83"/>
      <c r="R49" s="83"/>
      <c r="S49" s="83"/>
      <c r="T49" s="84">
        <f>IF(C49&lt;&gt;"",IF(VLOOKUP(C49,Reference!$A$1:$B$186,2,FALSE)="","N/A",VLOOKUP(C49,Reference!$A$1:$B$186,2,FALSE)),"")</f>
        <v>3500</v>
      </c>
      <c r="U49" s="84"/>
      <c r="V49" s="84"/>
      <c r="W49" s="84"/>
      <c r="X49" s="107" t="str">
        <f t="shared" si="1"/>
        <v/>
      </c>
      <c r="Y49" s="108"/>
      <c r="Z49" s="108"/>
      <c r="AA49" s="108"/>
      <c r="AB49" s="109"/>
      <c r="AC49" s="85"/>
      <c r="AD49" s="85"/>
      <c r="AE49" s="85"/>
      <c r="AF49" s="85"/>
      <c r="AG49" s="84" t="str">
        <f t="shared" si="3"/>
        <v/>
      </c>
      <c r="AH49" s="84"/>
      <c r="AI49" s="84"/>
      <c r="AJ49" s="84"/>
      <c r="AK49" s="84"/>
      <c r="AL49" s="13"/>
      <c r="AN49" s="9">
        <f>IF(C49&lt;&gt;"",IF(VLOOKUP(C49,Reference!$I$1:$J$186,2,FALSE)=" ",0,VLOOKUP(C49,Reference!$I$1:$J$186,2,FALSE)),"")</f>
        <v>5</v>
      </c>
      <c r="AO49" s="9" t="str">
        <f>IF(C49&lt;&gt;"",IF(VLOOKUP(C49,Reference!$M$1:$Q$186,2,FALSE)=" ",0,VLOOKUP(C49,Reference!$M$1:$Q$186,2,FALSE)),"")</f>
        <v>Y</v>
      </c>
    </row>
    <row r="50" spans="1:41" ht="12.75" customHeight="1" x14ac:dyDescent="0.2">
      <c r="A50" s="91"/>
      <c r="B50" s="78"/>
      <c r="C50" s="86" t="s">
        <v>56</v>
      </c>
      <c r="D50" s="87"/>
      <c r="E50" s="87"/>
      <c r="F50" s="87"/>
      <c r="G50" s="87"/>
      <c r="H50" s="87"/>
      <c r="I50" s="87"/>
      <c r="J50" s="87"/>
      <c r="K50" s="87"/>
      <c r="L50" s="88"/>
      <c r="M50" s="24"/>
      <c r="N50" s="83"/>
      <c r="O50" s="83"/>
      <c r="P50" s="83"/>
      <c r="Q50" s="83"/>
      <c r="R50" s="83"/>
      <c r="S50" s="83"/>
      <c r="T50" s="84">
        <f>IF(C50&lt;&gt;"",IF(VLOOKUP(C50,Reference!$A$1:$B$186,2,FALSE)="","N/A",VLOOKUP(C50,Reference!$A$1:$B$186,2,FALSE)),"")</f>
        <v>5.7</v>
      </c>
      <c r="U50" s="84"/>
      <c r="V50" s="84"/>
      <c r="W50" s="84"/>
      <c r="X50" s="107" t="str">
        <f t="shared" si="1"/>
        <v/>
      </c>
      <c r="Y50" s="108"/>
      <c r="Z50" s="108"/>
      <c r="AA50" s="108"/>
      <c r="AB50" s="109"/>
      <c r="AC50" s="85"/>
      <c r="AD50" s="85"/>
      <c r="AE50" s="85"/>
      <c r="AF50" s="85"/>
      <c r="AG50" s="84" t="str">
        <f t="shared" si="3"/>
        <v/>
      </c>
      <c r="AH50" s="84"/>
      <c r="AI50" s="84"/>
      <c r="AJ50" s="84"/>
      <c r="AK50" s="84"/>
      <c r="AL50" s="13"/>
      <c r="AN50" s="9">
        <f>IF(C50&lt;&gt;"",IF(VLOOKUP(C50,Reference!$I$1:$J$186,2,FALSE)=" ",0,VLOOKUP(C50,Reference!$I$1:$J$186,2,FALSE)),"")</f>
        <v>0.5</v>
      </c>
      <c r="AO50" s="9" t="str">
        <f>IF(C50&lt;&gt;"",IF(VLOOKUP(C50,Reference!$M$1:$Q$186,2,FALSE)=" ",0,VLOOKUP(C50,Reference!$M$1:$Q$186,2,FALSE)),"")</f>
        <v>Y</v>
      </c>
    </row>
    <row r="51" spans="1:41" ht="12.75" customHeight="1" x14ac:dyDescent="0.2">
      <c r="A51" s="91"/>
      <c r="B51" s="78"/>
      <c r="C51" s="86" t="s">
        <v>173</v>
      </c>
      <c r="D51" s="87"/>
      <c r="E51" s="87"/>
      <c r="F51" s="87"/>
      <c r="G51" s="87"/>
      <c r="H51" s="87"/>
      <c r="I51" s="87"/>
      <c r="J51" s="87"/>
      <c r="K51" s="87"/>
      <c r="L51" s="88"/>
      <c r="M51" s="24"/>
      <c r="N51" s="83"/>
      <c r="O51" s="83"/>
      <c r="P51" s="83"/>
      <c r="Q51" s="83"/>
      <c r="R51" s="83"/>
      <c r="S51" s="83"/>
      <c r="T51" s="84">
        <f>IF(C51&lt;&gt;"",IF(VLOOKUP(C51,Reference!$A$1:$B$186,2,FALSE)="","N/A",VLOOKUP(C51,Reference!$A$1:$B$186,2,FALSE)),"")</f>
        <v>0.55000000000000004</v>
      </c>
      <c r="U51" s="84"/>
      <c r="V51" s="84"/>
      <c r="W51" s="84"/>
      <c r="X51" s="107" t="str">
        <f t="shared" si="1"/>
        <v/>
      </c>
      <c r="Y51" s="108"/>
      <c r="Z51" s="108"/>
      <c r="AA51" s="108"/>
      <c r="AB51" s="109"/>
      <c r="AC51" s="85"/>
      <c r="AD51" s="85"/>
      <c r="AE51" s="85"/>
      <c r="AF51" s="85"/>
      <c r="AG51" s="84" t="str">
        <f t="shared" si="3"/>
        <v/>
      </c>
      <c r="AH51" s="84"/>
      <c r="AI51" s="84"/>
      <c r="AJ51" s="84"/>
      <c r="AK51" s="84"/>
      <c r="AL51" s="13"/>
      <c r="AN51" s="9">
        <f>IF(C51&lt;&gt;"",IF(VLOOKUP(C51,Reference!$I$1:$J$186,2,FALSE)=" ",0,VLOOKUP(C51,Reference!$I$1:$J$186,2,FALSE)),"")</f>
        <v>0.5</v>
      </c>
      <c r="AO51" s="9" t="str">
        <f>IF(C51&lt;&gt;"",IF(VLOOKUP(C51,Reference!$M$1:$Q$186,2,FALSE)=" ",0,VLOOKUP(C51,Reference!$M$1:$Q$186,2,FALSE)),"")</f>
        <v>Y</v>
      </c>
    </row>
    <row r="52" spans="1:41" ht="12.75" customHeight="1" x14ac:dyDescent="0.2">
      <c r="A52" s="91"/>
      <c r="B52" s="78"/>
      <c r="C52" s="86" t="s">
        <v>174</v>
      </c>
      <c r="D52" s="87"/>
      <c r="E52" s="87"/>
      <c r="F52" s="87"/>
      <c r="G52" s="87"/>
      <c r="H52" s="87"/>
      <c r="I52" s="87"/>
      <c r="J52" s="87"/>
      <c r="K52" s="87"/>
      <c r="L52" s="88"/>
      <c r="M52" s="24"/>
      <c r="N52" s="83"/>
      <c r="O52" s="83"/>
      <c r="P52" s="83"/>
      <c r="Q52" s="83"/>
      <c r="R52" s="83"/>
      <c r="S52" s="83"/>
      <c r="T52" s="84" t="str">
        <f>IF(C52&lt;&gt;"",IF(VLOOKUP(C52,Reference!$A$1:$B$186,2,FALSE)="","N/A",VLOOKUP(C52,Reference!$A$1:$B$186,2,FALSE)),"")</f>
        <v>N/A</v>
      </c>
      <c r="U52" s="84"/>
      <c r="V52" s="84"/>
      <c r="W52" s="84"/>
      <c r="X52" s="107" t="str">
        <f t="shared" si="1"/>
        <v/>
      </c>
      <c r="Y52" s="108"/>
      <c r="Z52" s="108"/>
      <c r="AA52" s="108"/>
      <c r="AB52" s="109"/>
      <c r="AC52" s="85"/>
      <c r="AD52" s="85"/>
      <c r="AE52" s="85"/>
      <c r="AF52" s="85"/>
      <c r="AG52" s="84" t="str">
        <f t="shared" si="3"/>
        <v/>
      </c>
      <c r="AH52" s="84"/>
      <c r="AI52" s="84"/>
      <c r="AJ52" s="84"/>
      <c r="AK52" s="84"/>
      <c r="AL52" s="13"/>
      <c r="AN52" s="9">
        <f>IF(C52&lt;&gt;"",IF(VLOOKUP(C52,Reference!$I$1:$J$186,2,FALSE)=" ",0,VLOOKUP(C52,Reference!$I$1:$J$186,2,FALSE)),"")</f>
        <v>0.5</v>
      </c>
      <c r="AO52" s="9" t="str">
        <f>IF(C52&lt;&gt;"",IF(VLOOKUP(C52,Reference!$M$1:$Q$186,2,FALSE)=" ",0,VLOOKUP(C52,Reference!$M$1:$Q$186,2,FALSE)),"")</f>
        <v/>
      </c>
    </row>
    <row r="53" spans="1:41" ht="12.75" customHeight="1" x14ac:dyDescent="0.2">
      <c r="A53" s="91"/>
      <c r="B53" s="78"/>
      <c r="C53" s="86" t="s">
        <v>7</v>
      </c>
      <c r="D53" s="87"/>
      <c r="E53" s="87"/>
      <c r="F53" s="87"/>
      <c r="G53" s="87"/>
      <c r="H53" s="87"/>
      <c r="I53" s="87"/>
      <c r="J53" s="87"/>
      <c r="K53" s="87"/>
      <c r="L53" s="88"/>
      <c r="M53" s="24"/>
      <c r="N53" s="83"/>
      <c r="O53" s="83"/>
      <c r="P53" s="83"/>
      <c r="Q53" s="83"/>
      <c r="R53" s="83"/>
      <c r="S53" s="83"/>
      <c r="T53" s="84">
        <f>IF(C53&lt;&gt;"",IF(VLOOKUP(C53,Reference!$A$1:$B$186,2,FALSE)="","N/A",VLOOKUP(C53,Reference!$A$1:$B$186,2,FALSE)),"")</f>
        <v>0.38</v>
      </c>
      <c r="U53" s="84"/>
      <c r="V53" s="84"/>
      <c r="W53" s="84"/>
      <c r="X53" s="107" t="str">
        <f t="shared" si="1"/>
        <v/>
      </c>
      <c r="Y53" s="108"/>
      <c r="Z53" s="108"/>
      <c r="AA53" s="108"/>
      <c r="AB53" s="109"/>
      <c r="AC53" s="85"/>
      <c r="AD53" s="85"/>
      <c r="AE53" s="85"/>
      <c r="AF53" s="85"/>
      <c r="AG53" s="84" t="str">
        <f t="shared" si="3"/>
        <v/>
      </c>
      <c r="AH53" s="84"/>
      <c r="AI53" s="84"/>
      <c r="AJ53" s="84"/>
      <c r="AK53" s="84"/>
      <c r="AL53" s="13"/>
      <c r="AN53" s="9">
        <f>IF(C53&lt;&gt;"",IF(VLOOKUP(C53,Reference!$I$1:$J$186,2,FALSE)=" ",0,VLOOKUP(C53,Reference!$I$1:$J$186,2,FALSE)),"")</f>
        <v>0.5</v>
      </c>
      <c r="AO53" s="9" t="str">
        <f>IF(C53&lt;&gt;"",IF(VLOOKUP(C53,Reference!$M$1:$Q$186,2,FALSE)=" ",0,VLOOKUP(C53,Reference!$M$1:$Q$186,2,FALSE)),"")</f>
        <v/>
      </c>
    </row>
    <row r="54" spans="1:41" ht="12.75" customHeight="1" x14ac:dyDescent="0.2">
      <c r="A54" s="91"/>
      <c r="B54" s="78"/>
      <c r="C54" s="86" t="s">
        <v>3</v>
      </c>
      <c r="D54" s="87"/>
      <c r="E54" s="87"/>
      <c r="F54" s="87"/>
      <c r="G54" s="87"/>
      <c r="H54" s="87"/>
      <c r="I54" s="87"/>
      <c r="J54" s="87"/>
      <c r="K54" s="87"/>
      <c r="L54" s="88"/>
      <c r="M54" s="24"/>
      <c r="N54" s="83"/>
      <c r="O54" s="83"/>
      <c r="P54" s="83"/>
      <c r="Q54" s="83"/>
      <c r="R54" s="83"/>
      <c r="S54" s="83"/>
      <c r="T54" s="84">
        <f>IF(C54&lt;&gt;"",IF(VLOOKUP(C54,Reference!$A$1:$B$186,2,FALSE)="","N/A",VLOOKUP(C54,Reference!$A$1:$B$186,2,FALSE)),"")</f>
        <v>33</v>
      </c>
      <c r="U54" s="84"/>
      <c r="V54" s="84"/>
      <c r="W54" s="84"/>
      <c r="X54" s="107" t="str">
        <f t="shared" si="1"/>
        <v/>
      </c>
      <c r="Y54" s="108"/>
      <c r="Z54" s="108"/>
      <c r="AA54" s="108"/>
      <c r="AB54" s="109"/>
      <c r="AC54" s="85"/>
      <c r="AD54" s="85"/>
      <c r="AE54" s="85"/>
      <c r="AF54" s="85"/>
      <c r="AG54" s="84" t="str">
        <f t="shared" si="3"/>
        <v/>
      </c>
      <c r="AH54" s="84"/>
      <c r="AI54" s="84"/>
      <c r="AJ54" s="84"/>
      <c r="AK54" s="84"/>
      <c r="AL54" s="13"/>
      <c r="AN54" s="9">
        <f>IF(C54&lt;&gt;"",IF(VLOOKUP(C54,Reference!$I$1:$J$186,2,FALSE)=" ",0,VLOOKUP(C54,Reference!$I$1:$J$186,2,FALSE)),"")</f>
        <v>0.5</v>
      </c>
      <c r="AO54" s="9" t="str">
        <f>IF(C54&lt;&gt;"",IF(VLOOKUP(C54,Reference!$M$1:$Q$186,2,FALSE)=" ",0,VLOOKUP(C54,Reference!$M$1:$Q$186,2,FALSE)),"")</f>
        <v>Y</v>
      </c>
    </row>
    <row r="55" spans="1:41" ht="12.75" customHeight="1" x14ac:dyDescent="0.2">
      <c r="A55" s="91"/>
      <c r="B55" s="78"/>
      <c r="C55" s="86" t="s">
        <v>8</v>
      </c>
      <c r="D55" s="87"/>
      <c r="E55" s="87"/>
      <c r="F55" s="87"/>
      <c r="G55" s="87"/>
      <c r="H55" s="87"/>
      <c r="I55" s="87"/>
      <c r="J55" s="87"/>
      <c r="K55" s="87"/>
      <c r="L55" s="88"/>
      <c r="M55" s="24"/>
      <c r="N55" s="83"/>
      <c r="O55" s="83"/>
      <c r="P55" s="83"/>
      <c r="Q55" s="83"/>
      <c r="R55" s="83"/>
      <c r="S55" s="83"/>
      <c r="T55" s="84">
        <f>IF(C55&lt;&gt;"",IF(VLOOKUP(C55,Reference!$A$1:$B$186,2,FALSE)="","N/A",VLOOKUP(C55,Reference!$A$1:$B$186,2,FALSE)),"")</f>
        <v>2200</v>
      </c>
      <c r="U55" s="84"/>
      <c r="V55" s="84"/>
      <c r="W55" s="84"/>
      <c r="X55" s="107" t="str">
        <f t="shared" si="1"/>
        <v/>
      </c>
      <c r="Y55" s="108"/>
      <c r="Z55" s="108"/>
      <c r="AA55" s="108"/>
      <c r="AB55" s="109"/>
      <c r="AC55" s="85"/>
      <c r="AD55" s="85"/>
      <c r="AE55" s="85"/>
      <c r="AF55" s="85"/>
      <c r="AG55" s="84" t="str">
        <f t="shared" si="3"/>
        <v/>
      </c>
      <c r="AH55" s="84"/>
      <c r="AI55" s="84"/>
      <c r="AJ55" s="84"/>
      <c r="AK55" s="84"/>
      <c r="AL55" s="13"/>
      <c r="AN55" s="9">
        <f>IF(C55&lt;&gt;"",IF(VLOOKUP(C55,Reference!$I$1:$J$186,2,FALSE)=" ",0,VLOOKUP(C55,Reference!$I$1:$J$186,2,FALSE)),"")</f>
        <v>0.5</v>
      </c>
      <c r="AO55" s="9" t="str">
        <f>IF(C55&lt;&gt;"",IF(VLOOKUP(C55,Reference!$M$1:$Q$186,2,FALSE)=" ",0,VLOOKUP(C55,Reference!$M$1:$Q$186,2,FALSE)),"")</f>
        <v>Y</v>
      </c>
    </row>
    <row r="56" spans="1:41" ht="12.75" customHeight="1" x14ac:dyDescent="0.2">
      <c r="A56" s="91"/>
      <c r="B56" s="78"/>
      <c r="C56" s="86" t="s">
        <v>11</v>
      </c>
      <c r="D56" s="87"/>
      <c r="E56" s="87"/>
      <c r="F56" s="87"/>
      <c r="G56" s="87"/>
      <c r="H56" s="87"/>
      <c r="I56" s="87"/>
      <c r="J56" s="87"/>
      <c r="K56" s="87"/>
      <c r="L56" s="88"/>
      <c r="M56" s="24"/>
      <c r="N56" s="83"/>
      <c r="O56" s="83"/>
      <c r="P56" s="83"/>
      <c r="Q56" s="83"/>
      <c r="R56" s="83"/>
      <c r="S56" s="83"/>
      <c r="T56" s="84">
        <f>IF(C56&lt;&gt;"",IF(VLOOKUP(C56,Reference!$A$1:$B$186,2,FALSE)="","N/A",VLOOKUP(C56,Reference!$A$1:$B$186,2,FALSE)),"")</f>
        <v>0.34</v>
      </c>
      <c r="U56" s="84"/>
      <c r="V56" s="84"/>
      <c r="W56" s="84"/>
      <c r="X56" s="107" t="str">
        <f t="shared" si="1"/>
        <v/>
      </c>
      <c r="Y56" s="108"/>
      <c r="Z56" s="108"/>
      <c r="AA56" s="108"/>
      <c r="AB56" s="109"/>
      <c r="AC56" s="85"/>
      <c r="AD56" s="85"/>
      <c r="AE56" s="85"/>
      <c r="AF56" s="85"/>
      <c r="AG56" s="84" t="str">
        <f t="shared" si="3"/>
        <v/>
      </c>
      <c r="AH56" s="84"/>
      <c r="AI56" s="84"/>
      <c r="AJ56" s="84"/>
      <c r="AK56" s="84"/>
      <c r="AL56" s="13"/>
      <c r="AN56" s="9">
        <f>IF(C56&lt;&gt;"",IF(VLOOKUP(C56,Reference!$I$1:$J$186,2,FALSE)=" ",0,VLOOKUP(C56,Reference!$I$1:$J$186,2,FALSE)),"")</f>
        <v>0.5</v>
      </c>
      <c r="AO56" s="9" t="str">
        <f>IF(C56&lt;&gt;"",IF(VLOOKUP(C56,Reference!$M$1:$Q$186,2,FALSE)=" ",0,VLOOKUP(C56,Reference!$M$1:$Q$186,2,FALSE)),"")</f>
        <v/>
      </c>
    </row>
    <row r="57" spans="1:41" ht="12.75" customHeight="1" x14ac:dyDescent="0.2">
      <c r="A57" s="91"/>
      <c r="B57" s="78"/>
      <c r="C57" s="86" t="s">
        <v>68</v>
      </c>
      <c r="D57" s="87"/>
      <c r="E57" s="87"/>
      <c r="F57" s="87"/>
      <c r="G57" s="87"/>
      <c r="H57" s="87"/>
      <c r="I57" s="87"/>
      <c r="J57" s="87"/>
      <c r="K57" s="87"/>
      <c r="L57" s="88"/>
      <c r="M57" s="24"/>
      <c r="N57" s="83"/>
      <c r="O57" s="83"/>
      <c r="P57" s="83"/>
      <c r="Q57" s="83"/>
      <c r="R57" s="83"/>
      <c r="S57" s="83"/>
      <c r="T57" s="84">
        <f>IF(C57&lt;&gt;"",IF(VLOOKUP(C57,Reference!$A$1:$B$186,2,FALSE)="","N/A",VLOOKUP(C57,Reference!$A$1:$B$186,2,FALSE)),"")</f>
        <v>530</v>
      </c>
      <c r="U57" s="84"/>
      <c r="V57" s="84"/>
      <c r="W57" s="84"/>
      <c r="X57" s="107" t="str">
        <f t="shared" si="1"/>
        <v/>
      </c>
      <c r="Y57" s="108"/>
      <c r="Z57" s="108"/>
      <c r="AA57" s="108"/>
      <c r="AB57" s="109"/>
      <c r="AC57" s="85"/>
      <c r="AD57" s="85"/>
      <c r="AE57" s="85"/>
      <c r="AF57" s="85"/>
      <c r="AG57" s="84" t="str">
        <f t="shared" si="3"/>
        <v/>
      </c>
      <c r="AH57" s="84"/>
      <c r="AI57" s="84"/>
      <c r="AJ57" s="84"/>
      <c r="AK57" s="84"/>
      <c r="AL57" s="13"/>
      <c r="AN57" s="9">
        <f>IF(C57&lt;&gt;"",IF(VLOOKUP(C57,Reference!$I$1:$J$186,2,FALSE)=" ",0,VLOOKUP(C57,Reference!$I$1:$J$186,2,FALSE)),"")</f>
        <v>0.5</v>
      </c>
      <c r="AO57" s="9" t="str">
        <f>IF(C57&lt;&gt;"",IF(VLOOKUP(C57,Reference!$M$1:$Q$186,2,FALSE)=" ",0,VLOOKUP(C57,Reference!$M$1:$Q$186,2,FALSE)),"")</f>
        <v>Y</v>
      </c>
    </row>
    <row r="58" spans="1:41" ht="12.75" customHeight="1" x14ac:dyDescent="0.2">
      <c r="A58" s="91"/>
      <c r="B58" s="78"/>
      <c r="C58" s="86" t="s">
        <v>84</v>
      </c>
      <c r="D58" s="87"/>
      <c r="E58" s="87"/>
      <c r="F58" s="87"/>
      <c r="G58" s="87"/>
      <c r="H58" s="87"/>
      <c r="I58" s="87"/>
      <c r="J58" s="87"/>
      <c r="K58" s="87"/>
      <c r="L58" s="88"/>
      <c r="M58" s="24"/>
      <c r="N58" s="83"/>
      <c r="O58" s="83"/>
      <c r="P58" s="83"/>
      <c r="Q58" s="83"/>
      <c r="R58" s="83"/>
      <c r="S58" s="83"/>
      <c r="T58" s="84">
        <f>IF(C58&lt;&gt;"",IF(VLOOKUP(C58,Reference!$A$1:$B$186,2,FALSE)="","N/A",VLOOKUP(C58,Reference!$A$1:$B$186,2,FALSE)),"")</f>
        <v>47</v>
      </c>
      <c r="U58" s="84"/>
      <c r="V58" s="84"/>
      <c r="W58" s="84"/>
      <c r="X58" s="107" t="str">
        <f t="shared" si="1"/>
        <v/>
      </c>
      <c r="Y58" s="108"/>
      <c r="Z58" s="108"/>
      <c r="AA58" s="108"/>
      <c r="AB58" s="109"/>
      <c r="AC58" s="85"/>
      <c r="AD58" s="85"/>
      <c r="AE58" s="85"/>
      <c r="AF58" s="85"/>
      <c r="AG58" s="84" t="str">
        <f t="shared" si="3"/>
        <v/>
      </c>
      <c r="AH58" s="84"/>
      <c r="AI58" s="84"/>
      <c r="AJ58" s="84"/>
      <c r="AK58" s="84"/>
      <c r="AL58" s="13"/>
      <c r="AN58" s="9">
        <f>IF(C58&lt;&gt;"",IF(VLOOKUP(C58,Reference!$I$1:$J$186,2,FALSE)=" ",0,VLOOKUP(C58,Reference!$I$1:$J$186,2,FALSE)),"")</f>
        <v>0.5</v>
      </c>
      <c r="AO58" s="9" t="str">
        <f>IF(C58&lt;&gt;"",IF(VLOOKUP(C58,Reference!$M$1:$Q$186,2,FALSE)=" ",0,VLOOKUP(C58,Reference!$M$1:$Q$186,2,FALSE)),"")</f>
        <v>Y</v>
      </c>
    </row>
    <row r="59" spans="1:41" ht="12.75" customHeight="1" x14ac:dyDescent="0.2">
      <c r="A59" s="91"/>
      <c r="B59" s="78"/>
      <c r="C59" s="86" t="s">
        <v>85</v>
      </c>
      <c r="D59" s="87"/>
      <c r="E59" s="87"/>
      <c r="F59" s="87"/>
      <c r="G59" s="87"/>
      <c r="H59" s="87"/>
      <c r="I59" s="87"/>
      <c r="J59" s="87"/>
      <c r="K59" s="87"/>
      <c r="L59" s="88"/>
      <c r="M59" s="24"/>
      <c r="N59" s="83"/>
      <c r="O59" s="83"/>
      <c r="P59" s="83"/>
      <c r="Q59" s="83"/>
      <c r="R59" s="83"/>
      <c r="S59" s="83"/>
      <c r="T59" s="84">
        <f>IF(C59&lt;&gt;"",IF(VLOOKUP(C59,Reference!$A$1:$B$186,2,FALSE)="","N/A",VLOOKUP(C59,Reference!$A$1:$B$186,2,FALSE)),"")</f>
        <v>5500</v>
      </c>
      <c r="U59" s="84"/>
      <c r="V59" s="84"/>
      <c r="W59" s="84"/>
      <c r="X59" s="107" t="str">
        <f t="shared" si="1"/>
        <v/>
      </c>
      <c r="Y59" s="108"/>
      <c r="Z59" s="108"/>
      <c r="AA59" s="108"/>
      <c r="AB59" s="109"/>
      <c r="AC59" s="85"/>
      <c r="AD59" s="85"/>
      <c r="AE59" s="85"/>
      <c r="AF59" s="85"/>
      <c r="AG59" s="84" t="str">
        <f t="shared" si="3"/>
        <v/>
      </c>
      <c r="AH59" s="84"/>
      <c r="AI59" s="84"/>
      <c r="AJ59" s="84"/>
      <c r="AK59" s="84"/>
      <c r="AL59" s="13"/>
      <c r="AN59" s="9">
        <f>IF(C59&lt;&gt;"",IF(VLOOKUP(C59,Reference!$I$1:$J$186,2,FALSE)=" ",0,VLOOKUP(C59,Reference!$I$1:$J$186,2,FALSE)),"")</f>
        <v>0.5</v>
      </c>
      <c r="AO59" s="9" t="str">
        <f>IF(C59&lt;&gt;"",IF(VLOOKUP(C59,Reference!$M$1:$Q$186,2,FALSE)=" ",0,VLOOKUP(C59,Reference!$M$1:$Q$186,2,FALSE)),"")</f>
        <v>Y</v>
      </c>
    </row>
    <row r="60" spans="1:41" ht="12.75" customHeight="1" x14ac:dyDescent="0.2">
      <c r="A60" s="91"/>
      <c r="B60" s="78"/>
      <c r="C60" s="86" t="s">
        <v>88</v>
      </c>
      <c r="D60" s="87"/>
      <c r="E60" s="87"/>
      <c r="F60" s="87"/>
      <c r="G60" s="87"/>
      <c r="H60" s="87"/>
      <c r="I60" s="87"/>
      <c r="J60" s="87"/>
      <c r="K60" s="87"/>
      <c r="L60" s="88"/>
      <c r="M60" s="24"/>
      <c r="N60" s="83"/>
      <c r="O60" s="83"/>
      <c r="P60" s="83"/>
      <c r="Q60" s="83"/>
      <c r="R60" s="83"/>
      <c r="S60" s="83"/>
      <c r="T60" s="84">
        <f>IF(C60&lt;&gt;"",IF(VLOOKUP(C60,Reference!$A$1:$B$186,2,FALSE)="","N/A",VLOOKUP(C60,Reference!$A$1:$B$186,2,FALSE)),"")</f>
        <v>4.5999999999999996</v>
      </c>
      <c r="U60" s="84"/>
      <c r="V60" s="84"/>
      <c r="W60" s="84"/>
      <c r="X60" s="107" t="str">
        <f t="shared" si="1"/>
        <v/>
      </c>
      <c r="Y60" s="108"/>
      <c r="Z60" s="108"/>
      <c r="AA60" s="108"/>
      <c r="AB60" s="109"/>
      <c r="AC60" s="85"/>
      <c r="AD60" s="85"/>
      <c r="AE60" s="85"/>
      <c r="AF60" s="85"/>
      <c r="AG60" s="84" t="str">
        <f t="shared" si="3"/>
        <v/>
      </c>
      <c r="AH60" s="84"/>
      <c r="AI60" s="84"/>
      <c r="AJ60" s="84"/>
      <c r="AK60" s="84"/>
      <c r="AL60" s="13"/>
      <c r="AN60" s="9">
        <f>IF(C60&lt;&gt;"",IF(VLOOKUP(C60,Reference!$I$1:$J$186,2,FALSE)=" ",0,VLOOKUP(C60,Reference!$I$1:$J$186,2,FALSE)),"")</f>
        <v>0.5</v>
      </c>
      <c r="AO60" s="9" t="str">
        <f>IF(C60&lt;&gt;"",IF(VLOOKUP(C60,Reference!$M$1:$Q$186,2,FALSE)=" ",0,VLOOKUP(C60,Reference!$M$1:$Q$186,2,FALSE)),"")</f>
        <v>Y</v>
      </c>
    </row>
    <row r="61" spans="1:41" ht="12.75" customHeight="1" x14ac:dyDescent="0.2">
      <c r="A61" s="91"/>
      <c r="B61" s="78"/>
      <c r="C61" s="86" t="s">
        <v>1</v>
      </c>
      <c r="D61" s="87"/>
      <c r="E61" s="87"/>
      <c r="F61" s="87"/>
      <c r="G61" s="87"/>
      <c r="H61" s="87"/>
      <c r="I61" s="87"/>
      <c r="J61" s="87"/>
      <c r="K61" s="87"/>
      <c r="L61" s="88"/>
      <c r="M61" s="24"/>
      <c r="N61" s="83"/>
      <c r="O61" s="83"/>
      <c r="P61" s="83"/>
      <c r="Q61" s="83"/>
      <c r="R61" s="83"/>
      <c r="S61" s="83"/>
      <c r="T61" s="84">
        <f>IF(C61&lt;&gt;"",IF(VLOOKUP(C61,Reference!$A$1:$B$186,2,FALSE)="","N/A",VLOOKUP(C61,Reference!$A$1:$B$186,2,FALSE)),"")</f>
        <v>0.17</v>
      </c>
      <c r="U61" s="84"/>
      <c r="V61" s="84"/>
      <c r="W61" s="84"/>
      <c r="X61" s="107" t="str">
        <f t="shared" si="1"/>
        <v/>
      </c>
      <c r="Y61" s="108"/>
      <c r="Z61" s="108"/>
      <c r="AA61" s="108"/>
      <c r="AB61" s="109"/>
      <c r="AC61" s="85"/>
      <c r="AD61" s="85"/>
      <c r="AE61" s="85"/>
      <c r="AF61" s="85"/>
      <c r="AG61" s="84" t="str">
        <f t="shared" si="3"/>
        <v/>
      </c>
      <c r="AH61" s="84"/>
      <c r="AI61" s="84"/>
      <c r="AJ61" s="84"/>
      <c r="AK61" s="84"/>
      <c r="AL61" s="13"/>
      <c r="AN61" s="9">
        <f>IF(C61&lt;&gt;"",IF(VLOOKUP(C61,Reference!$I$1:$J$186,2,FALSE)=" ",0,VLOOKUP(C61,Reference!$I$1:$J$186,2,FALSE)),"")</f>
        <v>0.5</v>
      </c>
      <c r="AO61" s="9" t="str">
        <f>IF(C61&lt;&gt;"",IF(VLOOKUP(C61,Reference!$M$1:$Q$186,2,FALSE)=" ",0,VLOOKUP(C61,Reference!$M$1:$Q$186,2,FALSE)),"")</f>
        <v/>
      </c>
    </row>
    <row r="62" spans="1:41" ht="12.75" customHeight="1" x14ac:dyDescent="0.2">
      <c r="A62" s="91"/>
      <c r="B62" s="78"/>
      <c r="C62" s="86" t="s">
        <v>101</v>
      </c>
      <c r="D62" s="87"/>
      <c r="E62" s="87"/>
      <c r="F62" s="87"/>
      <c r="G62" s="87"/>
      <c r="H62" s="87"/>
      <c r="I62" s="87"/>
      <c r="J62" s="87"/>
      <c r="K62" s="87"/>
      <c r="L62" s="88"/>
      <c r="M62" s="24"/>
      <c r="N62" s="83"/>
      <c r="O62" s="83"/>
      <c r="P62" s="83"/>
      <c r="Q62" s="83"/>
      <c r="R62" s="83"/>
      <c r="S62" s="83"/>
      <c r="T62" s="84">
        <f>IF(C62&lt;&gt;"",IF(VLOOKUP(C62,Reference!$A$1:$B$186,2,FALSE)="","N/A",VLOOKUP(C62,Reference!$A$1:$B$186,2,FALSE)),"")</f>
        <v>0.69</v>
      </c>
      <c r="U62" s="84"/>
      <c r="V62" s="84"/>
      <c r="W62" s="84"/>
      <c r="X62" s="107" t="str">
        <f t="shared" si="1"/>
        <v/>
      </c>
      <c r="Y62" s="108"/>
      <c r="Z62" s="108"/>
      <c r="AA62" s="108"/>
      <c r="AB62" s="109"/>
      <c r="AC62" s="85"/>
      <c r="AD62" s="85"/>
      <c r="AE62" s="85"/>
      <c r="AF62" s="85"/>
      <c r="AG62" s="84" t="str">
        <f t="shared" si="3"/>
        <v/>
      </c>
      <c r="AH62" s="84"/>
      <c r="AI62" s="84"/>
      <c r="AJ62" s="84"/>
      <c r="AK62" s="84"/>
      <c r="AL62" s="13"/>
      <c r="AN62" s="9">
        <f>IF(C62&lt;&gt;"",IF(VLOOKUP(C62,Reference!$I$1:$J$186,2,FALSE)=" ",0,VLOOKUP(C62,Reference!$I$1:$J$186,2,FALSE)),"")</f>
        <v>0.5</v>
      </c>
      <c r="AO62" s="9" t="str">
        <f>IF(C62&lt;&gt;"",IF(VLOOKUP(C62,Reference!$M$1:$Q$186,2,FALSE)=" ",0,VLOOKUP(C62,Reference!$M$1:$Q$186,2,FALSE)),"")</f>
        <v>Y</v>
      </c>
    </row>
    <row r="63" spans="1:41" ht="12.75" customHeight="1" x14ac:dyDescent="0.2">
      <c r="A63" s="91"/>
      <c r="B63" s="78"/>
      <c r="C63" s="86" t="s">
        <v>102</v>
      </c>
      <c r="D63" s="87"/>
      <c r="E63" s="87"/>
      <c r="F63" s="87"/>
      <c r="G63" s="87"/>
      <c r="H63" s="87"/>
      <c r="I63" s="87"/>
      <c r="J63" s="87"/>
      <c r="K63" s="87"/>
      <c r="L63" s="88"/>
      <c r="M63" s="24"/>
      <c r="N63" s="83"/>
      <c r="O63" s="83"/>
      <c r="P63" s="83"/>
      <c r="Q63" s="83"/>
      <c r="R63" s="83"/>
      <c r="S63" s="83"/>
      <c r="T63" s="84">
        <f>IF(C63&lt;&gt;"",IF(VLOOKUP(C63,Reference!$A$1:$B$186,2,FALSE)="","N/A",VLOOKUP(C63,Reference!$A$1:$B$186,2,FALSE)),"")</f>
        <v>330</v>
      </c>
      <c r="U63" s="84"/>
      <c r="V63" s="84"/>
      <c r="W63" s="84"/>
      <c r="X63" s="107" t="str">
        <f t="shared" si="1"/>
        <v/>
      </c>
      <c r="Y63" s="108"/>
      <c r="Z63" s="108"/>
      <c r="AA63" s="108"/>
      <c r="AB63" s="109"/>
      <c r="AC63" s="85"/>
      <c r="AD63" s="85"/>
      <c r="AE63" s="85"/>
      <c r="AF63" s="85"/>
      <c r="AG63" s="84" t="str">
        <f t="shared" si="3"/>
        <v/>
      </c>
      <c r="AH63" s="84"/>
      <c r="AI63" s="84"/>
      <c r="AJ63" s="84"/>
      <c r="AK63" s="84"/>
      <c r="AL63" s="13"/>
      <c r="AN63" s="9">
        <f>IF(C63&lt;&gt;"",IF(VLOOKUP(C63,Reference!$I$1:$J$186,2,FALSE)=" ",0,VLOOKUP(C63,Reference!$I$1:$J$186,2,FALSE)),"")</f>
        <v>0.5</v>
      </c>
      <c r="AO63" s="9" t="str">
        <f>IF(C63&lt;&gt;"",IF(VLOOKUP(C63,Reference!$M$1:$Q$186,2,FALSE)=" ",0,VLOOKUP(C63,Reference!$M$1:$Q$186,2,FALSE)),"")</f>
        <v>Y</v>
      </c>
    </row>
    <row r="64" spans="1:41" ht="12.75" customHeight="1" x14ac:dyDescent="0.2">
      <c r="A64" s="91"/>
      <c r="B64" s="78"/>
      <c r="C64" s="86" t="s">
        <v>146</v>
      </c>
      <c r="D64" s="87"/>
      <c r="E64" s="87"/>
      <c r="F64" s="87"/>
      <c r="G64" s="87"/>
      <c r="H64" s="87"/>
      <c r="I64" s="87"/>
      <c r="J64" s="87"/>
      <c r="K64" s="87"/>
      <c r="L64" s="88"/>
      <c r="M64" s="24"/>
      <c r="N64" s="83"/>
      <c r="O64" s="83"/>
      <c r="P64" s="83"/>
      <c r="Q64" s="83"/>
      <c r="R64" s="83"/>
      <c r="S64" s="83"/>
      <c r="T64" s="84">
        <f>IF(C64&lt;&gt;"",IF(VLOOKUP(C64,Reference!$A$1:$B$186,2,FALSE)="","N/A",VLOOKUP(C64,Reference!$A$1:$B$186,2,FALSE)),"")</f>
        <v>140</v>
      </c>
      <c r="U64" s="84"/>
      <c r="V64" s="84"/>
      <c r="W64" s="84"/>
      <c r="X64" s="107" t="str">
        <f t="shared" si="1"/>
        <v/>
      </c>
      <c r="Y64" s="108"/>
      <c r="Z64" s="108"/>
      <c r="AA64" s="108"/>
      <c r="AB64" s="109"/>
      <c r="AC64" s="85"/>
      <c r="AD64" s="85"/>
      <c r="AE64" s="85"/>
      <c r="AF64" s="85"/>
      <c r="AG64" s="84" t="str">
        <f t="shared" si="3"/>
        <v/>
      </c>
      <c r="AH64" s="84"/>
      <c r="AI64" s="84"/>
      <c r="AJ64" s="84"/>
      <c r="AK64" s="84"/>
      <c r="AL64" s="13"/>
      <c r="AN64" s="9">
        <f>IF(C64&lt;&gt;"",IF(VLOOKUP(C64,Reference!$I$1:$J$186,2,FALSE)=" ",0,VLOOKUP(C64,Reference!$I$1:$J$186,2,FALSE)),"")</f>
        <v>0.5</v>
      </c>
      <c r="AO64" s="9" t="str">
        <f>IF(C64&lt;&gt;"",IF(VLOOKUP(C64,Reference!$M$1:$Q$186,2,FALSE)=" ",0,VLOOKUP(C64,Reference!$M$1:$Q$186,2,FALSE)),"")</f>
        <v>Y</v>
      </c>
    </row>
    <row r="65" spans="1:41" ht="12.75" customHeight="1" x14ac:dyDescent="0.2">
      <c r="A65" s="91"/>
      <c r="B65" s="78"/>
      <c r="C65" s="86" t="s">
        <v>0</v>
      </c>
      <c r="D65" s="87"/>
      <c r="E65" s="87"/>
      <c r="F65" s="87"/>
      <c r="G65" s="87"/>
      <c r="H65" s="87"/>
      <c r="I65" s="87"/>
      <c r="J65" s="87"/>
      <c r="K65" s="87"/>
      <c r="L65" s="88"/>
      <c r="M65" s="24"/>
      <c r="N65" s="83"/>
      <c r="O65" s="83"/>
      <c r="P65" s="83"/>
      <c r="Q65" s="83"/>
      <c r="R65" s="83"/>
      <c r="S65" s="83"/>
      <c r="T65" s="84">
        <f>IF(C65&lt;&gt;"",IF(VLOOKUP(C65,Reference!$A$1:$B$186,2,FALSE)="","N/A",VLOOKUP(C65,Reference!$A$1:$B$186,2,FALSE)),"")</f>
        <v>610</v>
      </c>
      <c r="U65" s="84"/>
      <c r="V65" s="84"/>
      <c r="W65" s="84"/>
      <c r="X65" s="107" t="str">
        <f t="shared" si="1"/>
        <v/>
      </c>
      <c r="Y65" s="108"/>
      <c r="Z65" s="108"/>
      <c r="AA65" s="108"/>
      <c r="AB65" s="109"/>
      <c r="AC65" s="85"/>
      <c r="AD65" s="85"/>
      <c r="AE65" s="85"/>
      <c r="AF65" s="85"/>
      <c r="AG65" s="84" t="str">
        <f t="shared" si="3"/>
        <v/>
      </c>
      <c r="AH65" s="84"/>
      <c r="AI65" s="84"/>
      <c r="AJ65" s="84"/>
      <c r="AK65" s="84"/>
      <c r="AL65" s="13"/>
      <c r="AN65" s="9">
        <f>IF(C65&lt;&gt;"",IF(VLOOKUP(C65,Reference!$I$1:$J$186,2,FALSE)=" ",0,VLOOKUP(C65,Reference!$I$1:$J$186,2,FALSE)),"")</f>
        <v>0.5</v>
      </c>
      <c r="AO65" s="9" t="str">
        <f>IF(C65&lt;&gt;"",IF(VLOOKUP(C65,Reference!$M$1:$Q$186,2,FALSE)=" ",0,VLOOKUP(C65,Reference!$M$1:$Q$186,2,FALSE)),"")</f>
        <v>Y</v>
      </c>
    </row>
    <row r="66" spans="1:41" ht="12.75" customHeight="1" x14ac:dyDescent="0.2">
      <c r="A66" s="91"/>
      <c r="B66" s="78"/>
      <c r="C66" s="86" t="s">
        <v>2</v>
      </c>
      <c r="D66" s="87"/>
      <c r="E66" s="87"/>
      <c r="F66" s="87"/>
      <c r="G66" s="87"/>
      <c r="H66" s="87"/>
      <c r="I66" s="87"/>
      <c r="J66" s="87"/>
      <c r="K66" s="87"/>
      <c r="L66" s="88"/>
      <c r="M66" s="24"/>
      <c r="N66" s="83"/>
      <c r="O66" s="83"/>
      <c r="P66" s="83"/>
      <c r="Q66" s="83"/>
      <c r="R66" s="83"/>
      <c r="S66" s="83"/>
      <c r="T66" s="84">
        <f>IF(C66&lt;&gt;"",IF(VLOOKUP(C66,Reference!$A$1:$B$186,2,FALSE)="","N/A",VLOOKUP(C66,Reference!$A$1:$B$186,2,FALSE)),"")</f>
        <v>0.59000000000000008</v>
      </c>
      <c r="U66" s="84"/>
      <c r="V66" s="84"/>
      <c r="W66" s="84"/>
      <c r="X66" s="107" t="str">
        <f t="shared" si="1"/>
        <v/>
      </c>
      <c r="Y66" s="108"/>
      <c r="Z66" s="108"/>
      <c r="AA66" s="108"/>
      <c r="AB66" s="109"/>
      <c r="AC66" s="85"/>
      <c r="AD66" s="85"/>
      <c r="AE66" s="85"/>
      <c r="AF66" s="85"/>
      <c r="AG66" s="84" t="str">
        <f t="shared" si="3"/>
        <v/>
      </c>
      <c r="AH66" s="84"/>
      <c r="AI66" s="84"/>
      <c r="AJ66" s="84"/>
      <c r="AK66" s="84"/>
      <c r="AL66" s="13"/>
      <c r="AN66" s="9">
        <f>IF(C66&lt;&gt;"",IF(VLOOKUP(C66,Reference!$I$1:$J$186,2,FALSE)=" ",0,VLOOKUP(C66,Reference!$I$1:$J$186,2,FALSE)),"")</f>
        <v>0.5</v>
      </c>
      <c r="AO66" s="9" t="str">
        <f>IF(C66&lt;&gt;"",IF(VLOOKUP(C66,Reference!$M$1:$Q$186,2,FALSE)=" ",0,VLOOKUP(C66,Reference!$M$1:$Q$186,2,FALSE)),"")</f>
        <v>Y</v>
      </c>
    </row>
    <row r="67" spans="1:41" ht="12.75" customHeight="1" x14ac:dyDescent="0.2">
      <c r="A67" s="91"/>
      <c r="B67" s="78"/>
      <c r="C67" s="86" t="s">
        <v>124</v>
      </c>
      <c r="D67" s="87"/>
      <c r="E67" s="87"/>
      <c r="F67" s="87"/>
      <c r="G67" s="87"/>
      <c r="H67" s="87"/>
      <c r="I67" s="87"/>
      <c r="J67" s="87"/>
      <c r="K67" s="87"/>
      <c r="L67" s="88"/>
      <c r="M67" s="24"/>
      <c r="N67" s="83"/>
      <c r="O67" s="83"/>
      <c r="P67" s="83"/>
      <c r="Q67" s="83"/>
      <c r="R67" s="83"/>
      <c r="S67" s="83"/>
      <c r="T67" s="84">
        <f>IF(C67&lt;&gt;"",IF(VLOOKUP(C67,Reference!$A$1:$B$186,2,FALSE)="","N/A",VLOOKUP(C67,Reference!$A$1:$B$186,2,FALSE)),"")</f>
        <v>2.5</v>
      </c>
      <c r="U67" s="84"/>
      <c r="V67" s="84"/>
      <c r="W67" s="84"/>
      <c r="X67" s="107" t="str">
        <f t="shared" si="1"/>
        <v/>
      </c>
      <c r="Y67" s="108"/>
      <c r="Z67" s="108"/>
      <c r="AA67" s="108"/>
      <c r="AB67" s="109"/>
      <c r="AC67" s="85"/>
      <c r="AD67" s="85"/>
      <c r="AE67" s="85"/>
      <c r="AF67" s="85"/>
      <c r="AG67" s="84" t="str">
        <f t="shared" si="3"/>
        <v/>
      </c>
      <c r="AH67" s="84"/>
      <c r="AI67" s="84"/>
      <c r="AJ67" s="84"/>
      <c r="AK67" s="84"/>
      <c r="AL67" s="13"/>
      <c r="AN67" s="9">
        <f>IF(C67&lt;&gt;"",IF(VLOOKUP(C67,Reference!$I$1:$J$186,2,FALSE)=" ",0,VLOOKUP(C67,Reference!$I$1:$J$186,2,FALSE)),"")</f>
        <v>0.5</v>
      </c>
      <c r="AO67" s="9" t="str">
        <f>IF(C67&lt;&gt;"",IF(VLOOKUP(C67,Reference!$M$1:$Q$186,2,FALSE)=" ",0,VLOOKUP(C67,Reference!$M$1:$Q$186,2,FALSE)),"")</f>
        <v>Y</v>
      </c>
    </row>
    <row r="68" spans="1:41" ht="12.75" customHeight="1" x14ac:dyDescent="0.2">
      <c r="A68" s="91"/>
      <c r="B68" s="79"/>
      <c r="C68" s="86" t="s">
        <v>125</v>
      </c>
      <c r="D68" s="87"/>
      <c r="E68" s="87"/>
      <c r="F68" s="87"/>
      <c r="G68" s="87"/>
      <c r="H68" s="87"/>
      <c r="I68" s="87"/>
      <c r="J68" s="87"/>
      <c r="K68" s="87"/>
      <c r="L68" s="88"/>
      <c r="M68" s="24"/>
      <c r="N68" s="83"/>
      <c r="O68" s="83"/>
      <c r="P68" s="83"/>
      <c r="Q68" s="83"/>
      <c r="R68" s="83"/>
      <c r="S68" s="83"/>
      <c r="T68" s="84">
        <f>IF(C68&lt;&gt;"",IF(VLOOKUP(C68,Reference!$A$1:$B$186,2,FALSE)="","N/A",VLOOKUP(C68,Reference!$A$1:$B$186,2,FALSE)),"")</f>
        <v>2.5000000000000001E-2</v>
      </c>
      <c r="U68" s="84"/>
      <c r="V68" s="84"/>
      <c r="W68" s="84"/>
      <c r="X68" s="107" t="str">
        <f t="shared" si="1"/>
        <v/>
      </c>
      <c r="Y68" s="108"/>
      <c r="Z68" s="108"/>
      <c r="AA68" s="108"/>
      <c r="AB68" s="109"/>
      <c r="AC68" s="85"/>
      <c r="AD68" s="85"/>
      <c r="AE68" s="85"/>
      <c r="AF68" s="85"/>
      <c r="AG68" s="84" t="str">
        <f t="shared" si="3"/>
        <v/>
      </c>
      <c r="AH68" s="84"/>
      <c r="AI68" s="84"/>
      <c r="AJ68" s="84"/>
      <c r="AK68" s="84"/>
      <c r="AL68" s="13"/>
      <c r="AN68" s="9">
        <f>IF(C68&lt;&gt;"",IF(VLOOKUP(C68,Reference!$I$1:$J$186,2,FALSE)=" ",0,VLOOKUP(C68,Reference!$I$1:$J$186,2,FALSE)),"")</f>
        <v>0.5</v>
      </c>
      <c r="AO68" s="9" t="str">
        <f>IF(C68&lt;&gt;"",IF(VLOOKUP(C68,Reference!$M$1:$Q$186,2,FALSE)=" ",0,VLOOKUP(C68,Reference!$M$1:$Q$186,2,FALSE)),"")</f>
        <v/>
      </c>
    </row>
    <row r="69" spans="1:41" ht="12.75" customHeight="1" x14ac:dyDescent="0.2">
      <c r="A69" s="91"/>
      <c r="B69" s="77" t="s">
        <v>218</v>
      </c>
      <c r="C69" s="86" t="s">
        <v>23</v>
      </c>
      <c r="D69" s="87"/>
      <c r="E69" s="87"/>
      <c r="F69" s="87"/>
      <c r="G69" s="87"/>
      <c r="H69" s="87"/>
      <c r="I69" s="87"/>
      <c r="J69" s="87"/>
      <c r="K69" s="87"/>
      <c r="L69" s="88"/>
      <c r="M69" s="24"/>
      <c r="N69" s="83"/>
      <c r="O69" s="83"/>
      <c r="P69" s="83"/>
      <c r="Q69" s="83"/>
      <c r="R69" s="83"/>
      <c r="S69" s="83"/>
      <c r="T69" s="84">
        <f>IF(C69&lt;&gt;"",IF(VLOOKUP(C69,Reference!$A$1:$B$186,2,FALSE)="","N/A",VLOOKUP(C69,Reference!$A$1:$B$186,2,FALSE)),"")</f>
        <v>81</v>
      </c>
      <c r="U69" s="84"/>
      <c r="V69" s="84"/>
      <c r="W69" s="84"/>
      <c r="X69" s="107" t="str">
        <f t="shared" si="1"/>
        <v/>
      </c>
      <c r="Y69" s="108"/>
      <c r="Z69" s="108"/>
      <c r="AA69" s="108"/>
      <c r="AB69" s="109"/>
      <c r="AC69" s="85"/>
      <c r="AD69" s="85"/>
      <c r="AE69" s="85"/>
      <c r="AF69" s="85"/>
      <c r="AG69" s="84" t="str">
        <f t="shared" si="3"/>
        <v/>
      </c>
      <c r="AH69" s="84"/>
      <c r="AI69" s="84"/>
      <c r="AJ69" s="84"/>
      <c r="AK69" s="84"/>
      <c r="AL69" s="13"/>
      <c r="AN69" s="9">
        <f>IF(C69&lt;&gt;"",IF(VLOOKUP(C69,Reference!$I$1:$J$186,2,FALSE)=" ",0,VLOOKUP(C69,Reference!$I$1:$J$186,2,FALSE)),"")</f>
        <v>10</v>
      </c>
      <c r="AO69" s="9" t="str">
        <f>IF(C69&lt;&gt;"",IF(VLOOKUP(C69,Reference!$M$1:$Q$186,2,FALSE)=" ",0,VLOOKUP(C69,Reference!$M$1:$Q$186,2,FALSE)),"")</f>
        <v>Y</v>
      </c>
    </row>
    <row r="70" spans="1:41" ht="12.75" customHeight="1" x14ac:dyDescent="0.2">
      <c r="A70" s="91"/>
      <c r="B70" s="78"/>
      <c r="C70" s="86" t="s">
        <v>16</v>
      </c>
      <c r="D70" s="87"/>
      <c r="E70" s="87"/>
      <c r="F70" s="87"/>
      <c r="G70" s="87"/>
      <c r="H70" s="87"/>
      <c r="I70" s="87"/>
      <c r="J70" s="87"/>
      <c r="K70" s="87"/>
      <c r="L70" s="88"/>
      <c r="M70" s="24"/>
      <c r="N70" s="83"/>
      <c r="O70" s="83"/>
      <c r="P70" s="83"/>
      <c r="Q70" s="83"/>
      <c r="R70" s="83"/>
      <c r="S70" s="83"/>
      <c r="T70" s="84">
        <f>IF(C70&lt;&gt;"",IF(VLOOKUP(C70,Reference!$A$1:$B$186,2,FALSE)="","N/A",VLOOKUP(C70,Reference!$A$1:$B$186,2,FALSE)),"")</f>
        <v>77</v>
      </c>
      <c r="U70" s="84"/>
      <c r="V70" s="84"/>
      <c r="W70" s="84"/>
      <c r="X70" s="107" t="str">
        <f t="shared" si="1"/>
        <v/>
      </c>
      <c r="Y70" s="108"/>
      <c r="Z70" s="108"/>
      <c r="AA70" s="108"/>
      <c r="AB70" s="109"/>
      <c r="AC70" s="85"/>
      <c r="AD70" s="85"/>
      <c r="AE70" s="85"/>
      <c r="AF70" s="85"/>
      <c r="AG70" s="84" t="str">
        <f t="shared" si="3"/>
        <v/>
      </c>
      <c r="AH70" s="84"/>
      <c r="AI70" s="84"/>
      <c r="AJ70" s="84"/>
      <c r="AK70" s="84"/>
      <c r="AL70" s="13"/>
      <c r="AN70" s="9">
        <f>IF(C70&lt;&gt;"",IF(VLOOKUP(C70,Reference!$I$1:$J$186,2,FALSE)=" ",0,VLOOKUP(C70,Reference!$I$1:$J$186,2,FALSE)),"")</f>
        <v>10</v>
      </c>
      <c r="AO70" s="9" t="str">
        <f>IF(C70&lt;&gt;"",IF(VLOOKUP(C70,Reference!$M$1:$Q$186,2,FALSE)=" ",0,VLOOKUP(C70,Reference!$M$1:$Q$186,2,FALSE)),"")</f>
        <v>Y</v>
      </c>
    </row>
    <row r="71" spans="1:41" ht="12.75" customHeight="1" x14ac:dyDescent="0.2">
      <c r="A71" s="91"/>
      <c r="B71" s="78"/>
      <c r="C71" s="86" t="s">
        <v>17</v>
      </c>
      <c r="D71" s="87"/>
      <c r="E71" s="87"/>
      <c r="F71" s="87"/>
      <c r="G71" s="87"/>
      <c r="H71" s="87"/>
      <c r="I71" s="87"/>
      <c r="J71" s="87"/>
      <c r="K71" s="87"/>
      <c r="L71" s="88"/>
      <c r="M71" s="24"/>
      <c r="N71" s="83"/>
      <c r="O71" s="83"/>
      <c r="P71" s="83"/>
      <c r="Q71" s="83"/>
      <c r="R71" s="83"/>
      <c r="S71" s="83"/>
      <c r="T71" s="84">
        <f>IF(C71&lt;&gt;"",IF(VLOOKUP(C71,Reference!$A$1:$B$186,2,FALSE)="","N/A",VLOOKUP(C71,Reference!$A$1:$B$186,2,FALSE)),"")</f>
        <v>130</v>
      </c>
      <c r="U71" s="84"/>
      <c r="V71" s="84"/>
      <c r="W71" s="84"/>
      <c r="X71" s="107" t="str">
        <f t="shared" si="1"/>
        <v/>
      </c>
      <c r="Y71" s="108"/>
      <c r="Z71" s="108"/>
      <c r="AA71" s="108"/>
      <c r="AB71" s="109"/>
      <c r="AC71" s="85"/>
      <c r="AD71" s="85"/>
      <c r="AE71" s="85"/>
      <c r="AF71" s="85"/>
      <c r="AG71" s="84" t="str">
        <f t="shared" si="3"/>
        <v/>
      </c>
      <c r="AH71" s="84"/>
      <c r="AI71" s="84"/>
      <c r="AJ71" s="84"/>
      <c r="AK71" s="84"/>
      <c r="AL71" s="13"/>
      <c r="AN71" s="9">
        <f>IF(C71&lt;&gt;"",IF(VLOOKUP(C71,Reference!$I$1:$J$186,2,FALSE)=" ",0,VLOOKUP(C71,Reference!$I$1:$J$186,2,FALSE)),"")</f>
        <v>10</v>
      </c>
      <c r="AO71" s="9" t="str">
        <f>IF(C71&lt;&gt;"",IF(VLOOKUP(C71,Reference!$M$1:$Q$186,2,FALSE)=" ",0,VLOOKUP(C71,Reference!$M$1:$Q$186,2,FALSE)),"")</f>
        <v>Y</v>
      </c>
    </row>
    <row r="72" spans="1:41" ht="12.75" customHeight="1" x14ac:dyDescent="0.2">
      <c r="A72" s="91"/>
      <c r="B72" s="78"/>
      <c r="C72" s="86" t="s">
        <v>144</v>
      </c>
      <c r="D72" s="87"/>
      <c r="E72" s="87"/>
      <c r="F72" s="87"/>
      <c r="G72" s="87"/>
      <c r="H72" s="87"/>
      <c r="I72" s="87"/>
      <c r="J72" s="87"/>
      <c r="K72" s="87"/>
      <c r="L72" s="88"/>
      <c r="M72" s="24"/>
      <c r="N72" s="83"/>
      <c r="O72" s="83"/>
      <c r="P72" s="83"/>
      <c r="Q72" s="83"/>
      <c r="R72" s="83"/>
      <c r="S72" s="83"/>
      <c r="T72" s="84">
        <f>IF(C72&lt;&gt;"",IF(VLOOKUP(C72,Reference!$A$1:$B$186,2,FALSE)="","N/A",VLOOKUP(C72,Reference!$A$1:$B$186,2,FALSE)),"")</f>
        <v>13</v>
      </c>
      <c r="U72" s="84"/>
      <c r="V72" s="84"/>
      <c r="W72" s="84"/>
      <c r="X72" s="107" t="str">
        <f t="shared" si="1"/>
        <v/>
      </c>
      <c r="Y72" s="108"/>
      <c r="Z72" s="108"/>
      <c r="AA72" s="108"/>
      <c r="AB72" s="109"/>
      <c r="AC72" s="85"/>
      <c r="AD72" s="85"/>
      <c r="AE72" s="85"/>
      <c r="AF72" s="85"/>
      <c r="AG72" s="84" t="str">
        <f t="shared" si="3"/>
        <v/>
      </c>
      <c r="AH72" s="84"/>
      <c r="AI72" s="84"/>
      <c r="AJ72" s="84"/>
      <c r="AK72" s="84"/>
      <c r="AL72" s="13"/>
      <c r="AN72" s="9">
        <f>IF(C72&lt;&gt;"",IF(VLOOKUP(C72,Reference!$I$1:$J$186,2,FALSE)=" ",0,VLOOKUP(C72,Reference!$I$1:$J$186,2,FALSE)),"")</f>
        <v>10</v>
      </c>
      <c r="AO72" s="9" t="str">
        <f>IF(C72&lt;&gt;"",IF(VLOOKUP(C72,Reference!$M$1:$Q$186,2,FALSE)=" ",0,VLOOKUP(C72,Reference!$M$1:$Q$186,2,FALSE)),"")</f>
        <v>Y</v>
      </c>
    </row>
    <row r="73" spans="1:41" ht="12.75" customHeight="1" x14ac:dyDescent="0.2">
      <c r="A73" s="91"/>
      <c r="B73" s="78"/>
      <c r="C73" s="86" t="s">
        <v>18</v>
      </c>
      <c r="D73" s="87"/>
      <c r="E73" s="87"/>
      <c r="F73" s="87"/>
      <c r="G73" s="87"/>
      <c r="H73" s="87"/>
      <c r="I73" s="87"/>
      <c r="J73" s="87"/>
      <c r="K73" s="87"/>
      <c r="L73" s="88"/>
      <c r="M73" s="24"/>
      <c r="N73" s="83"/>
      <c r="O73" s="83"/>
      <c r="P73" s="83"/>
      <c r="Q73" s="83"/>
      <c r="R73" s="83"/>
      <c r="S73" s="83"/>
      <c r="T73" s="84">
        <f>IF(C73&lt;&gt;"",IF(VLOOKUP(C73,Reference!$A$1:$B$186,2,FALSE)="","N/A",VLOOKUP(C73,Reference!$A$1:$B$186,2,FALSE)),"")</f>
        <v>69</v>
      </c>
      <c r="U73" s="84"/>
      <c r="V73" s="84"/>
      <c r="W73" s="84"/>
      <c r="X73" s="107" t="str">
        <f t="shared" si="1"/>
        <v/>
      </c>
      <c r="Y73" s="108"/>
      <c r="Z73" s="108"/>
      <c r="AA73" s="108"/>
      <c r="AB73" s="109"/>
      <c r="AC73" s="85"/>
      <c r="AD73" s="85"/>
      <c r="AE73" s="85"/>
      <c r="AF73" s="85"/>
      <c r="AG73" s="84" t="str">
        <f t="shared" si="3"/>
        <v/>
      </c>
      <c r="AH73" s="84"/>
      <c r="AI73" s="84"/>
      <c r="AJ73" s="84"/>
      <c r="AK73" s="84"/>
      <c r="AL73" s="13"/>
      <c r="AN73" s="9">
        <f>IF(C73&lt;&gt;"",IF(VLOOKUP(C73,Reference!$I$1:$J$186,2,FALSE)=" ",0,VLOOKUP(C73,Reference!$I$1:$J$186,2,FALSE)),"")</f>
        <v>10</v>
      </c>
      <c r="AO73" s="9" t="str">
        <f>IF(C73&lt;&gt;"",IF(VLOOKUP(C73,Reference!$M$1:$Q$186,2,FALSE)=" ",0,VLOOKUP(C73,Reference!$M$1:$Q$186,2,FALSE)),"")</f>
        <v>Y</v>
      </c>
    </row>
    <row r="74" spans="1:41" ht="12.75" customHeight="1" x14ac:dyDescent="0.2">
      <c r="A74" s="91"/>
      <c r="B74" s="78"/>
      <c r="C74" s="86" t="s">
        <v>25</v>
      </c>
      <c r="D74" s="87"/>
      <c r="E74" s="87"/>
      <c r="F74" s="87"/>
      <c r="G74" s="87"/>
      <c r="H74" s="87"/>
      <c r="I74" s="87"/>
      <c r="J74" s="87"/>
      <c r="K74" s="87"/>
      <c r="L74" s="88"/>
      <c r="M74" s="24"/>
      <c r="N74" s="83"/>
      <c r="O74" s="83"/>
      <c r="P74" s="83"/>
      <c r="Q74" s="83"/>
      <c r="R74" s="83"/>
      <c r="S74" s="83"/>
      <c r="T74" s="84">
        <f>IF(C74&lt;&gt;"",IF(VLOOKUP(C74,Reference!$A$1:$B$186,2,FALSE)="","N/A",VLOOKUP(C74,Reference!$A$1:$B$186,2,FALSE)),"")</f>
        <v>1600</v>
      </c>
      <c r="U74" s="84"/>
      <c r="V74" s="84"/>
      <c r="W74" s="84"/>
      <c r="X74" s="107" t="str">
        <f t="shared" si="1"/>
        <v/>
      </c>
      <c r="Y74" s="108"/>
      <c r="Z74" s="108"/>
      <c r="AA74" s="108"/>
      <c r="AB74" s="109"/>
      <c r="AC74" s="85"/>
      <c r="AD74" s="85"/>
      <c r="AE74" s="85"/>
      <c r="AF74" s="85"/>
      <c r="AG74" s="84" t="str">
        <f t="shared" si="3"/>
        <v/>
      </c>
      <c r="AH74" s="84"/>
      <c r="AI74" s="84"/>
      <c r="AJ74" s="84"/>
      <c r="AK74" s="84"/>
      <c r="AL74" s="13"/>
      <c r="AN74" s="9">
        <f>IF(C74&lt;&gt;"",IF(VLOOKUP(C74,Reference!$I$1:$J$186,2,FALSE)=" ",0,VLOOKUP(C74,Reference!$I$1:$J$186,2,FALSE)),"")</f>
        <v>10</v>
      </c>
      <c r="AO74" s="9" t="str">
        <f>IF(C74&lt;&gt;"",IF(VLOOKUP(C74,Reference!$M$1:$Q$186,2,FALSE)=" ",0,VLOOKUP(C74,Reference!$M$1:$Q$186,2,FALSE)),"")</f>
        <v>Y</v>
      </c>
    </row>
    <row r="75" spans="1:41" ht="12.75" customHeight="1" x14ac:dyDescent="0.2">
      <c r="A75" s="91"/>
      <c r="B75" s="78"/>
      <c r="C75" s="86" t="s">
        <v>31</v>
      </c>
      <c r="D75" s="87"/>
      <c r="E75" s="87"/>
      <c r="F75" s="87"/>
      <c r="G75" s="87"/>
      <c r="H75" s="87"/>
      <c r="I75" s="87"/>
      <c r="J75" s="87"/>
      <c r="K75" s="87"/>
      <c r="L75" s="88"/>
      <c r="M75" s="24"/>
      <c r="N75" s="83"/>
      <c r="O75" s="83"/>
      <c r="P75" s="83"/>
      <c r="Q75" s="83"/>
      <c r="R75" s="83"/>
      <c r="S75" s="83"/>
      <c r="T75" s="84">
        <f>IF(C75&lt;&gt;"",IF(VLOOKUP(C75,Reference!$A$1:$B$186,2,FALSE)="","N/A",VLOOKUP(C75,Reference!$A$1:$B$186,2,FALSE)),"")</f>
        <v>470</v>
      </c>
      <c r="U75" s="84"/>
      <c r="V75" s="84"/>
      <c r="W75" s="84"/>
      <c r="X75" s="107" t="str">
        <f t="shared" si="1"/>
        <v/>
      </c>
      <c r="Y75" s="108"/>
      <c r="Z75" s="108"/>
      <c r="AA75" s="108"/>
      <c r="AB75" s="109"/>
      <c r="AC75" s="85"/>
      <c r="AD75" s="85"/>
      <c r="AE75" s="85"/>
      <c r="AF75" s="85"/>
      <c r="AG75" s="84" t="str">
        <f t="shared" si="3"/>
        <v/>
      </c>
      <c r="AH75" s="84"/>
      <c r="AI75" s="84"/>
      <c r="AJ75" s="84"/>
      <c r="AK75" s="84"/>
      <c r="AL75" s="13"/>
      <c r="AN75" s="9">
        <f>IF(C75&lt;&gt;"",IF(VLOOKUP(C75,Reference!$I$1:$J$186,2,FALSE)=" ",0,VLOOKUP(C75,Reference!$I$1:$J$186,2,FALSE)),"")</f>
        <v>10</v>
      </c>
      <c r="AO75" s="9" t="str">
        <f>IF(C75&lt;&gt;"",IF(VLOOKUP(C75,Reference!$M$1:$Q$186,2,FALSE)=" ",0,VLOOKUP(C75,Reference!$M$1:$Q$186,2,FALSE)),"")</f>
        <v>Y</v>
      </c>
    </row>
    <row r="76" spans="1:41" ht="12.75" customHeight="1" x14ac:dyDescent="0.2">
      <c r="A76" s="91"/>
      <c r="B76" s="78"/>
      <c r="C76" s="86" t="s">
        <v>95</v>
      </c>
      <c r="D76" s="87"/>
      <c r="E76" s="87"/>
      <c r="F76" s="87"/>
      <c r="G76" s="87"/>
      <c r="H76" s="87"/>
      <c r="I76" s="87"/>
      <c r="J76" s="87"/>
      <c r="K76" s="87"/>
      <c r="L76" s="88"/>
      <c r="M76" s="24"/>
      <c r="N76" s="83"/>
      <c r="O76" s="83"/>
      <c r="P76" s="83"/>
      <c r="Q76" s="83"/>
      <c r="R76" s="83"/>
      <c r="S76" s="83"/>
      <c r="T76" s="84">
        <f>IF(C76&lt;&gt;"",IF(VLOOKUP(C76,Reference!$A$1:$B$186,2,FALSE)="","N/A",VLOOKUP(C76,Reference!$A$1:$B$186,2,FALSE)),"")</f>
        <v>30</v>
      </c>
      <c r="U76" s="84"/>
      <c r="V76" s="84"/>
      <c r="W76" s="84"/>
      <c r="X76" s="107" t="str">
        <f t="shared" si="1"/>
        <v/>
      </c>
      <c r="Y76" s="108"/>
      <c r="Z76" s="108"/>
      <c r="AA76" s="108"/>
      <c r="AB76" s="109"/>
      <c r="AC76" s="85"/>
      <c r="AD76" s="85"/>
      <c r="AE76" s="85"/>
      <c r="AF76" s="85"/>
      <c r="AG76" s="84" t="str">
        <f t="shared" si="3"/>
        <v/>
      </c>
      <c r="AH76" s="84"/>
      <c r="AI76" s="84"/>
      <c r="AJ76" s="84"/>
      <c r="AK76" s="84"/>
      <c r="AL76" s="13"/>
      <c r="AN76" s="9">
        <f>IF(C76&lt;&gt;"",IF(VLOOKUP(C76,Reference!$I$1:$J$186,2,FALSE)=" ",0,VLOOKUP(C76,Reference!$I$1:$J$186,2,FALSE)),"")</f>
        <v>10</v>
      </c>
      <c r="AO76" s="9" t="str">
        <f>IF(C76&lt;&gt;"",IF(VLOOKUP(C76,Reference!$M$1:$Q$186,2,FALSE)=" ",0,VLOOKUP(C76,Reference!$M$1:$Q$186,2,FALSE)),"")</f>
        <v>Y</v>
      </c>
    </row>
    <row r="77" spans="1:41" ht="12.75" customHeight="1" x14ac:dyDescent="0.2">
      <c r="A77" s="91"/>
      <c r="B77" s="78"/>
      <c r="C77" s="86" t="s">
        <v>97</v>
      </c>
      <c r="D77" s="87"/>
      <c r="E77" s="87"/>
      <c r="F77" s="87"/>
      <c r="G77" s="87"/>
      <c r="H77" s="87"/>
      <c r="I77" s="87"/>
      <c r="J77" s="87"/>
      <c r="K77" s="87"/>
      <c r="L77" s="88"/>
      <c r="M77" s="24"/>
      <c r="N77" s="83"/>
      <c r="O77" s="83"/>
      <c r="P77" s="83"/>
      <c r="Q77" s="83"/>
      <c r="R77" s="83"/>
      <c r="S77" s="83"/>
      <c r="T77" s="84">
        <f>IF(C77&lt;&gt;"",IF(VLOOKUP(C77,Reference!$A$1:$B$186,2,FALSE)="","N/A",VLOOKUP(C77,Reference!$A$1:$B$186,2,FALSE)),"")</f>
        <v>0.27</v>
      </c>
      <c r="U77" s="84"/>
      <c r="V77" s="84"/>
      <c r="W77" s="84"/>
      <c r="X77" s="107" t="str">
        <f t="shared" ref="X77:X140" si="5">IF(AND(C77&lt;&gt;"",N77&lt;&gt;""),IF(AND(N77&lt;=VALUE(AN77),M77="&lt;"),"No (Value &lt; QL)",IF(N77&gt;=T77,"Yes","No")),"")</f>
        <v/>
      </c>
      <c r="Y77" s="108"/>
      <c r="Z77" s="108"/>
      <c r="AA77" s="108"/>
      <c r="AB77" s="109"/>
      <c r="AC77" s="85"/>
      <c r="AD77" s="85"/>
      <c r="AE77" s="85"/>
      <c r="AF77" s="85"/>
      <c r="AG77" s="84" t="str">
        <f t="shared" si="3"/>
        <v/>
      </c>
      <c r="AH77" s="84"/>
      <c r="AI77" s="84"/>
      <c r="AJ77" s="84"/>
      <c r="AK77" s="84"/>
      <c r="AL77" s="13"/>
      <c r="AN77" s="9">
        <f>IF(C77&lt;&gt;"",IF(VLOOKUP(C77,Reference!$I$1:$J$186,2,FALSE)=" ",0,VLOOKUP(C77,Reference!$I$1:$J$186,2,FALSE)),"")</f>
        <v>10</v>
      </c>
      <c r="AO77" s="9" t="str">
        <f>IF(C77&lt;&gt;"",IF(VLOOKUP(C77,Reference!$M$1:$Q$186,2,FALSE)=" ",0,VLOOKUP(C77,Reference!$M$1:$Q$186,2,FALSE)),"")</f>
        <v/>
      </c>
    </row>
    <row r="78" spans="1:41" ht="12.75" customHeight="1" x14ac:dyDescent="0.2">
      <c r="A78" s="91"/>
      <c r="B78" s="78"/>
      <c r="C78" s="86" t="s">
        <v>99</v>
      </c>
      <c r="D78" s="87"/>
      <c r="E78" s="87"/>
      <c r="F78" s="87"/>
      <c r="G78" s="87"/>
      <c r="H78" s="87"/>
      <c r="I78" s="87"/>
      <c r="J78" s="87"/>
      <c r="K78" s="87"/>
      <c r="L78" s="88"/>
      <c r="M78" s="24"/>
      <c r="N78" s="83"/>
      <c r="O78" s="83"/>
      <c r="P78" s="83"/>
      <c r="Q78" s="83"/>
      <c r="R78" s="83"/>
      <c r="S78" s="83"/>
      <c r="T78" s="84">
        <f>IF(C78&lt;&gt;"",IF(VLOOKUP(C78,Reference!$A$1:$B$186,2,FALSE)="","N/A",VLOOKUP(C78,Reference!$A$1:$B$186,2,FALSE)),"")</f>
        <v>10400</v>
      </c>
      <c r="U78" s="84"/>
      <c r="V78" s="84"/>
      <c r="W78" s="84"/>
      <c r="X78" s="107" t="str">
        <f t="shared" si="5"/>
        <v/>
      </c>
      <c r="Y78" s="108"/>
      <c r="Z78" s="108"/>
      <c r="AA78" s="108"/>
      <c r="AB78" s="109"/>
      <c r="AC78" s="85"/>
      <c r="AD78" s="85"/>
      <c r="AE78" s="85"/>
      <c r="AF78" s="85"/>
      <c r="AG78" s="84" t="str">
        <f t="shared" si="3"/>
        <v/>
      </c>
      <c r="AH78" s="84"/>
      <c r="AI78" s="84"/>
      <c r="AJ78" s="84"/>
      <c r="AK78" s="84"/>
      <c r="AL78" s="13"/>
      <c r="AN78" s="9">
        <f>IF(C78&lt;&gt;"",IF(VLOOKUP(C78,Reference!$I$1:$J$186,2,FALSE)=" ",0,VLOOKUP(C78,Reference!$I$1:$J$186,2,FALSE)),"")</f>
        <v>10</v>
      </c>
      <c r="AO78" s="9" t="str">
        <f>IF(C78&lt;&gt;"",IF(VLOOKUP(C78,Reference!$M$1:$Q$186,2,FALSE)=" ",0,VLOOKUP(C78,Reference!$M$1:$Q$186,2,FALSE)),"")</f>
        <v>Y</v>
      </c>
    </row>
    <row r="79" spans="1:41" ht="12.75" customHeight="1" x14ac:dyDescent="0.2">
      <c r="A79" s="91"/>
      <c r="B79" s="79"/>
      <c r="C79" s="86" t="s">
        <v>15</v>
      </c>
      <c r="D79" s="87"/>
      <c r="E79" s="87"/>
      <c r="F79" s="87"/>
      <c r="G79" s="87"/>
      <c r="H79" s="87"/>
      <c r="I79" s="87"/>
      <c r="J79" s="87"/>
      <c r="K79" s="87"/>
      <c r="L79" s="88"/>
      <c r="M79" s="24"/>
      <c r="N79" s="83"/>
      <c r="O79" s="83"/>
      <c r="P79" s="83"/>
      <c r="Q79" s="83"/>
      <c r="R79" s="83"/>
      <c r="S79" s="83"/>
      <c r="T79" s="84">
        <f>IF(C79&lt;&gt;"",IF(VLOOKUP(C79,Reference!$A$1:$B$186,2,FALSE)="","N/A",VLOOKUP(C79,Reference!$A$1:$B$186,2,FALSE)),"")</f>
        <v>1.4</v>
      </c>
      <c r="U79" s="84"/>
      <c r="V79" s="84"/>
      <c r="W79" s="84"/>
      <c r="X79" s="107" t="str">
        <f t="shared" si="5"/>
        <v/>
      </c>
      <c r="Y79" s="108"/>
      <c r="Z79" s="108"/>
      <c r="AA79" s="108"/>
      <c r="AB79" s="109"/>
      <c r="AC79" s="85"/>
      <c r="AD79" s="85"/>
      <c r="AE79" s="85"/>
      <c r="AF79" s="85"/>
      <c r="AG79" s="84" t="str">
        <f t="shared" si="3"/>
        <v/>
      </c>
      <c r="AH79" s="84"/>
      <c r="AI79" s="84"/>
      <c r="AJ79" s="84"/>
      <c r="AK79" s="84"/>
      <c r="AL79" s="13"/>
      <c r="AN79" s="9">
        <f>IF(C79&lt;&gt;"",IF(VLOOKUP(C79,Reference!$I$1:$J$186,2,FALSE)=" ",0,VLOOKUP(C79,Reference!$I$1:$J$186,2,FALSE)),"")</f>
        <v>10</v>
      </c>
      <c r="AO79" s="9" t="str">
        <f>IF(C79&lt;&gt;"",IF(VLOOKUP(C79,Reference!$M$1:$Q$186,2,FALSE)=" ",0,VLOOKUP(C79,Reference!$M$1:$Q$186,2,FALSE)),"")</f>
        <v/>
      </c>
    </row>
    <row r="80" spans="1:41" ht="12.75" customHeight="1" x14ac:dyDescent="0.2">
      <c r="A80" s="91"/>
      <c r="B80" s="77" t="s">
        <v>222</v>
      </c>
      <c r="C80" s="86" t="s">
        <v>32</v>
      </c>
      <c r="D80" s="87"/>
      <c r="E80" s="87"/>
      <c r="F80" s="87"/>
      <c r="G80" s="87"/>
      <c r="H80" s="87"/>
      <c r="I80" s="87"/>
      <c r="J80" s="87"/>
      <c r="K80" s="87"/>
      <c r="L80" s="88"/>
      <c r="M80" s="24"/>
      <c r="N80" s="83"/>
      <c r="O80" s="83"/>
      <c r="P80" s="83"/>
      <c r="Q80" s="83"/>
      <c r="R80" s="83"/>
      <c r="S80" s="83"/>
      <c r="T80" s="84">
        <f>IF(C80&lt;&gt;"",IF(VLOOKUP(C80,Reference!$A$1:$B$186,2,FALSE)="","N/A",VLOOKUP(C80,Reference!$A$1:$B$186,2,FALSE)),"")</f>
        <v>17</v>
      </c>
      <c r="U80" s="84"/>
      <c r="V80" s="84"/>
      <c r="W80" s="84"/>
      <c r="X80" s="107" t="str">
        <f t="shared" si="5"/>
        <v/>
      </c>
      <c r="Y80" s="108"/>
      <c r="Z80" s="108"/>
      <c r="AA80" s="108"/>
      <c r="AB80" s="109"/>
      <c r="AC80" s="85"/>
      <c r="AD80" s="85"/>
      <c r="AE80" s="85"/>
      <c r="AF80" s="85"/>
      <c r="AG80" s="84" t="str">
        <f t="shared" ref="AG80:AG143" si="6">IF($N80&lt;&gt;"",IF(AND(X80="Yes",AC80&lt;&gt;""),IF(($N80/$AC80)&gt;0.5,"Establish Limits",IF(AND($AO80="Y",($N80/$AC80)&gt;0.1),"Monitor",IF(AND($AO80&lt;&gt;"Y",($N80/$AC80)&gt;0.25),"Monitor","No Limits/Monitoring"))),""),"")</f>
        <v/>
      </c>
      <c r="AH80" s="84"/>
      <c r="AI80" s="84"/>
      <c r="AJ80" s="84"/>
      <c r="AK80" s="84"/>
      <c r="AL80" s="13"/>
      <c r="AN80" s="9">
        <f>IF(C80&lt;&gt;"",IF(VLOOKUP(C80,Reference!$I$1:$J$186,2,FALSE)=" ",0,VLOOKUP(C80,Reference!$I$1:$J$186,2,FALSE)),"")</f>
        <v>2.5</v>
      </c>
      <c r="AO80" s="9" t="str">
        <f>IF(C80&lt;&gt;"",IF(VLOOKUP(C80,Reference!$M$1:$Q$186,2,FALSE)=" ",0,VLOOKUP(C80,Reference!$M$1:$Q$186,2,FALSE)),"")</f>
        <v>Y</v>
      </c>
    </row>
    <row r="81" spans="1:41" ht="12.75" customHeight="1" x14ac:dyDescent="0.2">
      <c r="A81" s="91"/>
      <c r="B81" s="78"/>
      <c r="C81" s="86" t="s">
        <v>176</v>
      </c>
      <c r="D81" s="87"/>
      <c r="E81" s="87"/>
      <c r="F81" s="87"/>
      <c r="G81" s="87"/>
      <c r="H81" s="87"/>
      <c r="I81" s="87"/>
      <c r="J81" s="87"/>
      <c r="K81" s="87"/>
      <c r="L81" s="88"/>
      <c r="M81" s="24"/>
      <c r="N81" s="83"/>
      <c r="O81" s="83"/>
      <c r="P81" s="83"/>
      <c r="Q81" s="83"/>
      <c r="R81" s="83"/>
      <c r="S81" s="83"/>
      <c r="T81" s="84" t="str">
        <f>IF(C81&lt;&gt;"",IF(VLOOKUP(C81,Reference!$A$1:$B$186,2,FALSE)="","N/A",VLOOKUP(C81,Reference!$A$1:$B$186,2,FALSE)),"")</f>
        <v>N/A</v>
      </c>
      <c r="U81" s="84"/>
      <c r="V81" s="84"/>
      <c r="W81" s="84"/>
      <c r="X81" s="107" t="str">
        <f t="shared" si="5"/>
        <v/>
      </c>
      <c r="Y81" s="108"/>
      <c r="Z81" s="108"/>
      <c r="AA81" s="108"/>
      <c r="AB81" s="109"/>
      <c r="AC81" s="85"/>
      <c r="AD81" s="85"/>
      <c r="AE81" s="85"/>
      <c r="AF81" s="85"/>
      <c r="AG81" s="84" t="str">
        <f t="shared" si="6"/>
        <v/>
      </c>
      <c r="AH81" s="84"/>
      <c r="AI81" s="84"/>
      <c r="AJ81" s="84"/>
      <c r="AK81" s="84"/>
      <c r="AL81" s="13"/>
      <c r="AN81" s="9">
        <f>IF(C81&lt;&gt;"",IF(VLOOKUP(C81,Reference!$I$1:$J$186,2,FALSE)=" ",0,VLOOKUP(C81,Reference!$I$1:$J$186,2,FALSE)),"")</f>
        <v>2.5</v>
      </c>
      <c r="AO81" s="9" t="str">
        <f>IF(C81&lt;&gt;"",IF(VLOOKUP(C81,Reference!$M$1:$Q$186,2,FALSE)=" ",0,VLOOKUP(C81,Reference!$M$1:$Q$186,2,FALSE)),"")</f>
        <v/>
      </c>
    </row>
    <row r="82" spans="1:41" ht="12.75" customHeight="1" x14ac:dyDescent="0.2">
      <c r="A82" s="91"/>
      <c r="B82" s="78"/>
      <c r="C82" s="86" t="s">
        <v>39</v>
      </c>
      <c r="D82" s="87"/>
      <c r="E82" s="87"/>
      <c r="F82" s="87"/>
      <c r="G82" s="87"/>
      <c r="H82" s="87"/>
      <c r="I82" s="87"/>
      <c r="J82" s="87"/>
      <c r="K82" s="87"/>
      <c r="L82" s="88"/>
      <c r="M82" s="24"/>
      <c r="N82" s="83"/>
      <c r="O82" s="83"/>
      <c r="P82" s="83"/>
      <c r="Q82" s="83"/>
      <c r="R82" s="83"/>
      <c r="S82" s="83"/>
      <c r="T82" s="84">
        <f>IF(C82&lt;&gt;"",IF(VLOOKUP(C82,Reference!$A$1:$B$186,2,FALSE)="","N/A",VLOOKUP(C82,Reference!$A$1:$B$186,2,FALSE)),"")</f>
        <v>8300</v>
      </c>
      <c r="U82" s="84"/>
      <c r="V82" s="84"/>
      <c r="W82" s="84"/>
      <c r="X82" s="107" t="str">
        <f t="shared" si="5"/>
        <v/>
      </c>
      <c r="Y82" s="108"/>
      <c r="Z82" s="108"/>
      <c r="AA82" s="108"/>
      <c r="AB82" s="109"/>
      <c r="AC82" s="85"/>
      <c r="AD82" s="85"/>
      <c r="AE82" s="85"/>
      <c r="AF82" s="85"/>
      <c r="AG82" s="84" t="str">
        <f t="shared" si="6"/>
        <v/>
      </c>
      <c r="AH82" s="84"/>
      <c r="AI82" s="84"/>
      <c r="AJ82" s="84"/>
      <c r="AK82" s="84"/>
      <c r="AL82" s="13"/>
      <c r="AN82" s="9">
        <f>IF(C82&lt;&gt;"",IF(VLOOKUP(C82,Reference!$I$1:$J$186,2,FALSE)=" ",0,VLOOKUP(C82,Reference!$I$1:$J$186,2,FALSE)),"")</f>
        <v>2.5</v>
      </c>
      <c r="AO82" s="9" t="str">
        <f>IF(C82&lt;&gt;"",IF(VLOOKUP(C82,Reference!$M$1:$Q$186,2,FALSE)=" ",0,VLOOKUP(C82,Reference!$M$1:$Q$186,2,FALSE)),"")</f>
        <v>Y</v>
      </c>
    </row>
    <row r="83" spans="1:41" ht="12.75" customHeight="1" x14ac:dyDescent="0.2">
      <c r="A83" s="91"/>
      <c r="B83" s="78"/>
      <c r="C83" s="86" t="s">
        <v>41</v>
      </c>
      <c r="D83" s="87"/>
      <c r="E83" s="87"/>
      <c r="F83" s="87"/>
      <c r="G83" s="87"/>
      <c r="H83" s="87"/>
      <c r="I83" s="87"/>
      <c r="J83" s="87"/>
      <c r="K83" s="87"/>
      <c r="L83" s="88"/>
      <c r="M83" s="24"/>
      <c r="N83" s="83"/>
      <c r="O83" s="83"/>
      <c r="P83" s="83"/>
      <c r="Q83" s="83"/>
      <c r="R83" s="83"/>
      <c r="S83" s="83"/>
      <c r="T83" s="84">
        <f>IF(C83&lt;&gt;"",IF(VLOOKUP(C83,Reference!$A$1:$B$186,2,FALSE)="","N/A",VLOOKUP(C83,Reference!$A$1:$B$186,2,FALSE)),"")</f>
        <v>8.6000000000000003E-5</v>
      </c>
      <c r="U83" s="84"/>
      <c r="V83" s="84"/>
      <c r="W83" s="84"/>
      <c r="X83" s="107" t="str">
        <f t="shared" si="5"/>
        <v/>
      </c>
      <c r="Y83" s="108"/>
      <c r="Z83" s="108"/>
      <c r="AA83" s="108"/>
      <c r="AB83" s="109"/>
      <c r="AC83" s="85"/>
      <c r="AD83" s="85"/>
      <c r="AE83" s="85"/>
      <c r="AF83" s="85"/>
      <c r="AG83" s="84" t="str">
        <f t="shared" si="6"/>
        <v/>
      </c>
      <c r="AH83" s="84"/>
      <c r="AI83" s="84"/>
      <c r="AJ83" s="84"/>
      <c r="AK83" s="84"/>
      <c r="AL83" s="13"/>
      <c r="AN83" s="9">
        <f>IF(C83&lt;&gt;"",IF(VLOOKUP(C83,Reference!$I$1:$J$186,2,FALSE)=" ",0,VLOOKUP(C83,Reference!$I$1:$J$186,2,FALSE)),"")</f>
        <v>50</v>
      </c>
      <c r="AO83" s="9" t="str">
        <f>IF(C83&lt;&gt;"",IF(VLOOKUP(C83,Reference!$M$1:$Q$186,2,FALSE)=" ",0,VLOOKUP(C83,Reference!$M$1:$Q$186,2,FALSE)),"")</f>
        <v/>
      </c>
    </row>
    <row r="84" spans="1:41" ht="12.75" customHeight="1" x14ac:dyDescent="0.2">
      <c r="A84" s="91"/>
      <c r="B84" s="78"/>
      <c r="C84" s="86" t="s">
        <v>42</v>
      </c>
      <c r="D84" s="87"/>
      <c r="E84" s="87"/>
      <c r="F84" s="87"/>
      <c r="G84" s="87"/>
      <c r="H84" s="87"/>
      <c r="I84" s="87"/>
      <c r="J84" s="87"/>
      <c r="K84" s="87"/>
      <c r="L84" s="88"/>
      <c r="M84" s="24"/>
      <c r="N84" s="83"/>
      <c r="O84" s="83"/>
      <c r="P84" s="83"/>
      <c r="Q84" s="83"/>
      <c r="R84" s="83"/>
      <c r="S84" s="83"/>
      <c r="T84" s="84">
        <f>IF(C84&lt;&gt;"",IF(VLOOKUP(C84,Reference!$A$1:$B$186,2,FALSE)="","N/A",VLOOKUP(C84,Reference!$A$1:$B$186,2,FALSE)),"")</f>
        <v>3.8E-3</v>
      </c>
      <c r="U84" s="84"/>
      <c r="V84" s="84"/>
      <c r="W84" s="84"/>
      <c r="X84" s="107" t="str">
        <f t="shared" si="5"/>
        <v/>
      </c>
      <c r="Y84" s="108"/>
      <c r="Z84" s="108"/>
      <c r="AA84" s="108"/>
      <c r="AB84" s="109"/>
      <c r="AC84" s="85"/>
      <c r="AD84" s="85"/>
      <c r="AE84" s="85"/>
      <c r="AF84" s="85"/>
      <c r="AG84" s="84" t="str">
        <f t="shared" si="6"/>
        <v/>
      </c>
      <c r="AH84" s="84"/>
      <c r="AI84" s="84"/>
      <c r="AJ84" s="84"/>
      <c r="AK84" s="84"/>
      <c r="AL84" s="13"/>
      <c r="AN84" s="9">
        <f>IF(C84&lt;&gt;"",IF(VLOOKUP(C84,Reference!$I$1:$J$186,2,FALSE)=" ",0,VLOOKUP(C84,Reference!$I$1:$J$186,2,FALSE)),"")</f>
        <v>2.5</v>
      </c>
      <c r="AO84" s="9" t="str">
        <f>IF(C84&lt;&gt;"",IF(VLOOKUP(C84,Reference!$M$1:$Q$186,2,FALSE)=" ",0,VLOOKUP(C84,Reference!$M$1:$Q$186,2,FALSE)),"")</f>
        <v/>
      </c>
    </row>
    <row r="85" spans="1:41" ht="12.75" customHeight="1" x14ac:dyDescent="0.2">
      <c r="A85" s="91"/>
      <c r="B85" s="78"/>
      <c r="C85" s="86" t="s">
        <v>43</v>
      </c>
      <c r="D85" s="87"/>
      <c r="E85" s="87"/>
      <c r="F85" s="87"/>
      <c r="G85" s="87"/>
      <c r="H85" s="87"/>
      <c r="I85" s="87"/>
      <c r="J85" s="87"/>
      <c r="K85" s="87"/>
      <c r="L85" s="88"/>
      <c r="M85" s="24"/>
      <c r="N85" s="83"/>
      <c r="O85" s="83"/>
      <c r="P85" s="83"/>
      <c r="Q85" s="83"/>
      <c r="R85" s="83"/>
      <c r="S85" s="83"/>
      <c r="T85" s="84">
        <f>IF(C85&lt;&gt;"",IF(VLOOKUP(C85,Reference!$A$1:$B$186,2,FALSE)="","N/A",VLOOKUP(C85,Reference!$A$1:$B$186,2,FALSE)),"")</f>
        <v>3.8E-3</v>
      </c>
      <c r="U85" s="84"/>
      <c r="V85" s="84"/>
      <c r="W85" s="84"/>
      <c r="X85" s="107" t="str">
        <f t="shared" si="5"/>
        <v/>
      </c>
      <c r="Y85" s="108"/>
      <c r="Z85" s="108"/>
      <c r="AA85" s="108"/>
      <c r="AB85" s="109"/>
      <c r="AC85" s="85"/>
      <c r="AD85" s="85"/>
      <c r="AE85" s="85"/>
      <c r="AF85" s="85"/>
      <c r="AG85" s="84" t="str">
        <f t="shared" si="6"/>
        <v/>
      </c>
      <c r="AH85" s="84"/>
      <c r="AI85" s="84"/>
      <c r="AJ85" s="84"/>
      <c r="AK85" s="84"/>
      <c r="AL85" s="13"/>
      <c r="AN85" s="9">
        <f>IF(C85&lt;&gt;"",IF(VLOOKUP(C85,Reference!$I$1:$J$186,2,FALSE)=" ",0,VLOOKUP(C85,Reference!$I$1:$J$186,2,FALSE)),"")</f>
        <v>2.5</v>
      </c>
      <c r="AO85" s="9" t="str">
        <f>IF(C85&lt;&gt;"",IF(VLOOKUP(C85,Reference!$M$1:$Q$186,2,FALSE)=" ",0,VLOOKUP(C85,Reference!$M$1:$Q$186,2,FALSE)),"")</f>
        <v/>
      </c>
    </row>
    <row r="86" spans="1:41" ht="12.75" customHeight="1" x14ac:dyDescent="0.2">
      <c r="A86" s="91"/>
      <c r="B86" s="78"/>
      <c r="C86" s="86" t="s">
        <v>27</v>
      </c>
      <c r="D86" s="87"/>
      <c r="E86" s="87"/>
      <c r="F86" s="87"/>
      <c r="G86" s="87"/>
      <c r="H86" s="87"/>
      <c r="I86" s="87"/>
      <c r="J86" s="87"/>
      <c r="K86" s="87"/>
      <c r="L86" s="88"/>
      <c r="M86" s="24"/>
      <c r="N86" s="83"/>
      <c r="O86" s="83"/>
      <c r="P86" s="83"/>
      <c r="Q86" s="83"/>
      <c r="R86" s="83"/>
      <c r="S86" s="83"/>
      <c r="T86" s="84">
        <f>IF(C86&lt;&gt;"",IF(VLOOKUP(C86,Reference!$A$1:$B$186,2,FALSE)="","N/A",VLOOKUP(C86,Reference!$A$1:$B$186,2,FALSE)),"")</f>
        <v>3.8E-3</v>
      </c>
      <c r="U86" s="84"/>
      <c r="V86" s="84"/>
      <c r="W86" s="84"/>
      <c r="X86" s="107" t="str">
        <f t="shared" si="5"/>
        <v/>
      </c>
      <c r="Y86" s="108"/>
      <c r="Z86" s="108"/>
      <c r="AA86" s="108"/>
      <c r="AB86" s="109"/>
      <c r="AC86" s="85"/>
      <c r="AD86" s="85"/>
      <c r="AE86" s="85"/>
      <c r="AF86" s="85"/>
      <c r="AG86" s="84" t="str">
        <f t="shared" si="6"/>
        <v/>
      </c>
      <c r="AH86" s="84"/>
      <c r="AI86" s="84"/>
      <c r="AJ86" s="84"/>
      <c r="AK86" s="84"/>
      <c r="AL86" s="13"/>
      <c r="AN86" s="9">
        <f>IF(C86&lt;&gt;"",IF(VLOOKUP(C86,Reference!$I$1:$J$186,2,FALSE)=" ",0,VLOOKUP(C86,Reference!$I$1:$J$186,2,FALSE)),"")</f>
        <v>2.5</v>
      </c>
      <c r="AO86" s="9" t="str">
        <f>IF(C86&lt;&gt;"",IF(VLOOKUP(C86,Reference!$M$1:$Q$186,2,FALSE)=" ",0,VLOOKUP(C86,Reference!$M$1:$Q$186,2,FALSE)),"")</f>
        <v/>
      </c>
    </row>
    <row r="87" spans="1:41" ht="12.75" customHeight="1" x14ac:dyDescent="0.2">
      <c r="A87" s="91"/>
      <c r="B87" s="78"/>
      <c r="C87" s="86" t="s">
        <v>177</v>
      </c>
      <c r="D87" s="87"/>
      <c r="E87" s="87"/>
      <c r="F87" s="87"/>
      <c r="G87" s="87"/>
      <c r="H87" s="87"/>
      <c r="I87" s="87"/>
      <c r="J87" s="87"/>
      <c r="K87" s="87"/>
      <c r="L87" s="88"/>
      <c r="M87" s="24"/>
      <c r="N87" s="83"/>
      <c r="O87" s="83"/>
      <c r="P87" s="83"/>
      <c r="Q87" s="83"/>
      <c r="R87" s="83"/>
      <c r="S87" s="83"/>
      <c r="T87" s="84" t="str">
        <f>IF(C87&lt;&gt;"",IF(VLOOKUP(C87,Reference!$A$1:$B$186,2,FALSE)="","N/A",VLOOKUP(C87,Reference!$A$1:$B$186,2,FALSE)),"")</f>
        <v>N/A</v>
      </c>
      <c r="U87" s="84"/>
      <c r="V87" s="84"/>
      <c r="W87" s="84"/>
      <c r="X87" s="107" t="str">
        <f t="shared" si="5"/>
        <v/>
      </c>
      <c r="Y87" s="108"/>
      <c r="Z87" s="108"/>
      <c r="AA87" s="108"/>
      <c r="AB87" s="109"/>
      <c r="AC87" s="85"/>
      <c r="AD87" s="85"/>
      <c r="AE87" s="85"/>
      <c r="AF87" s="85"/>
      <c r="AG87" s="84" t="str">
        <f t="shared" si="6"/>
        <v/>
      </c>
      <c r="AH87" s="84"/>
      <c r="AI87" s="84"/>
      <c r="AJ87" s="84"/>
      <c r="AK87" s="84"/>
      <c r="AL87" s="13"/>
      <c r="AN87" s="9">
        <f>IF(C87&lt;&gt;"",IF(VLOOKUP(C87,Reference!$I$1:$J$186,2,FALSE)=" ",0,VLOOKUP(C87,Reference!$I$1:$J$186,2,FALSE)),"")</f>
        <v>2.5</v>
      </c>
      <c r="AO87" s="9" t="str">
        <f>IF(C87&lt;&gt;"",IF(VLOOKUP(C87,Reference!$M$1:$Q$186,2,FALSE)=" ",0,VLOOKUP(C87,Reference!$M$1:$Q$186,2,FALSE)),"")</f>
        <v/>
      </c>
    </row>
    <row r="88" spans="1:41" ht="12.75" customHeight="1" x14ac:dyDescent="0.2">
      <c r="A88" s="91"/>
      <c r="B88" s="78"/>
      <c r="C88" s="86" t="s">
        <v>44</v>
      </c>
      <c r="D88" s="87"/>
      <c r="E88" s="87"/>
      <c r="F88" s="87"/>
      <c r="G88" s="87"/>
      <c r="H88" s="87"/>
      <c r="I88" s="87"/>
      <c r="J88" s="87"/>
      <c r="K88" s="87"/>
      <c r="L88" s="88"/>
      <c r="M88" s="24"/>
      <c r="N88" s="83"/>
      <c r="O88" s="83"/>
      <c r="P88" s="83"/>
      <c r="Q88" s="83"/>
      <c r="R88" s="83"/>
      <c r="S88" s="83"/>
      <c r="T88" s="84">
        <f>IF(C88&lt;&gt;"",IF(VLOOKUP(C88,Reference!$A$1:$B$186,2,FALSE)="","N/A",VLOOKUP(C88,Reference!$A$1:$B$186,2,FALSE)),"")</f>
        <v>3.8E-3</v>
      </c>
      <c r="U88" s="84"/>
      <c r="V88" s="84"/>
      <c r="W88" s="84"/>
      <c r="X88" s="107" t="str">
        <f t="shared" si="5"/>
        <v/>
      </c>
      <c r="Y88" s="108"/>
      <c r="Z88" s="108"/>
      <c r="AA88" s="108"/>
      <c r="AB88" s="109"/>
      <c r="AC88" s="85"/>
      <c r="AD88" s="85"/>
      <c r="AE88" s="85"/>
      <c r="AF88" s="85"/>
      <c r="AG88" s="84" t="str">
        <f t="shared" si="6"/>
        <v/>
      </c>
      <c r="AH88" s="84"/>
      <c r="AI88" s="84"/>
      <c r="AJ88" s="84"/>
      <c r="AK88" s="84"/>
      <c r="AL88" s="13"/>
      <c r="AN88" s="9">
        <f>IF(C88&lt;&gt;"",IF(VLOOKUP(C88,Reference!$I$1:$J$186,2,FALSE)=" ",0,VLOOKUP(C88,Reference!$I$1:$J$186,2,FALSE)),"")</f>
        <v>2.5</v>
      </c>
      <c r="AO88" s="9" t="str">
        <f>IF(C88&lt;&gt;"",IF(VLOOKUP(C88,Reference!$M$1:$Q$186,2,FALSE)=" ",0,VLOOKUP(C88,Reference!$M$1:$Q$186,2,FALSE)),"")</f>
        <v/>
      </c>
    </row>
    <row r="89" spans="1:41" ht="12.75" customHeight="1" x14ac:dyDescent="0.2">
      <c r="A89" s="91"/>
      <c r="B89" s="78"/>
      <c r="C89" s="86" t="s">
        <v>178</v>
      </c>
      <c r="D89" s="87"/>
      <c r="E89" s="87"/>
      <c r="F89" s="87"/>
      <c r="G89" s="87"/>
      <c r="H89" s="87"/>
      <c r="I89" s="87"/>
      <c r="J89" s="87"/>
      <c r="K89" s="87"/>
      <c r="L89" s="88"/>
      <c r="M89" s="24"/>
      <c r="N89" s="83"/>
      <c r="O89" s="83"/>
      <c r="P89" s="83"/>
      <c r="Q89" s="83"/>
      <c r="R89" s="83"/>
      <c r="S89" s="83"/>
      <c r="T89" s="84" t="str">
        <f>IF(C89&lt;&gt;"",IF(VLOOKUP(C89,Reference!$A$1:$B$186,2,FALSE)="","N/A",VLOOKUP(C89,Reference!$A$1:$B$186,2,FALSE)),"")</f>
        <v>N/A</v>
      </c>
      <c r="U89" s="84"/>
      <c r="V89" s="84"/>
      <c r="W89" s="84"/>
      <c r="X89" s="107" t="str">
        <f t="shared" si="5"/>
        <v/>
      </c>
      <c r="Y89" s="108"/>
      <c r="Z89" s="108"/>
      <c r="AA89" s="108"/>
      <c r="AB89" s="109"/>
      <c r="AC89" s="85"/>
      <c r="AD89" s="85"/>
      <c r="AE89" s="85"/>
      <c r="AF89" s="85"/>
      <c r="AG89" s="84" t="str">
        <f t="shared" si="6"/>
        <v/>
      </c>
      <c r="AH89" s="84"/>
      <c r="AI89" s="84"/>
      <c r="AJ89" s="84"/>
      <c r="AK89" s="84"/>
      <c r="AL89" s="13"/>
      <c r="AN89" s="9">
        <f>IF(C89&lt;&gt;"",IF(VLOOKUP(C89,Reference!$I$1:$J$186,2,FALSE)=" ",0,VLOOKUP(C89,Reference!$I$1:$J$186,2,FALSE)),"")</f>
        <v>5</v>
      </c>
      <c r="AO89" s="9" t="str">
        <f>IF(C89&lt;&gt;"",IF(VLOOKUP(C89,Reference!$M$1:$Q$186,2,FALSE)=" ",0,VLOOKUP(C89,Reference!$M$1:$Q$186,2,FALSE)),"")</f>
        <v/>
      </c>
    </row>
    <row r="90" spans="1:41" ht="12.75" customHeight="1" x14ac:dyDescent="0.2">
      <c r="A90" s="91"/>
      <c r="B90" s="78"/>
      <c r="C90" s="86" t="s">
        <v>47</v>
      </c>
      <c r="D90" s="87"/>
      <c r="E90" s="87"/>
      <c r="F90" s="87"/>
      <c r="G90" s="87"/>
      <c r="H90" s="87"/>
      <c r="I90" s="87"/>
      <c r="J90" s="87"/>
      <c r="K90" s="87"/>
      <c r="L90" s="88"/>
      <c r="M90" s="24"/>
      <c r="N90" s="83"/>
      <c r="O90" s="83"/>
      <c r="P90" s="83"/>
      <c r="Q90" s="83"/>
      <c r="R90" s="83"/>
      <c r="S90" s="83"/>
      <c r="T90" s="84">
        <f>IF(C90&lt;&gt;"",IF(VLOOKUP(C90,Reference!$A$1:$B$186,2,FALSE)="","N/A",VLOOKUP(C90,Reference!$A$1:$B$186,2,FALSE)),"")</f>
        <v>3.0000000000000002E-2</v>
      </c>
      <c r="U90" s="84"/>
      <c r="V90" s="84"/>
      <c r="W90" s="84"/>
      <c r="X90" s="107" t="str">
        <f t="shared" si="5"/>
        <v/>
      </c>
      <c r="Y90" s="108"/>
      <c r="Z90" s="108"/>
      <c r="AA90" s="108"/>
      <c r="AB90" s="109"/>
      <c r="AC90" s="85"/>
      <c r="AD90" s="85"/>
      <c r="AE90" s="85"/>
      <c r="AF90" s="85"/>
      <c r="AG90" s="84" t="str">
        <f t="shared" si="6"/>
        <v/>
      </c>
      <c r="AH90" s="84"/>
      <c r="AI90" s="84"/>
      <c r="AJ90" s="84"/>
      <c r="AK90" s="84"/>
      <c r="AL90" s="13"/>
      <c r="AN90" s="9">
        <f>IF(C90&lt;&gt;"",IF(VLOOKUP(C90,Reference!$I$1:$J$186,2,FALSE)=" ",0,VLOOKUP(C90,Reference!$I$1:$J$186,2,FALSE)),"")</f>
        <v>5</v>
      </c>
      <c r="AO90" s="9" t="str">
        <f>IF(C90&lt;&gt;"",IF(VLOOKUP(C90,Reference!$M$1:$Q$186,2,FALSE)=" ",0,VLOOKUP(C90,Reference!$M$1:$Q$186,2,FALSE)),"")</f>
        <v/>
      </c>
    </row>
    <row r="91" spans="1:41" ht="12.75" customHeight="1" x14ac:dyDescent="0.2">
      <c r="A91" s="91"/>
      <c r="B91" s="78"/>
      <c r="C91" s="86" t="s">
        <v>48</v>
      </c>
      <c r="D91" s="87"/>
      <c r="E91" s="87"/>
      <c r="F91" s="87"/>
      <c r="G91" s="87"/>
      <c r="H91" s="87"/>
      <c r="I91" s="87"/>
      <c r="J91" s="87"/>
      <c r="K91" s="87"/>
      <c r="L91" s="88"/>
      <c r="M91" s="24"/>
      <c r="N91" s="83"/>
      <c r="O91" s="83"/>
      <c r="P91" s="83"/>
      <c r="Q91" s="83"/>
      <c r="R91" s="83"/>
      <c r="S91" s="83"/>
      <c r="T91" s="84">
        <f>IF(C91&lt;&gt;"",IF(VLOOKUP(C91,Reference!$A$1:$B$186,2,FALSE)="","N/A",VLOOKUP(C91,Reference!$A$1:$B$186,2,FALSE)),"")</f>
        <v>1400</v>
      </c>
      <c r="U91" s="84"/>
      <c r="V91" s="84"/>
      <c r="W91" s="84"/>
      <c r="X91" s="107" t="str">
        <f t="shared" si="5"/>
        <v/>
      </c>
      <c r="Y91" s="108"/>
      <c r="Z91" s="108"/>
      <c r="AA91" s="108"/>
      <c r="AB91" s="109"/>
      <c r="AC91" s="85"/>
      <c r="AD91" s="85"/>
      <c r="AE91" s="85"/>
      <c r="AF91" s="85"/>
      <c r="AG91" s="84" t="str">
        <f t="shared" si="6"/>
        <v/>
      </c>
      <c r="AH91" s="84"/>
      <c r="AI91" s="84"/>
      <c r="AJ91" s="84"/>
      <c r="AK91" s="84"/>
      <c r="AL91" s="13"/>
      <c r="AN91" s="9">
        <f>IF(C91&lt;&gt;"",IF(VLOOKUP(C91,Reference!$I$1:$J$186,2,FALSE)=" ",0,VLOOKUP(C91,Reference!$I$1:$J$186,2,FALSE)),"")</f>
        <v>5</v>
      </c>
      <c r="AO91" s="9" t="str">
        <f>IF(C91&lt;&gt;"",IF(VLOOKUP(C91,Reference!$M$1:$Q$186,2,FALSE)=" ",0,VLOOKUP(C91,Reference!$M$1:$Q$186,2,FALSE)),"")</f>
        <v>Y</v>
      </c>
    </row>
    <row r="92" spans="1:41" ht="12.75" customHeight="1" x14ac:dyDescent="0.2">
      <c r="A92" s="91"/>
      <c r="B92" s="78"/>
      <c r="C92" s="86" t="s">
        <v>49</v>
      </c>
      <c r="D92" s="87"/>
      <c r="E92" s="87"/>
      <c r="F92" s="87"/>
      <c r="G92" s="87"/>
      <c r="H92" s="87"/>
      <c r="I92" s="87"/>
      <c r="J92" s="87"/>
      <c r="K92" s="87"/>
      <c r="L92" s="88"/>
      <c r="M92" s="24"/>
      <c r="N92" s="83"/>
      <c r="O92" s="83"/>
      <c r="P92" s="83"/>
      <c r="Q92" s="83"/>
      <c r="R92" s="83"/>
      <c r="S92" s="83"/>
      <c r="T92" s="84">
        <f>IF(C92&lt;&gt;"",IF(VLOOKUP(C92,Reference!$A$1:$B$186,2,FALSE)="","N/A",VLOOKUP(C92,Reference!$A$1:$B$186,2,FALSE)),"")</f>
        <v>1.2</v>
      </c>
      <c r="U92" s="84"/>
      <c r="V92" s="84"/>
      <c r="W92" s="84"/>
      <c r="X92" s="107" t="str">
        <f t="shared" si="5"/>
        <v/>
      </c>
      <c r="Y92" s="108"/>
      <c r="Z92" s="108"/>
      <c r="AA92" s="108"/>
      <c r="AB92" s="109"/>
      <c r="AC92" s="85"/>
      <c r="AD92" s="85"/>
      <c r="AE92" s="85"/>
      <c r="AF92" s="85"/>
      <c r="AG92" s="84" t="str">
        <f t="shared" si="6"/>
        <v/>
      </c>
      <c r="AH92" s="84"/>
      <c r="AI92" s="84"/>
      <c r="AJ92" s="84"/>
      <c r="AK92" s="84"/>
      <c r="AL92" s="13"/>
      <c r="AN92" s="9">
        <f>IF(C92&lt;&gt;"",IF(VLOOKUP(C92,Reference!$I$1:$J$186,2,FALSE)=" ",0,VLOOKUP(C92,Reference!$I$1:$J$186,2,FALSE)),"")</f>
        <v>5</v>
      </c>
      <c r="AO92" s="9" t="str">
        <f>IF(C92&lt;&gt;"",IF(VLOOKUP(C92,Reference!$M$1:$Q$186,2,FALSE)=" ",0,VLOOKUP(C92,Reference!$M$1:$Q$186,2,FALSE)),"")</f>
        <v/>
      </c>
    </row>
    <row r="93" spans="1:41" ht="12.75" customHeight="1" x14ac:dyDescent="0.2">
      <c r="A93" s="91"/>
      <c r="B93" s="78"/>
      <c r="C93" s="86" t="s">
        <v>147</v>
      </c>
      <c r="D93" s="87"/>
      <c r="E93" s="87"/>
      <c r="F93" s="87"/>
      <c r="G93" s="87"/>
      <c r="H93" s="87"/>
      <c r="I93" s="87"/>
      <c r="J93" s="87"/>
      <c r="K93" s="87"/>
      <c r="L93" s="88"/>
      <c r="M93" s="24"/>
      <c r="N93" s="83"/>
      <c r="O93" s="83"/>
      <c r="P93" s="83"/>
      <c r="Q93" s="83"/>
      <c r="R93" s="83"/>
      <c r="S93" s="83"/>
      <c r="T93" s="84">
        <f>IF(C93&lt;&gt;"",IF(VLOOKUP(C93,Reference!$A$1:$B$186,2,FALSE)="","N/A",VLOOKUP(C93,Reference!$A$1:$B$186,2,FALSE)),"")</f>
        <v>54</v>
      </c>
      <c r="U93" s="84"/>
      <c r="V93" s="84"/>
      <c r="W93" s="84"/>
      <c r="X93" s="107" t="str">
        <f t="shared" si="5"/>
        <v/>
      </c>
      <c r="Y93" s="108"/>
      <c r="Z93" s="108"/>
      <c r="AA93" s="108"/>
      <c r="AB93" s="109"/>
      <c r="AC93" s="85"/>
      <c r="AD93" s="85"/>
      <c r="AE93" s="85"/>
      <c r="AF93" s="85"/>
      <c r="AG93" s="84" t="str">
        <f t="shared" si="6"/>
        <v/>
      </c>
      <c r="AH93" s="84"/>
      <c r="AI93" s="84"/>
      <c r="AJ93" s="84"/>
      <c r="AK93" s="84"/>
      <c r="AL93" s="13"/>
      <c r="AN93" s="9">
        <f>IF(C93&lt;&gt;"",IF(VLOOKUP(C93,Reference!$I$1:$J$186,2,FALSE)=" ",0,VLOOKUP(C93,Reference!$I$1:$J$186,2,FALSE)),"")</f>
        <v>5</v>
      </c>
      <c r="AO93" s="9" t="str">
        <f>IF(C93&lt;&gt;"",IF(VLOOKUP(C93,Reference!$M$1:$Q$186,2,FALSE)=" ",0,VLOOKUP(C93,Reference!$M$1:$Q$186,2,FALSE)),"")</f>
        <v>Y</v>
      </c>
    </row>
    <row r="94" spans="1:41" ht="12.75" customHeight="1" x14ac:dyDescent="0.2">
      <c r="A94" s="91"/>
      <c r="B94" s="78"/>
      <c r="C94" s="86" t="s">
        <v>51</v>
      </c>
      <c r="D94" s="87"/>
      <c r="E94" s="87"/>
      <c r="F94" s="87"/>
      <c r="G94" s="87"/>
      <c r="H94" s="87"/>
      <c r="I94" s="87"/>
      <c r="J94" s="87"/>
      <c r="K94" s="87"/>
      <c r="L94" s="88"/>
      <c r="M94" s="24"/>
      <c r="N94" s="83"/>
      <c r="O94" s="83"/>
      <c r="P94" s="83"/>
      <c r="Q94" s="83"/>
      <c r="R94" s="83"/>
      <c r="S94" s="83"/>
      <c r="T94" s="84">
        <f>IF(C94&lt;&gt;"",IF(VLOOKUP(C94,Reference!$A$1:$B$186,2,FALSE)="","N/A",VLOOKUP(C94,Reference!$A$1:$B$186,2,FALSE)),"")</f>
        <v>35</v>
      </c>
      <c r="U94" s="84"/>
      <c r="V94" s="84"/>
      <c r="W94" s="84"/>
      <c r="X94" s="107" t="str">
        <f t="shared" si="5"/>
        <v/>
      </c>
      <c r="Y94" s="108"/>
      <c r="Z94" s="108"/>
      <c r="AA94" s="108"/>
      <c r="AB94" s="109"/>
      <c r="AC94" s="85"/>
      <c r="AD94" s="85"/>
      <c r="AE94" s="85"/>
      <c r="AF94" s="85"/>
      <c r="AG94" s="84" t="str">
        <f t="shared" si="6"/>
        <v/>
      </c>
      <c r="AH94" s="84"/>
      <c r="AI94" s="84"/>
      <c r="AJ94" s="84"/>
      <c r="AK94" s="84"/>
      <c r="AL94" s="13"/>
      <c r="AN94" s="9">
        <f>IF(C94&lt;&gt;"",IF(VLOOKUP(C94,Reference!$I$1:$J$186,2,FALSE)=" ",0,VLOOKUP(C94,Reference!$I$1:$J$186,2,FALSE)),"")</f>
        <v>5</v>
      </c>
      <c r="AO94" s="9" t="str">
        <f>IF(C94&lt;&gt;"",IF(VLOOKUP(C94,Reference!$M$1:$Q$186,2,FALSE)=" ",0,VLOOKUP(C94,Reference!$M$1:$Q$186,2,FALSE)),"")</f>
        <v>Y</v>
      </c>
    </row>
    <row r="95" spans="1:41" ht="12.75" customHeight="1" x14ac:dyDescent="0.2">
      <c r="A95" s="91"/>
      <c r="B95" s="78"/>
      <c r="C95" s="86" t="s">
        <v>22</v>
      </c>
      <c r="D95" s="87"/>
      <c r="E95" s="87"/>
      <c r="F95" s="87"/>
      <c r="G95" s="87"/>
      <c r="H95" s="87"/>
      <c r="I95" s="87"/>
      <c r="J95" s="87"/>
      <c r="K95" s="87"/>
      <c r="L95" s="88"/>
      <c r="M95" s="24"/>
      <c r="N95" s="83"/>
      <c r="O95" s="83"/>
      <c r="P95" s="83"/>
      <c r="Q95" s="83"/>
      <c r="R95" s="83"/>
      <c r="S95" s="83"/>
      <c r="T95" s="84">
        <f>IF(C95&lt;&gt;"",IF(VLOOKUP(C95,Reference!$A$1:$B$186,2,FALSE)="","N/A",VLOOKUP(C95,Reference!$A$1:$B$186,2,FALSE)),"")</f>
        <v>1000</v>
      </c>
      <c r="U95" s="84"/>
      <c r="V95" s="84"/>
      <c r="W95" s="84"/>
      <c r="X95" s="107" t="str">
        <f t="shared" si="5"/>
        <v/>
      </c>
      <c r="Y95" s="108"/>
      <c r="Z95" s="108"/>
      <c r="AA95" s="108"/>
      <c r="AB95" s="109"/>
      <c r="AC95" s="85"/>
      <c r="AD95" s="85"/>
      <c r="AE95" s="85"/>
      <c r="AF95" s="85"/>
      <c r="AG95" s="84" t="str">
        <f t="shared" si="6"/>
        <v/>
      </c>
      <c r="AH95" s="84"/>
      <c r="AI95" s="84"/>
      <c r="AJ95" s="84"/>
      <c r="AK95" s="84"/>
      <c r="AL95" s="13"/>
      <c r="AN95" s="9">
        <f>IF(C95&lt;&gt;"",IF(VLOOKUP(C95,Reference!$I$1:$J$186,2,FALSE)=" ",0,VLOOKUP(C95,Reference!$I$1:$J$186,2,FALSE)),"")</f>
        <v>5</v>
      </c>
      <c r="AO95" s="9" t="str">
        <f>IF(C95&lt;&gt;"",IF(VLOOKUP(C95,Reference!$M$1:$Q$186,2,FALSE)=" ",0,VLOOKUP(C95,Reference!$M$1:$Q$186,2,FALSE)),"")</f>
        <v>Y</v>
      </c>
    </row>
    <row r="96" spans="1:41" ht="12.75" customHeight="1" x14ac:dyDescent="0.2">
      <c r="A96" s="91"/>
      <c r="B96" s="78"/>
      <c r="C96" s="86" t="s">
        <v>179</v>
      </c>
      <c r="D96" s="87"/>
      <c r="E96" s="87"/>
      <c r="F96" s="87"/>
      <c r="G96" s="87"/>
      <c r="H96" s="87"/>
      <c r="I96" s="87"/>
      <c r="J96" s="87"/>
      <c r="K96" s="87"/>
      <c r="L96" s="88"/>
      <c r="M96" s="24"/>
      <c r="N96" s="83"/>
      <c r="O96" s="83"/>
      <c r="P96" s="83"/>
      <c r="Q96" s="83"/>
      <c r="R96" s="83"/>
      <c r="S96" s="83"/>
      <c r="T96" s="84" t="str">
        <f>IF(C96&lt;&gt;"",IF(VLOOKUP(C96,Reference!$A$1:$B$186,2,FALSE)="","N/A",VLOOKUP(C96,Reference!$A$1:$B$186,2,FALSE)),"")</f>
        <v>N/A</v>
      </c>
      <c r="U96" s="84"/>
      <c r="V96" s="84"/>
      <c r="W96" s="84"/>
      <c r="X96" s="107" t="str">
        <f t="shared" si="5"/>
        <v/>
      </c>
      <c r="Y96" s="108"/>
      <c r="Z96" s="108"/>
      <c r="AA96" s="108"/>
      <c r="AB96" s="109"/>
      <c r="AC96" s="85"/>
      <c r="AD96" s="85"/>
      <c r="AE96" s="85"/>
      <c r="AF96" s="85"/>
      <c r="AG96" s="84" t="str">
        <f t="shared" si="6"/>
        <v/>
      </c>
      <c r="AH96" s="84"/>
      <c r="AI96" s="84"/>
      <c r="AJ96" s="84"/>
      <c r="AK96" s="84"/>
      <c r="AL96" s="13"/>
      <c r="AN96" s="9">
        <f>IF(C96&lt;&gt;"",IF(VLOOKUP(C96,Reference!$I$1:$J$186,2,FALSE)=" ",0,VLOOKUP(C96,Reference!$I$1:$J$186,2,FALSE)),"")</f>
        <v>5</v>
      </c>
      <c r="AO96" s="9" t="str">
        <f>IF(C96&lt;&gt;"",IF(VLOOKUP(C96,Reference!$M$1:$Q$186,2,FALSE)=" ",0,VLOOKUP(C96,Reference!$M$1:$Q$186,2,FALSE)),"")</f>
        <v/>
      </c>
    </row>
    <row r="97" spans="1:46" ht="12.75" customHeight="1" x14ac:dyDescent="0.2">
      <c r="A97" s="91"/>
      <c r="B97" s="78"/>
      <c r="C97" s="86" t="s">
        <v>57</v>
      </c>
      <c r="D97" s="87"/>
      <c r="E97" s="87"/>
      <c r="F97" s="87"/>
      <c r="G97" s="87"/>
      <c r="H97" s="87"/>
      <c r="I97" s="87"/>
      <c r="J97" s="87"/>
      <c r="K97" s="87"/>
      <c r="L97" s="88"/>
      <c r="M97" s="24"/>
      <c r="N97" s="83"/>
      <c r="O97" s="83"/>
      <c r="P97" s="83"/>
      <c r="Q97" s="83"/>
      <c r="R97" s="83"/>
      <c r="S97" s="83"/>
      <c r="T97" s="84">
        <f>IF(C97&lt;&gt;"",IF(VLOOKUP(C97,Reference!$A$1:$B$186,2,FALSE)="","N/A",VLOOKUP(C97,Reference!$A$1:$B$186,2,FALSE)),"")</f>
        <v>3.8E-3</v>
      </c>
      <c r="U97" s="84"/>
      <c r="V97" s="84"/>
      <c r="W97" s="84"/>
      <c r="X97" s="107" t="str">
        <f t="shared" si="5"/>
        <v/>
      </c>
      <c r="Y97" s="108"/>
      <c r="Z97" s="108"/>
      <c r="AA97" s="108"/>
      <c r="AB97" s="109"/>
      <c r="AC97" s="85"/>
      <c r="AD97" s="85"/>
      <c r="AE97" s="85"/>
      <c r="AF97" s="85"/>
      <c r="AG97" s="84" t="str">
        <f t="shared" si="6"/>
        <v/>
      </c>
      <c r="AH97" s="84"/>
      <c r="AI97" s="84"/>
      <c r="AJ97" s="84"/>
      <c r="AK97" s="84"/>
      <c r="AL97" s="13"/>
      <c r="AN97" s="9">
        <f>IF(C97&lt;&gt;"",IF(VLOOKUP(C97,Reference!$I$1:$J$186,2,FALSE)=" ",0,VLOOKUP(C97,Reference!$I$1:$J$186,2,FALSE)),"")</f>
        <v>2.5</v>
      </c>
      <c r="AO97" s="9" t="str">
        <f>IF(C97&lt;&gt;"",IF(VLOOKUP(C97,Reference!$M$1:$Q$186,2,FALSE)=" ",0,VLOOKUP(C97,Reference!$M$1:$Q$186,2,FALSE)),"")</f>
        <v/>
      </c>
    </row>
    <row r="98" spans="1:46" ht="12.75" customHeight="1" x14ac:dyDescent="0.2">
      <c r="A98" s="91"/>
      <c r="B98" s="78"/>
      <c r="C98" s="86" t="s">
        <v>59</v>
      </c>
      <c r="D98" s="87"/>
      <c r="E98" s="87"/>
      <c r="F98" s="87"/>
      <c r="G98" s="87"/>
      <c r="H98" s="87"/>
      <c r="I98" s="87"/>
      <c r="J98" s="87"/>
      <c r="K98" s="87"/>
      <c r="L98" s="88"/>
      <c r="M98" s="24"/>
      <c r="N98" s="83"/>
      <c r="O98" s="83"/>
      <c r="P98" s="83"/>
      <c r="Q98" s="83"/>
      <c r="R98" s="83"/>
      <c r="S98" s="83"/>
      <c r="T98" s="84">
        <f>IF(C98&lt;&gt;"",IF(VLOOKUP(C98,Reference!$A$1:$B$186,2,FALSE)="","N/A",VLOOKUP(C98,Reference!$A$1:$B$186,2,FALSE)),"")</f>
        <v>3.8E-3</v>
      </c>
      <c r="U98" s="84"/>
      <c r="V98" s="84"/>
      <c r="W98" s="84"/>
      <c r="X98" s="107" t="str">
        <f t="shared" si="5"/>
        <v/>
      </c>
      <c r="Y98" s="108"/>
      <c r="Z98" s="108"/>
      <c r="AA98" s="108"/>
      <c r="AB98" s="109"/>
      <c r="AC98" s="85"/>
      <c r="AD98" s="85"/>
      <c r="AE98" s="85"/>
      <c r="AF98" s="85"/>
      <c r="AG98" s="84" t="str">
        <f t="shared" si="6"/>
        <v/>
      </c>
      <c r="AH98" s="84"/>
      <c r="AI98" s="84"/>
      <c r="AJ98" s="84"/>
      <c r="AK98" s="84"/>
      <c r="AL98" s="13"/>
      <c r="AN98" s="9">
        <f>IF(C98&lt;&gt;"",IF(VLOOKUP(C98,Reference!$I$1:$J$186,2,FALSE)=" ",0,VLOOKUP(C98,Reference!$I$1:$J$186,2,FALSE)),"")</f>
        <v>2.5</v>
      </c>
      <c r="AO98" s="9" t="str">
        <f>IF(C98&lt;&gt;"",IF(VLOOKUP(C98,Reference!$M$1:$Q$186,2,FALSE)=" ",0,VLOOKUP(C98,Reference!$M$1:$Q$186,2,FALSE)),"")</f>
        <v/>
      </c>
    </row>
    <row r="99" spans="1:46" ht="12.75" customHeight="1" x14ac:dyDescent="0.2">
      <c r="A99" s="91"/>
      <c r="B99" s="78"/>
      <c r="C99" s="86" t="s">
        <v>6</v>
      </c>
      <c r="D99" s="87"/>
      <c r="E99" s="87"/>
      <c r="F99" s="87"/>
      <c r="G99" s="87"/>
      <c r="H99" s="87"/>
      <c r="I99" s="87"/>
      <c r="J99" s="87"/>
      <c r="K99" s="87"/>
      <c r="L99" s="88"/>
      <c r="M99" s="24"/>
      <c r="N99" s="83"/>
      <c r="O99" s="83"/>
      <c r="P99" s="83"/>
      <c r="Q99" s="83"/>
      <c r="R99" s="83"/>
      <c r="S99" s="83"/>
      <c r="T99" s="84">
        <f>IF(C99&lt;&gt;"",IF(VLOOKUP(C99,Reference!$A$1:$B$186,2,FALSE)="","N/A",VLOOKUP(C99,Reference!$A$1:$B$186,2,FALSE)),"")</f>
        <v>160</v>
      </c>
      <c r="U99" s="84"/>
      <c r="V99" s="84"/>
      <c r="W99" s="84"/>
      <c r="X99" s="107" t="str">
        <f t="shared" si="5"/>
        <v/>
      </c>
      <c r="Y99" s="108"/>
      <c r="Z99" s="108"/>
      <c r="AA99" s="108"/>
      <c r="AB99" s="109"/>
      <c r="AC99" s="85"/>
      <c r="AD99" s="85"/>
      <c r="AE99" s="85"/>
      <c r="AF99" s="85"/>
      <c r="AG99" s="84" t="str">
        <f t="shared" si="6"/>
        <v/>
      </c>
      <c r="AH99" s="84"/>
      <c r="AI99" s="84"/>
      <c r="AJ99" s="84"/>
      <c r="AK99" s="84"/>
      <c r="AL99" s="13"/>
      <c r="AN99" s="9">
        <f>IF(C99&lt;&gt;"",IF(VLOOKUP(C99,Reference!$I$1:$J$186,2,FALSE)=" ",0,VLOOKUP(C99,Reference!$I$1:$J$186,2,FALSE)),"")</f>
        <v>0.5</v>
      </c>
      <c r="AO99" s="9" t="str">
        <f>IF(C99&lt;&gt;"",IF(VLOOKUP(C99,Reference!$M$1:$Q$186,2,FALSE)=" ",0,VLOOKUP(C99,Reference!$M$1:$Q$186,2,FALSE)),"")</f>
        <v>Y</v>
      </c>
    </row>
    <row r="100" spans="1:46" ht="12.75" customHeight="1" x14ac:dyDescent="0.2">
      <c r="A100" s="91"/>
      <c r="B100" s="78"/>
      <c r="C100" s="86" t="s">
        <v>10</v>
      </c>
      <c r="D100" s="87"/>
      <c r="E100" s="87"/>
      <c r="F100" s="87"/>
      <c r="G100" s="87"/>
      <c r="H100" s="87"/>
      <c r="I100" s="87"/>
      <c r="J100" s="87"/>
      <c r="K100" s="87"/>
      <c r="L100" s="88"/>
      <c r="M100" s="24"/>
      <c r="N100" s="83"/>
      <c r="O100" s="83"/>
      <c r="P100" s="83"/>
      <c r="Q100" s="83"/>
      <c r="R100" s="83"/>
      <c r="S100" s="83"/>
      <c r="T100" s="84">
        <f>IF(C100&lt;&gt;"",IF(VLOOKUP(C100,Reference!$A$1:$B$186,2,FALSE)="","N/A",VLOOKUP(C100,Reference!$A$1:$B$186,2,FALSE)),"")</f>
        <v>69</v>
      </c>
      <c r="U100" s="84"/>
      <c r="V100" s="84"/>
      <c r="W100" s="84"/>
      <c r="X100" s="107" t="str">
        <f t="shared" si="5"/>
        <v/>
      </c>
      <c r="Y100" s="108"/>
      <c r="Z100" s="108"/>
      <c r="AA100" s="108"/>
      <c r="AB100" s="109"/>
      <c r="AC100" s="85"/>
      <c r="AD100" s="85"/>
      <c r="AE100" s="85"/>
      <c r="AF100" s="85"/>
      <c r="AG100" s="84" t="str">
        <f t="shared" si="6"/>
        <v/>
      </c>
      <c r="AH100" s="84"/>
      <c r="AI100" s="84"/>
      <c r="AJ100" s="84"/>
      <c r="AK100" s="84"/>
      <c r="AL100" s="13"/>
      <c r="AN100" s="9">
        <f>IF(C100&lt;&gt;"",IF(VLOOKUP(C100,Reference!$I$1:$J$186,2,FALSE)=" ",0,VLOOKUP(C100,Reference!$I$1:$J$186,2,FALSE)),"")</f>
        <v>0.5</v>
      </c>
      <c r="AO100" s="9" t="str">
        <f>IF(C100&lt;&gt;"",IF(VLOOKUP(C100,Reference!$M$1:$Q$186,2,FALSE)=" ",0,VLOOKUP(C100,Reference!$M$1:$Q$186,2,FALSE)),"")</f>
        <v>Y</v>
      </c>
    </row>
    <row r="101" spans="1:46" ht="12.75" customHeight="1" x14ac:dyDescent="0.2">
      <c r="A101" s="91"/>
      <c r="B101" s="78"/>
      <c r="C101" s="86" t="s">
        <v>12</v>
      </c>
      <c r="D101" s="87"/>
      <c r="E101" s="87"/>
      <c r="F101" s="87"/>
      <c r="G101" s="87"/>
      <c r="H101" s="87"/>
      <c r="I101" s="87"/>
      <c r="J101" s="87"/>
      <c r="K101" s="87"/>
      <c r="L101" s="88"/>
      <c r="M101" s="24"/>
      <c r="N101" s="83"/>
      <c r="O101" s="83"/>
      <c r="P101" s="83"/>
      <c r="Q101" s="83"/>
      <c r="R101" s="83"/>
      <c r="S101" s="83"/>
      <c r="T101" s="84">
        <f>IF(C101&lt;&gt;"",IF(VLOOKUP(C101,Reference!$A$1:$B$186,2,FALSE)="","N/A",VLOOKUP(C101,Reference!$A$1:$B$186,2,FALSE)),"")</f>
        <v>150</v>
      </c>
      <c r="U101" s="84"/>
      <c r="V101" s="84"/>
      <c r="W101" s="84"/>
      <c r="X101" s="107" t="str">
        <f t="shared" si="5"/>
        <v/>
      </c>
      <c r="Y101" s="108"/>
      <c r="Z101" s="108"/>
      <c r="AA101" s="108"/>
      <c r="AB101" s="109"/>
      <c r="AC101" s="85"/>
      <c r="AD101" s="85"/>
      <c r="AE101" s="85"/>
      <c r="AF101" s="85"/>
      <c r="AG101" s="84" t="str">
        <f t="shared" si="6"/>
        <v/>
      </c>
      <c r="AH101" s="84"/>
      <c r="AI101" s="84"/>
      <c r="AJ101" s="84"/>
      <c r="AK101" s="84"/>
      <c r="AL101" s="13"/>
      <c r="AN101" s="9">
        <f>IF(C101&lt;&gt;"",IF(VLOOKUP(C101,Reference!$I$1:$J$186,2,FALSE)=" ",0,VLOOKUP(C101,Reference!$I$1:$J$186,2,FALSE)),"")</f>
        <v>0.5</v>
      </c>
      <c r="AO101" s="9" t="str">
        <f>IF(C101&lt;&gt;"",IF(VLOOKUP(C101,Reference!$M$1:$Q$186,2,FALSE)=" ",0,VLOOKUP(C101,Reference!$M$1:$Q$186,2,FALSE)),"")</f>
        <v>Y</v>
      </c>
    </row>
    <row r="102" spans="1:46" ht="12.75" customHeight="1" x14ac:dyDescent="0.2">
      <c r="A102" s="91"/>
      <c r="B102" s="78"/>
      <c r="C102" s="86" t="s">
        <v>26</v>
      </c>
      <c r="D102" s="87"/>
      <c r="E102" s="87"/>
      <c r="F102" s="87"/>
      <c r="G102" s="87"/>
      <c r="H102" s="87"/>
      <c r="I102" s="87"/>
      <c r="J102" s="87"/>
      <c r="K102" s="87"/>
      <c r="L102" s="88"/>
      <c r="M102" s="24"/>
      <c r="N102" s="83"/>
      <c r="O102" s="83"/>
      <c r="P102" s="83"/>
      <c r="Q102" s="83"/>
      <c r="R102" s="83"/>
      <c r="S102" s="83"/>
      <c r="T102" s="84">
        <f>IF(C102&lt;&gt;"",IF(VLOOKUP(C102,Reference!$A$1:$B$186,2,FALSE)="","N/A",VLOOKUP(C102,Reference!$A$1:$B$186,2,FALSE)),"")</f>
        <v>2.0999999999999998E-2</v>
      </c>
      <c r="U102" s="84"/>
      <c r="V102" s="84"/>
      <c r="W102" s="84"/>
      <c r="X102" s="107" t="str">
        <f t="shared" si="5"/>
        <v/>
      </c>
      <c r="Y102" s="108"/>
      <c r="Z102" s="108"/>
      <c r="AA102" s="108"/>
      <c r="AB102" s="109"/>
      <c r="AC102" s="85"/>
      <c r="AD102" s="85"/>
      <c r="AE102" s="85"/>
      <c r="AF102" s="85"/>
      <c r="AG102" s="84" t="str">
        <f t="shared" si="6"/>
        <v/>
      </c>
      <c r="AH102" s="84"/>
      <c r="AI102" s="84"/>
      <c r="AJ102" s="84"/>
      <c r="AK102" s="84"/>
      <c r="AL102" s="13"/>
      <c r="AN102" s="9">
        <f>IF(C102&lt;&gt;"",IF(VLOOKUP(C102,Reference!$I$1:$J$186,2,FALSE)=" ",0,VLOOKUP(C102,Reference!$I$1:$J$186,2,FALSE)),"")</f>
        <v>5</v>
      </c>
      <c r="AO102" s="9" t="str">
        <f>IF(C102&lt;&gt;"",IF(VLOOKUP(C102,Reference!$M$1:$Q$186,2,FALSE)=" ",0,VLOOKUP(C102,Reference!$M$1:$Q$186,2,FALSE)),"")</f>
        <v/>
      </c>
    </row>
    <row r="103" spans="1:46" ht="12.75" customHeight="1" x14ac:dyDescent="0.2">
      <c r="A103" s="91"/>
      <c r="B103" s="78"/>
      <c r="C103" s="86" t="s">
        <v>62</v>
      </c>
      <c r="D103" s="87"/>
      <c r="E103" s="87"/>
      <c r="F103" s="87"/>
      <c r="G103" s="87"/>
      <c r="H103" s="87"/>
      <c r="I103" s="87"/>
      <c r="J103" s="87"/>
      <c r="K103" s="87"/>
      <c r="L103" s="88"/>
      <c r="M103" s="24"/>
      <c r="N103" s="83"/>
      <c r="O103" s="83"/>
      <c r="P103" s="83"/>
      <c r="Q103" s="83"/>
      <c r="R103" s="83"/>
      <c r="S103" s="83"/>
      <c r="T103" s="84">
        <f>IF(C103&lt;&gt;"",IF(VLOOKUP(C103,Reference!$A$1:$B$186,2,FALSE)="","N/A",VLOOKUP(C103,Reference!$A$1:$B$186,2,FALSE)),"")</f>
        <v>800</v>
      </c>
      <c r="U103" s="84"/>
      <c r="V103" s="84"/>
      <c r="W103" s="84"/>
      <c r="X103" s="107" t="str">
        <f t="shared" si="5"/>
        <v/>
      </c>
      <c r="Y103" s="108"/>
      <c r="Z103" s="108"/>
      <c r="AA103" s="108"/>
      <c r="AB103" s="109"/>
      <c r="AC103" s="85"/>
      <c r="AD103" s="85"/>
      <c r="AE103" s="85"/>
      <c r="AF103" s="85"/>
      <c r="AG103" s="84" t="str">
        <f t="shared" si="6"/>
        <v/>
      </c>
      <c r="AH103" s="84"/>
      <c r="AI103" s="84"/>
      <c r="AJ103" s="84"/>
      <c r="AK103" s="84"/>
      <c r="AL103" s="13"/>
      <c r="AN103" s="9">
        <f>IF(C103&lt;&gt;"",IF(VLOOKUP(C103,Reference!$I$1:$J$186,2,FALSE)=" ",0,VLOOKUP(C103,Reference!$I$1:$J$186,2,FALSE)),"")</f>
        <v>5</v>
      </c>
      <c r="AO103" s="9" t="str">
        <f>IF(C103&lt;&gt;"",IF(VLOOKUP(C103,Reference!$M$1:$Q$186,2,FALSE)=" ",0,VLOOKUP(C103,Reference!$M$1:$Q$186,2,FALSE)),"")</f>
        <v>Y</v>
      </c>
    </row>
    <row r="104" spans="1:46" ht="12.75" customHeight="1" x14ac:dyDescent="0.2">
      <c r="A104" s="91"/>
      <c r="B104" s="78"/>
      <c r="C104" s="86" t="s">
        <v>63</v>
      </c>
      <c r="D104" s="87"/>
      <c r="E104" s="87"/>
      <c r="F104" s="87"/>
      <c r="G104" s="87"/>
      <c r="H104" s="87"/>
      <c r="I104" s="87"/>
      <c r="J104" s="87"/>
      <c r="K104" s="87"/>
      <c r="L104" s="88"/>
      <c r="M104" s="24"/>
      <c r="N104" s="83"/>
      <c r="O104" s="83"/>
      <c r="P104" s="83"/>
      <c r="Q104" s="83"/>
      <c r="R104" s="83"/>
      <c r="S104" s="83"/>
      <c r="T104" s="84">
        <f>IF(C104&lt;&gt;"",IF(VLOOKUP(C104,Reference!$A$1:$B$186,2,FALSE)="","N/A",VLOOKUP(C104,Reference!$A$1:$B$186,2,FALSE)),"")</f>
        <v>500</v>
      </c>
      <c r="U104" s="84"/>
      <c r="V104" s="84"/>
      <c r="W104" s="84"/>
      <c r="X104" s="107" t="str">
        <f t="shared" si="5"/>
        <v/>
      </c>
      <c r="Y104" s="108"/>
      <c r="Z104" s="108"/>
      <c r="AA104" s="108"/>
      <c r="AB104" s="109"/>
      <c r="AC104" s="85"/>
      <c r="AD104" s="85"/>
      <c r="AE104" s="85"/>
      <c r="AF104" s="85"/>
      <c r="AG104" s="84" t="str">
        <f t="shared" si="6"/>
        <v/>
      </c>
      <c r="AH104" s="84"/>
      <c r="AI104" s="84"/>
      <c r="AJ104" s="84"/>
      <c r="AK104" s="84"/>
      <c r="AL104" s="13"/>
      <c r="AN104" s="9">
        <f>IF(C104&lt;&gt;"",IF(VLOOKUP(C104,Reference!$I$1:$J$186,2,FALSE)=" ",0,VLOOKUP(C104,Reference!$I$1:$J$186,2,FALSE)),"")</f>
        <v>5</v>
      </c>
      <c r="AO104" s="9" t="str">
        <f>IF(C104&lt;&gt;"",IF(VLOOKUP(C104,Reference!$M$1:$Q$186,2,FALSE)=" ",0,VLOOKUP(C104,Reference!$M$1:$Q$186,2,FALSE)),"")</f>
        <v>Y</v>
      </c>
    </row>
    <row r="105" spans="1:46" ht="12.75" customHeight="1" x14ac:dyDescent="0.2">
      <c r="A105" s="91"/>
      <c r="B105" s="78"/>
      <c r="C105" s="86" t="s">
        <v>64</v>
      </c>
      <c r="D105" s="87"/>
      <c r="E105" s="87"/>
      <c r="F105" s="87"/>
      <c r="G105" s="87"/>
      <c r="H105" s="87"/>
      <c r="I105" s="87"/>
      <c r="J105" s="87"/>
      <c r="K105" s="87"/>
      <c r="L105" s="88"/>
      <c r="M105" s="24"/>
      <c r="N105" s="83"/>
      <c r="O105" s="83"/>
      <c r="P105" s="83"/>
      <c r="Q105" s="83"/>
      <c r="R105" s="83"/>
      <c r="S105" s="83"/>
      <c r="T105" s="84">
        <f>IF(C105&lt;&gt;"",IF(VLOOKUP(C105,Reference!$A$1:$B$186,2,FALSE)="","N/A",VLOOKUP(C105,Reference!$A$1:$B$186,2,FALSE)),"")</f>
        <v>21</v>
      </c>
      <c r="U105" s="84"/>
      <c r="V105" s="84"/>
      <c r="W105" s="84"/>
      <c r="X105" s="107" t="str">
        <f t="shared" si="5"/>
        <v/>
      </c>
      <c r="Y105" s="108"/>
      <c r="Z105" s="108"/>
      <c r="AA105" s="108"/>
      <c r="AB105" s="109"/>
      <c r="AC105" s="85"/>
      <c r="AD105" s="85"/>
      <c r="AE105" s="85"/>
      <c r="AF105" s="85"/>
      <c r="AG105" s="84" t="str">
        <f t="shared" si="6"/>
        <v/>
      </c>
      <c r="AH105" s="84"/>
      <c r="AI105" s="84"/>
      <c r="AJ105" s="84"/>
      <c r="AK105" s="84"/>
      <c r="AL105" s="13"/>
      <c r="AN105" s="9">
        <f>IF(C105&lt;&gt;"",IF(VLOOKUP(C105,Reference!$I$1:$J$186,2,FALSE)=" ",0,VLOOKUP(C105,Reference!$I$1:$J$186,2,FALSE)),"")</f>
        <v>5</v>
      </c>
      <c r="AO105" s="9" t="str">
        <f>IF(C105&lt;&gt;"",IF(VLOOKUP(C105,Reference!$M$1:$Q$186,2,FALSE)=" ",0,VLOOKUP(C105,Reference!$M$1:$Q$186,2,FALSE)),"")</f>
        <v>Y</v>
      </c>
    </row>
    <row r="106" spans="1:46" ht="12.75" customHeight="1" x14ac:dyDescent="0.2">
      <c r="A106" s="91"/>
      <c r="B106" s="78"/>
      <c r="C106" s="86" t="s">
        <v>19</v>
      </c>
      <c r="D106" s="87"/>
      <c r="E106" s="87"/>
      <c r="F106" s="87"/>
      <c r="G106" s="87"/>
      <c r="H106" s="87"/>
      <c r="I106" s="87"/>
      <c r="J106" s="87"/>
      <c r="K106" s="87"/>
      <c r="L106" s="88"/>
      <c r="M106" s="24"/>
      <c r="N106" s="83"/>
      <c r="O106" s="83"/>
      <c r="P106" s="83"/>
      <c r="Q106" s="83"/>
      <c r="R106" s="83"/>
      <c r="S106" s="83"/>
      <c r="T106" s="84">
        <f>IF(C106&lt;&gt;"",IF(VLOOKUP(C106,Reference!$A$1:$B$186,2,FALSE)="","N/A",VLOOKUP(C106,Reference!$A$1:$B$186,2,FALSE)),"")</f>
        <v>0.05</v>
      </c>
      <c r="U106" s="84"/>
      <c r="V106" s="84"/>
      <c r="W106" s="84"/>
      <c r="X106" s="107" t="str">
        <f t="shared" si="5"/>
        <v/>
      </c>
      <c r="Y106" s="108"/>
      <c r="Z106" s="108"/>
      <c r="AA106" s="108"/>
      <c r="AB106" s="109"/>
      <c r="AC106" s="85"/>
      <c r="AD106" s="85"/>
      <c r="AE106" s="85"/>
      <c r="AF106" s="85"/>
      <c r="AG106" s="84" t="str">
        <f t="shared" si="6"/>
        <v/>
      </c>
      <c r="AH106" s="84"/>
      <c r="AI106" s="84"/>
      <c r="AJ106" s="84"/>
      <c r="AK106" s="84"/>
      <c r="AL106" s="13"/>
      <c r="AN106" s="9">
        <f>IF(C106&lt;&gt;"",IF(VLOOKUP(C106,Reference!$I$1:$J$186,2,FALSE)=" ",0,VLOOKUP(C106,Reference!$I$1:$J$186,2,FALSE)),"")</f>
        <v>5</v>
      </c>
      <c r="AO106" s="9" t="str">
        <f>IF(C106&lt;&gt;"",IF(VLOOKUP(C106,Reference!$M$1:$Q$186,2,FALSE)=" ",0,VLOOKUP(C106,Reference!$M$1:$Q$186,2,FALSE)),"")</f>
        <v/>
      </c>
    </row>
    <row r="107" spans="1:46" ht="12.75" customHeight="1" x14ac:dyDescent="0.2">
      <c r="A107" s="91"/>
      <c r="B107" s="78"/>
      <c r="C107" s="86" t="s">
        <v>20</v>
      </c>
      <c r="D107" s="87"/>
      <c r="E107" s="87"/>
      <c r="F107" s="87"/>
      <c r="G107" s="87"/>
      <c r="H107" s="87"/>
      <c r="I107" s="87"/>
      <c r="J107" s="87"/>
      <c r="K107" s="87"/>
      <c r="L107" s="88"/>
      <c r="M107" s="24"/>
      <c r="N107" s="83"/>
      <c r="O107" s="83"/>
      <c r="P107" s="83"/>
      <c r="Q107" s="83"/>
      <c r="R107" s="83"/>
      <c r="S107" s="83"/>
      <c r="T107" s="84">
        <f>IF(C107&lt;&gt;"",IF(VLOOKUP(C107,Reference!$A$1:$B$186,2,FALSE)="","N/A",VLOOKUP(C107,Reference!$A$1:$B$186,2,FALSE)),"")</f>
        <v>0.05</v>
      </c>
      <c r="U107" s="84"/>
      <c r="V107" s="84"/>
      <c r="W107" s="84"/>
      <c r="X107" s="107" t="str">
        <f t="shared" si="5"/>
        <v/>
      </c>
      <c r="Y107" s="108"/>
      <c r="Z107" s="108"/>
      <c r="AA107" s="108"/>
      <c r="AB107" s="109"/>
      <c r="AC107" s="85"/>
      <c r="AD107" s="85"/>
      <c r="AE107" s="85"/>
      <c r="AF107" s="85"/>
      <c r="AG107" s="84" t="str">
        <f t="shared" si="6"/>
        <v/>
      </c>
      <c r="AH107" s="84"/>
      <c r="AI107" s="84"/>
      <c r="AJ107" s="84"/>
      <c r="AK107" s="84"/>
      <c r="AL107" s="13"/>
      <c r="AN107" s="9">
        <f>IF(C107&lt;&gt;"",IF(VLOOKUP(C107,Reference!$I$1:$J$186,2,FALSE)=" ",0,VLOOKUP(C107,Reference!$I$1:$J$186,2,FALSE)),"")</f>
        <v>5</v>
      </c>
      <c r="AO107" s="9" t="str">
        <f>IF(C107&lt;&gt;"",IF(VLOOKUP(C107,Reference!$M$1:$Q$186,2,FALSE)=" ",0,VLOOKUP(C107,Reference!$M$1:$Q$186,2,FALSE)),"")</f>
        <v/>
      </c>
    </row>
    <row r="108" spans="1:46" ht="12.75" customHeight="1" x14ac:dyDescent="0.2">
      <c r="A108" s="91"/>
      <c r="B108" s="78"/>
      <c r="C108" s="86" t="s">
        <v>175</v>
      </c>
      <c r="D108" s="87"/>
      <c r="E108" s="87"/>
      <c r="F108" s="87"/>
      <c r="G108" s="87"/>
      <c r="H108" s="87"/>
      <c r="I108" s="87"/>
      <c r="J108" s="87"/>
      <c r="K108" s="87"/>
      <c r="L108" s="88"/>
      <c r="M108" s="24"/>
      <c r="N108" s="83"/>
      <c r="O108" s="83"/>
      <c r="P108" s="83"/>
      <c r="Q108" s="83"/>
      <c r="R108" s="83"/>
      <c r="S108" s="83"/>
      <c r="T108" s="84" t="str">
        <f>IF(C108&lt;&gt;"",IF(VLOOKUP(C108,Reference!$A$1:$B$186,2,FALSE)="","N/A",VLOOKUP(C108,Reference!$A$1:$B$186,2,FALSE)),"")</f>
        <v>N/A</v>
      </c>
      <c r="U108" s="84"/>
      <c r="V108" s="84"/>
      <c r="W108" s="84"/>
      <c r="X108" s="107" t="str">
        <f t="shared" si="5"/>
        <v/>
      </c>
      <c r="Y108" s="108"/>
      <c r="Z108" s="108"/>
      <c r="AA108" s="108"/>
      <c r="AB108" s="109"/>
      <c r="AC108" s="85"/>
      <c r="AD108" s="85"/>
      <c r="AE108" s="85"/>
      <c r="AF108" s="85"/>
      <c r="AG108" s="84" t="str">
        <f>IF($N108&lt;&gt;"",AT108,"")</f>
        <v/>
      </c>
      <c r="AH108" s="84"/>
      <c r="AI108" s="84"/>
      <c r="AJ108" s="84"/>
      <c r="AK108" s="84"/>
      <c r="AL108" s="13"/>
      <c r="AN108" s="9">
        <f>IF(C108&lt;&gt;"",IF(VLOOKUP(C108,Reference!$I$1:$J$186,2,FALSE)=" ",0,VLOOKUP(C108,Reference!$I$1:$J$186,2,FALSE)),"")</f>
        <v>1</v>
      </c>
      <c r="AO108" s="9" t="str">
        <f>IF(C108&lt;&gt;"",IF(VLOOKUP(C108,Reference!$M$1:$Q$186,2,FALSE)=" ",0,VLOOKUP(C108,Reference!$M$1:$Q$186,2,FALSE)),"")</f>
        <v/>
      </c>
      <c r="AQ108" s="9">
        <v>10</v>
      </c>
      <c r="AR108" s="9">
        <v>100</v>
      </c>
      <c r="AS108" s="9" t="str">
        <f>IF(AND($Z$7&lt;&gt;"",N108&lt;&gt;""),IF(OR(AND($Z$7&gt;0.1,N108&gt;AQ108),(AND($Z$7&lt;=0.1,N108&gt;AR108))),"Monitor",""),"")</f>
        <v/>
      </c>
      <c r="AT108" s="9" t="str">
        <f>IF(OR(AP108="Establish Limits",AP108="Monitor"),AP108,IF(AND(AP108="No Limits/Monitoring",AS108="Monitor"),AS108,IF(AND(AP108="",AS108=""),"",IF(AND(AP108="",AS108="Monitor"),"Monitor",IF(AND(AP108="",AS108=""),"Monitor","")))))</f>
        <v/>
      </c>
    </row>
    <row r="109" spans="1:46" ht="12.75" customHeight="1" x14ac:dyDescent="0.2">
      <c r="A109" s="91"/>
      <c r="B109" s="78"/>
      <c r="C109" s="86" t="s">
        <v>180</v>
      </c>
      <c r="D109" s="87"/>
      <c r="E109" s="87"/>
      <c r="F109" s="87"/>
      <c r="G109" s="87"/>
      <c r="H109" s="87"/>
      <c r="I109" s="87"/>
      <c r="J109" s="87"/>
      <c r="K109" s="87"/>
      <c r="L109" s="88"/>
      <c r="M109" s="24"/>
      <c r="N109" s="83"/>
      <c r="O109" s="83"/>
      <c r="P109" s="83"/>
      <c r="Q109" s="83"/>
      <c r="R109" s="83"/>
      <c r="S109" s="83"/>
      <c r="T109" s="84" t="str">
        <f>IF(C109&lt;&gt;"",IF(VLOOKUP(C109,Reference!$A$1:$B$186,2,FALSE)="","N/A",VLOOKUP(C109,Reference!$A$1:$B$186,2,FALSE)),"")</f>
        <v>N/A</v>
      </c>
      <c r="U109" s="84"/>
      <c r="V109" s="84"/>
      <c r="W109" s="84"/>
      <c r="X109" s="107" t="str">
        <f t="shared" si="5"/>
        <v/>
      </c>
      <c r="Y109" s="108"/>
      <c r="Z109" s="108"/>
      <c r="AA109" s="108"/>
      <c r="AB109" s="109"/>
      <c r="AC109" s="85"/>
      <c r="AD109" s="85"/>
      <c r="AE109" s="85"/>
      <c r="AF109" s="85"/>
      <c r="AG109" s="84" t="str">
        <f t="shared" si="6"/>
        <v/>
      </c>
      <c r="AH109" s="84"/>
      <c r="AI109" s="84"/>
      <c r="AJ109" s="84"/>
      <c r="AK109" s="84"/>
      <c r="AL109" s="13"/>
      <c r="AN109" s="9">
        <f>IF(C109&lt;&gt;"",IF(VLOOKUP(C109,Reference!$I$1:$J$186,2,FALSE)=" ",0,VLOOKUP(C109,Reference!$I$1:$J$186,2,FALSE)),"")</f>
        <v>5</v>
      </c>
      <c r="AO109" s="9" t="str">
        <f>IF(C109&lt;&gt;"",IF(VLOOKUP(C109,Reference!$M$1:$Q$186,2,FALSE)=" ",0,VLOOKUP(C109,Reference!$M$1:$Q$186,2,FALSE)),"")</f>
        <v/>
      </c>
    </row>
    <row r="110" spans="1:46" ht="12.75" customHeight="1" x14ac:dyDescent="0.2">
      <c r="A110" s="91"/>
      <c r="B110" s="78"/>
      <c r="C110" s="86" t="s">
        <v>9</v>
      </c>
      <c r="D110" s="87"/>
      <c r="E110" s="87"/>
      <c r="F110" s="87"/>
      <c r="G110" s="87"/>
      <c r="H110" s="87"/>
      <c r="I110" s="87"/>
      <c r="J110" s="87"/>
      <c r="K110" s="87"/>
      <c r="L110" s="88"/>
      <c r="M110" s="24"/>
      <c r="N110" s="83"/>
      <c r="O110" s="83"/>
      <c r="P110" s="83"/>
      <c r="Q110" s="83"/>
      <c r="R110" s="83"/>
      <c r="S110" s="83"/>
      <c r="T110" s="84">
        <f>IF(C110&lt;&gt;"",IF(VLOOKUP(C110,Reference!$A$1:$B$186,2,FALSE)="","N/A",VLOOKUP(C110,Reference!$A$1:$B$186,2,FALSE)),"")</f>
        <v>3.6000000000000004E-2</v>
      </c>
      <c r="U110" s="84"/>
      <c r="V110" s="84"/>
      <c r="W110" s="84"/>
      <c r="X110" s="107" t="str">
        <f t="shared" si="5"/>
        <v/>
      </c>
      <c r="Y110" s="108"/>
      <c r="Z110" s="108"/>
      <c r="AA110" s="108"/>
      <c r="AB110" s="109"/>
      <c r="AC110" s="85"/>
      <c r="AD110" s="85"/>
      <c r="AE110" s="85"/>
      <c r="AF110" s="85"/>
      <c r="AG110" s="84" t="str">
        <f t="shared" si="6"/>
        <v/>
      </c>
      <c r="AH110" s="84"/>
      <c r="AI110" s="84"/>
      <c r="AJ110" s="84"/>
      <c r="AK110" s="84"/>
      <c r="AL110" s="13"/>
      <c r="AN110" s="9">
        <f>IF(C110&lt;&gt;"",IF(VLOOKUP(C110,Reference!$I$1:$J$186,2,FALSE)=" ",0,VLOOKUP(C110,Reference!$I$1:$J$186,2,FALSE)),"")</f>
        <v>10</v>
      </c>
      <c r="AO110" s="9" t="str">
        <f>IF(C110&lt;&gt;"",IF(VLOOKUP(C110,Reference!$M$1:$Q$186,2,FALSE)=" ",0,VLOOKUP(C110,Reference!$M$1:$Q$186,2,FALSE)),"")</f>
        <v/>
      </c>
    </row>
    <row r="111" spans="1:46" ht="12.75" customHeight="1" x14ac:dyDescent="0.2">
      <c r="A111" s="91"/>
      <c r="B111" s="78"/>
      <c r="C111" s="86" t="s">
        <v>69</v>
      </c>
      <c r="D111" s="87"/>
      <c r="E111" s="87"/>
      <c r="F111" s="87"/>
      <c r="G111" s="87"/>
      <c r="H111" s="87"/>
      <c r="I111" s="87"/>
      <c r="J111" s="87"/>
      <c r="K111" s="87"/>
      <c r="L111" s="88"/>
      <c r="M111" s="24"/>
      <c r="N111" s="83"/>
      <c r="O111" s="83"/>
      <c r="P111" s="83"/>
      <c r="Q111" s="83"/>
      <c r="R111" s="83"/>
      <c r="S111" s="83"/>
      <c r="T111" s="84">
        <f>IF(C111&lt;&gt;"",IF(VLOOKUP(C111,Reference!$A$1:$B$186,2,FALSE)="","N/A",VLOOKUP(C111,Reference!$A$1:$B$186,2,FALSE)),"")</f>
        <v>40</v>
      </c>
      <c r="U111" s="84"/>
      <c r="V111" s="84"/>
      <c r="W111" s="84"/>
      <c r="X111" s="107" t="str">
        <f t="shared" si="5"/>
        <v/>
      </c>
      <c r="Y111" s="108"/>
      <c r="Z111" s="108"/>
      <c r="AA111" s="108"/>
      <c r="AB111" s="109"/>
      <c r="AC111" s="85"/>
      <c r="AD111" s="85"/>
      <c r="AE111" s="85"/>
      <c r="AF111" s="85"/>
      <c r="AG111" s="84" t="str">
        <f t="shared" si="6"/>
        <v/>
      </c>
      <c r="AH111" s="84"/>
      <c r="AI111" s="84"/>
      <c r="AJ111" s="84"/>
      <c r="AK111" s="84"/>
      <c r="AL111" s="13"/>
      <c r="AN111" s="9">
        <f>IF(C111&lt;&gt;"",IF(VLOOKUP(C111,Reference!$I$1:$J$186,2,FALSE)=" ",0,VLOOKUP(C111,Reference!$I$1:$J$186,2,FALSE)),"")</f>
        <v>2.5</v>
      </c>
      <c r="AO111" s="9" t="str">
        <f>IF(C111&lt;&gt;"",IF(VLOOKUP(C111,Reference!$M$1:$Q$186,2,FALSE)=" ",0,VLOOKUP(C111,Reference!$M$1:$Q$186,2,FALSE)),"")</f>
        <v>Y</v>
      </c>
    </row>
    <row r="112" spans="1:46" ht="12.75" customHeight="1" x14ac:dyDescent="0.2">
      <c r="A112" s="91"/>
      <c r="B112" s="78"/>
      <c r="C112" s="86" t="s">
        <v>70</v>
      </c>
      <c r="D112" s="87"/>
      <c r="E112" s="87"/>
      <c r="F112" s="87"/>
      <c r="G112" s="87"/>
      <c r="H112" s="87"/>
      <c r="I112" s="87"/>
      <c r="J112" s="87"/>
      <c r="K112" s="87"/>
      <c r="L112" s="88"/>
      <c r="M112" s="24"/>
      <c r="N112" s="83"/>
      <c r="O112" s="83"/>
      <c r="P112" s="83"/>
      <c r="Q112" s="83"/>
      <c r="R112" s="83"/>
      <c r="S112" s="83"/>
      <c r="T112" s="84">
        <f>IF(C112&lt;&gt;"",IF(VLOOKUP(C112,Reference!$A$1:$B$186,2,FALSE)="","N/A",VLOOKUP(C112,Reference!$A$1:$B$186,2,FALSE)),"")</f>
        <v>1100</v>
      </c>
      <c r="U112" s="84"/>
      <c r="V112" s="84"/>
      <c r="W112" s="84"/>
      <c r="X112" s="107" t="str">
        <f t="shared" si="5"/>
        <v/>
      </c>
      <c r="Y112" s="108"/>
      <c r="Z112" s="108"/>
      <c r="AA112" s="108"/>
      <c r="AB112" s="109"/>
      <c r="AC112" s="85"/>
      <c r="AD112" s="85"/>
      <c r="AE112" s="85"/>
      <c r="AF112" s="85"/>
      <c r="AG112" s="84" t="str">
        <f t="shared" si="6"/>
        <v/>
      </c>
      <c r="AH112" s="84"/>
      <c r="AI112" s="84"/>
      <c r="AJ112" s="84"/>
      <c r="AK112" s="84"/>
      <c r="AL112" s="13"/>
      <c r="AN112" s="9">
        <f>IF(C112&lt;&gt;"",IF(VLOOKUP(C112,Reference!$I$1:$J$186,2,FALSE)=" ",0,VLOOKUP(C112,Reference!$I$1:$J$186,2,FALSE)),"")</f>
        <v>2.5</v>
      </c>
      <c r="AO112" s="9" t="str">
        <f>IF(C112&lt;&gt;"",IF(VLOOKUP(C112,Reference!$M$1:$Q$186,2,FALSE)=" ",0,VLOOKUP(C112,Reference!$M$1:$Q$186,2,FALSE)),"")</f>
        <v>Y</v>
      </c>
    </row>
    <row r="113" spans="1:41" ht="12.75" customHeight="1" x14ac:dyDescent="0.2">
      <c r="A113" s="91"/>
      <c r="B113" s="78"/>
      <c r="C113" s="86" t="s">
        <v>77</v>
      </c>
      <c r="D113" s="87"/>
      <c r="E113" s="87"/>
      <c r="F113" s="87"/>
      <c r="G113" s="87"/>
      <c r="H113" s="87"/>
      <c r="I113" s="87"/>
      <c r="J113" s="87"/>
      <c r="K113" s="87"/>
      <c r="L113" s="88"/>
      <c r="M113" s="24"/>
      <c r="N113" s="83"/>
      <c r="O113" s="83"/>
      <c r="P113" s="83"/>
      <c r="Q113" s="83"/>
      <c r="R113" s="83"/>
      <c r="S113" s="83"/>
      <c r="T113" s="84">
        <f>IF(C113&lt;&gt;"",IF(VLOOKUP(C113,Reference!$A$1:$B$186,2,FALSE)="","N/A",VLOOKUP(C113,Reference!$A$1:$B$186,2,FALSE)),"")</f>
        <v>2.8000000000000003E-4</v>
      </c>
      <c r="U113" s="84"/>
      <c r="V113" s="84"/>
      <c r="W113" s="84"/>
      <c r="X113" s="107" t="str">
        <f t="shared" si="5"/>
        <v/>
      </c>
      <c r="Y113" s="108"/>
      <c r="Z113" s="108"/>
      <c r="AA113" s="108"/>
      <c r="AB113" s="109"/>
      <c r="AC113" s="85"/>
      <c r="AD113" s="85"/>
      <c r="AE113" s="85"/>
      <c r="AF113" s="85"/>
      <c r="AG113" s="84" t="str">
        <f t="shared" si="6"/>
        <v/>
      </c>
      <c r="AH113" s="84"/>
      <c r="AI113" s="84"/>
      <c r="AJ113" s="84"/>
      <c r="AK113" s="84"/>
      <c r="AL113" s="13"/>
      <c r="AN113" s="9">
        <f>IF(C113&lt;&gt;"",IF(VLOOKUP(C113,Reference!$I$1:$J$186,2,FALSE)=" ",0,VLOOKUP(C113,Reference!$I$1:$J$186,2,FALSE)),"")</f>
        <v>5</v>
      </c>
      <c r="AO113" s="9" t="str">
        <f>IF(C113&lt;&gt;"",IF(VLOOKUP(C113,Reference!$M$1:$Q$186,2,FALSE)=" ",0,VLOOKUP(C113,Reference!$M$1:$Q$186,2,FALSE)),"")</f>
        <v/>
      </c>
    </row>
    <row r="114" spans="1:41" ht="12.75" customHeight="1" x14ac:dyDescent="0.2">
      <c r="A114" s="91"/>
      <c r="B114" s="78"/>
      <c r="C114" s="86" t="s">
        <v>78</v>
      </c>
      <c r="D114" s="87"/>
      <c r="E114" s="87"/>
      <c r="F114" s="87"/>
      <c r="G114" s="87"/>
      <c r="H114" s="87"/>
      <c r="I114" s="87"/>
      <c r="J114" s="87"/>
      <c r="K114" s="87"/>
      <c r="L114" s="88"/>
      <c r="M114" s="24"/>
      <c r="N114" s="83"/>
      <c r="O114" s="83"/>
      <c r="P114" s="83"/>
      <c r="Q114" s="83"/>
      <c r="R114" s="83"/>
      <c r="S114" s="83"/>
      <c r="T114" s="84">
        <f>IF(C114&lt;&gt;"",IF(VLOOKUP(C114,Reference!$A$1:$B$186,2,FALSE)="","N/A",VLOOKUP(C114,Reference!$A$1:$B$186,2,FALSE)),"")</f>
        <v>0.44</v>
      </c>
      <c r="U114" s="84"/>
      <c r="V114" s="84"/>
      <c r="W114" s="84"/>
      <c r="X114" s="107" t="str">
        <f t="shared" si="5"/>
        <v/>
      </c>
      <c r="Y114" s="108"/>
      <c r="Z114" s="108"/>
      <c r="AA114" s="108"/>
      <c r="AB114" s="109"/>
      <c r="AC114" s="85"/>
      <c r="AD114" s="85"/>
      <c r="AE114" s="85"/>
      <c r="AF114" s="85"/>
      <c r="AG114" s="84" t="str">
        <f t="shared" si="6"/>
        <v/>
      </c>
      <c r="AH114" s="84"/>
      <c r="AI114" s="84"/>
      <c r="AJ114" s="84"/>
      <c r="AK114" s="84"/>
      <c r="AL114" s="13"/>
      <c r="AN114" s="9">
        <f>IF(C114&lt;&gt;"",IF(VLOOKUP(C114,Reference!$I$1:$J$186,2,FALSE)=" ",0,VLOOKUP(C114,Reference!$I$1:$J$186,2,FALSE)),"")</f>
        <v>0.5</v>
      </c>
      <c r="AO114" s="9" t="str">
        <f>IF(C114&lt;&gt;"",IF(VLOOKUP(C114,Reference!$M$1:$Q$186,2,FALSE)=" ",0,VLOOKUP(C114,Reference!$M$1:$Q$186,2,FALSE)),"")</f>
        <v/>
      </c>
    </row>
    <row r="115" spans="1:41" ht="12.75" customHeight="1" x14ac:dyDescent="0.2">
      <c r="A115" s="91"/>
      <c r="B115" s="78"/>
      <c r="C115" s="86" t="s">
        <v>79</v>
      </c>
      <c r="D115" s="87"/>
      <c r="E115" s="87"/>
      <c r="F115" s="87"/>
      <c r="G115" s="87"/>
      <c r="H115" s="87"/>
      <c r="I115" s="87"/>
      <c r="J115" s="87"/>
      <c r="K115" s="87"/>
      <c r="L115" s="88"/>
      <c r="M115" s="24"/>
      <c r="N115" s="83"/>
      <c r="O115" s="83"/>
      <c r="P115" s="83"/>
      <c r="Q115" s="83"/>
      <c r="R115" s="83"/>
      <c r="S115" s="83"/>
      <c r="T115" s="84">
        <f>IF(C115&lt;&gt;"",IF(VLOOKUP(C115,Reference!$A$1:$B$186,2,FALSE)="","N/A",VLOOKUP(C115,Reference!$A$1:$B$186,2,FALSE)),"")</f>
        <v>1</v>
      </c>
      <c r="U115" s="84"/>
      <c r="V115" s="84"/>
      <c r="W115" s="84"/>
      <c r="X115" s="107" t="str">
        <f t="shared" si="5"/>
        <v/>
      </c>
      <c r="Y115" s="108"/>
      <c r="Z115" s="108"/>
      <c r="AA115" s="108"/>
      <c r="AB115" s="109"/>
      <c r="AC115" s="85"/>
      <c r="AD115" s="85"/>
      <c r="AE115" s="85"/>
      <c r="AF115" s="85"/>
      <c r="AG115" s="84" t="str">
        <f t="shared" si="6"/>
        <v/>
      </c>
      <c r="AH115" s="84"/>
      <c r="AI115" s="84"/>
      <c r="AJ115" s="84"/>
      <c r="AK115" s="84"/>
      <c r="AL115" s="13"/>
      <c r="AN115" s="9">
        <f>IF(C115&lt;&gt;"",IF(VLOOKUP(C115,Reference!$I$1:$J$186,2,FALSE)=" ",0,VLOOKUP(C115,Reference!$I$1:$J$186,2,FALSE)),"")</f>
        <v>5</v>
      </c>
      <c r="AO115" s="9" t="str">
        <f>IF(C115&lt;&gt;"",IF(VLOOKUP(C115,Reference!$M$1:$Q$186,2,FALSE)=" ",0,VLOOKUP(C115,Reference!$M$1:$Q$186,2,FALSE)),"")</f>
        <v/>
      </c>
    </row>
    <row r="116" spans="1:41" ht="12.75" customHeight="1" x14ac:dyDescent="0.2">
      <c r="A116" s="91"/>
      <c r="B116" s="78"/>
      <c r="C116" s="86" t="s">
        <v>80</v>
      </c>
      <c r="D116" s="87"/>
      <c r="E116" s="87"/>
      <c r="F116" s="87"/>
      <c r="G116" s="87"/>
      <c r="H116" s="87"/>
      <c r="I116" s="87"/>
      <c r="J116" s="87"/>
      <c r="K116" s="87"/>
      <c r="L116" s="88"/>
      <c r="M116" s="24"/>
      <c r="N116" s="83"/>
      <c r="O116" s="83"/>
      <c r="P116" s="83"/>
      <c r="Q116" s="83"/>
      <c r="R116" s="83"/>
      <c r="S116" s="83"/>
      <c r="T116" s="84">
        <f>IF(C116&lt;&gt;"",IF(VLOOKUP(C116,Reference!$A$1:$B$186,2,FALSE)="","N/A",VLOOKUP(C116,Reference!$A$1:$B$186,2,FALSE)),"")</f>
        <v>1.4</v>
      </c>
      <c r="U116" s="84"/>
      <c r="V116" s="84"/>
      <c r="W116" s="84"/>
      <c r="X116" s="107" t="str">
        <f t="shared" si="5"/>
        <v/>
      </c>
      <c r="Y116" s="108"/>
      <c r="Z116" s="108"/>
      <c r="AA116" s="108"/>
      <c r="AB116" s="109"/>
      <c r="AC116" s="85"/>
      <c r="AD116" s="85"/>
      <c r="AE116" s="85"/>
      <c r="AF116" s="85"/>
      <c r="AG116" s="84" t="str">
        <f t="shared" si="6"/>
        <v/>
      </c>
      <c r="AH116" s="84"/>
      <c r="AI116" s="84"/>
      <c r="AJ116" s="84"/>
      <c r="AK116" s="84"/>
      <c r="AL116" s="13"/>
      <c r="AN116" s="9">
        <f>IF(C116&lt;&gt;"",IF(VLOOKUP(C116,Reference!$I$1:$J$186,2,FALSE)=" ",0,VLOOKUP(C116,Reference!$I$1:$J$186,2,FALSE)),"")</f>
        <v>5</v>
      </c>
      <c r="AO116" s="9" t="str">
        <f>IF(C116&lt;&gt;"",IF(VLOOKUP(C116,Reference!$M$1:$Q$186,2,FALSE)=" ",0,VLOOKUP(C116,Reference!$M$1:$Q$186,2,FALSE)),"")</f>
        <v/>
      </c>
    </row>
    <row r="117" spans="1:41" ht="12.75" customHeight="1" x14ac:dyDescent="0.2">
      <c r="A117" s="91"/>
      <c r="B117" s="78"/>
      <c r="C117" s="86" t="s">
        <v>82</v>
      </c>
      <c r="D117" s="87"/>
      <c r="E117" s="87"/>
      <c r="F117" s="87"/>
      <c r="G117" s="87"/>
      <c r="H117" s="87"/>
      <c r="I117" s="87"/>
      <c r="J117" s="87"/>
      <c r="K117" s="87"/>
      <c r="L117" s="88"/>
      <c r="M117" s="24"/>
      <c r="N117" s="83"/>
      <c r="O117" s="83"/>
      <c r="P117" s="83"/>
      <c r="Q117" s="83"/>
      <c r="R117" s="83"/>
      <c r="S117" s="83"/>
      <c r="T117" s="84">
        <f>IF(C117&lt;&gt;"",IF(VLOOKUP(C117,Reference!$A$1:$B$186,2,FALSE)="","N/A",VLOOKUP(C117,Reference!$A$1:$B$186,2,FALSE)),"")</f>
        <v>3.8E-3</v>
      </c>
      <c r="U117" s="84"/>
      <c r="V117" s="84"/>
      <c r="W117" s="84"/>
      <c r="X117" s="107" t="str">
        <f t="shared" si="5"/>
        <v/>
      </c>
      <c r="Y117" s="108"/>
      <c r="Z117" s="108"/>
      <c r="AA117" s="108"/>
      <c r="AB117" s="109"/>
      <c r="AC117" s="85"/>
      <c r="AD117" s="85"/>
      <c r="AE117" s="85"/>
      <c r="AF117" s="85"/>
      <c r="AG117" s="84" t="str">
        <f t="shared" si="6"/>
        <v/>
      </c>
      <c r="AH117" s="84"/>
      <c r="AI117" s="84"/>
      <c r="AJ117" s="84"/>
      <c r="AK117" s="84"/>
      <c r="AL117" s="13"/>
      <c r="AN117" s="9">
        <f>IF(C117&lt;&gt;"",IF(VLOOKUP(C117,Reference!$I$1:$J$186,2,FALSE)=" ",0,VLOOKUP(C117,Reference!$I$1:$J$186,2,FALSE)),"")</f>
        <v>2.5</v>
      </c>
      <c r="AO117" s="9" t="str">
        <f>IF(C117&lt;&gt;"",IF(VLOOKUP(C117,Reference!$M$1:$Q$186,2,FALSE)=" ",0,VLOOKUP(C117,Reference!$M$1:$Q$186,2,FALSE)),"")</f>
        <v/>
      </c>
    </row>
    <row r="118" spans="1:41" ht="12.75" customHeight="1" x14ac:dyDescent="0.2">
      <c r="A118" s="91"/>
      <c r="B118" s="78"/>
      <c r="C118" s="86" t="s">
        <v>83</v>
      </c>
      <c r="D118" s="87"/>
      <c r="E118" s="87"/>
      <c r="F118" s="87"/>
      <c r="G118" s="87"/>
      <c r="H118" s="87"/>
      <c r="I118" s="87"/>
      <c r="J118" s="87"/>
      <c r="K118" s="87"/>
      <c r="L118" s="88"/>
      <c r="M118" s="24"/>
      <c r="N118" s="83"/>
      <c r="O118" s="83"/>
      <c r="P118" s="83"/>
      <c r="Q118" s="83"/>
      <c r="R118" s="83"/>
      <c r="S118" s="83"/>
      <c r="T118" s="84">
        <f>IF(C118&lt;&gt;"",IF(VLOOKUP(C118,Reference!$A$1:$B$186,2,FALSE)="","N/A",VLOOKUP(C118,Reference!$A$1:$B$186,2,FALSE)),"")</f>
        <v>35</v>
      </c>
      <c r="U118" s="84"/>
      <c r="V118" s="84"/>
      <c r="W118" s="84"/>
      <c r="X118" s="107" t="str">
        <f t="shared" si="5"/>
        <v/>
      </c>
      <c r="Y118" s="108"/>
      <c r="Z118" s="108"/>
      <c r="AA118" s="108"/>
      <c r="AB118" s="109"/>
      <c r="AC118" s="85"/>
      <c r="AD118" s="85"/>
      <c r="AE118" s="85"/>
      <c r="AF118" s="85"/>
      <c r="AG118" s="84" t="str">
        <f t="shared" si="6"/>
        <v/>
      </c>
      <c r="AH118" s="84"/>
      <c r="AI118" s="84"/>
      <c r="AJ118" s="84"/>
      <c r="AK118" s="84"/>
      <c r="AL118" s="13"/>
      <c r="AN118" s="9">
        <f>IF(C118&lt;&gt;"",IF(VLOOKUP(C118,Reference!$I$1:$J$186,2,FALSE)=" ",0,VLOOKUP(C118,Reference!$I$1:$J$186,2,FALSE)),"")</f>
        <v>5</v>
      </c>
      <c r="AO118" s="9" t="str">
        <f>IF(C118&lt;&gt;"",IF(VLOOKUP(C118,Reference!$M$1:$Q$186,2,FALSE)=" ",0,VLOOKUP(C118,Reference!$M$1:$Q$186,2,FALSE)),"")</f>
        <v>Y</v>
      </c>
    </row>
    <row r="119" spans="1:41" ht="12.75" customHeight="1" x14ac:dyDescent="0.2">
      <c r="A119" s="91"/>
      <c r="B119" s="78"/>
      <c r="C119" s="86" t="s">
        <v>90</v>
      </c>
      <c r="D119" s="87"/>
      <c r="E119" s="87"/>
      <c r="F119" s="87"/>
      <c r="G119" s="87"/>
      <c r="H119" s="87"/>
      <c r="I119" s="87"/>
      <c r="J119" s="87"/>
      <c r="K119" s="87"/>
      <c r="L119" s="88"/>
      <c r="M119" s="24"/>
      <c r="N119" s="83"/>
      <c r="O119" s="83"/>
      <c r="P119" s="83"/>
      <c r="Q119" s="83"/>
      <c r="R119" s="83"/>
      <c r="S119" s="83"/>
      <c r="T119" s="84">
        <f>IF(C119&lt;&gt;"",IF(VLOOKUP(C119,Reference!$A$1:$B$186,2,FALSE)="","N/A",VLOOKUP(C119,Reference!$A$1:$B$186,2,FALSE)),"")</f>
        <v>43</v>
      </c>
      <c r="U119" s="84"/>
      <c r="V119" s="84"/>
      <c r="W119" s="84"/>
      <c r="X119" s="107" t="str">
        <f t="shared" si="5"/>
        <v/>
      </c>
      <c r="Y119" s="108"/>
      <c r="Z119" s="108"/>
      <c r="AA119" s="108"/>
      <c r="AB119" s="109"/>
      <c r="AC119" s="85"/>
      <c r="AD119" s="85"/>
      <c r="AE119" s="85"/>
      <c r="AF119" s="85"/>
      <c r="AG119" s="84" t="str">
        <f t="shared" si="6"/>
        <v/>
      </c>
      <c r="AH119" s="84"/>
      <c r="AI119" s="84"/>
      <c r="AJ119" s="84"/>
      <c r="AK119" s="84"/>
      <c r="AL119" s="13"/>
      <c r="AN119" s="9">
        <f>IF(C119&lt;&gt;"",IF(VLOOKUP(C119,Reference!$I$1:$J$186,2,FALSE)=" ",0,VLOOKUP(C119,Reference!$I$1:$J$186,2,FALSE)),"")</f>
        <v>0.5</v>
      </c>
      <c r="AO119" s="9" t="str">
        <f>IF(C119&lt;&gt;"",IF(VLOOKUP(C119,Reference!$M$1:$Q$186,2,FALSE)=" ",0,VLOOKUP(C119,Reference!$M$1:$Q$186,2,FALSE)),"")</f>
        <v>Y</v>
      </c>
    </row>
    <row r="120" spans="1:41" ht="12.75" customHeight="1" x14ac:dyDescent="0.2">
      <c r="A120" s="91"/>
      <c r="B120" s="78"/>
      <c r="C120" s="86" t="s">
        <v>91</v>
      </c>
      <c r="D120" s="87"/>
      <c r="E120" s="87"/>
      <c r="F120" s="87"/>
      <c r="G120" s="87"/>
      <c r="H120" s="87"/>
      <c r="I120" s="87"/>
      <c r="J120" s="87"/>
      <c r="K120" s="87"/>
      <c r="L120" s="88"/>
      <c r="M120" s="24"/>
      <c r="N120" s="83"/>
      <c r="O120" s="83"/>
      <c r="P120" s="83"/>
      <c r="Q120" s="83"/>
      <c r="R120" s="83"/>
      <c r="S120" s="83"/>
      <c r="T120" s="84">
        <f>IF(C120&lt;&gt;"",IF(VLOOKUP(C120,Reference!$A$1:$B$186,2,FALSE)="","N/A",VLOOKUP(C120,Reference!$A$1:$B$186,2,FALSE)),"")</f>
        <v>17</v>
      </c>
      <c r="U120" s="84"/>
      <c r="V120" s="84"/>
      <c r="W120" s="84"/>
      <c r="X120" s="107" t="str">
        <f t="shared" si="5"/>
        <v/>
      </c>
      <c r="Y120" s="108"/>
      <c r="Z120" s="108"/>
      <c r="AA120" s="108"/>
      <c r="AB120" s="109"/>
      <c r="AC120" s="85"/>
      <c r="AD120" s="85"/>
      <c r="AE120" s="85"/>
      <c r="AF120" s="85"/>
      <c r="AG120" s="84" t="str">
        <f t="shared" si="6"/>
        <v/>
      </c>
      <c r="AH120" s="84"/>
      <c r="AI120" s="84"/>
      <c r="AJ120" s="84"/>
      <c r="AK120" s="84"/>
      <c r="AL120" s="13"/>
      <c r="AN120" s="9">
        <f>IF(C120&lt;&gt;"",IF(VLOOKUP(C120,Reference!$I$1:$J$186,2,FALSE)=" ",0,VLOOKUP(C120,Reference!$I$1:$J$186,2,FALSE)),"")</f>
        <v>5</v>
      </c>
      <c r="AO120" s="9" t="str">
        <f>IF(C120&lt;&gt;"",IF(VLOOKUP(C120,Reference!$M$1:$Q$186,2,FALSE)=" ",0,VLOOKUP(C120,Reference!$M$1:$Q$186,2,FALSE)),"")</f>
        <v>Y</v>
      </c>
    </row>
    <row r="121" spans="1:41" ht="12.75" customHeight="1" x14ac:dyDescent="0.2">
      <c r="A121" s="91"/>
      <c r="B121" s="78"/>
      <c r="C121" s="86" t="s">
        <v>219</v>
      </c>
      <c r="D121" s="87"/>
      <c r="E121" s="87"/>
      <c r="F121" s="87"/>
      <c r="G121" s="87"/>
      <c r="H121" s="87"/>
      <c r="I121" s="87"/>
      <c r="J121" s="87"/>
      <c r="K121" s="87"/>
      <c r="L121" s="88"/>
      <c r="M121" s="24"/>
      <c r="N121" s="83"/>
      <c r="O121" s="83"/>
      <c r="P121" s="83"/>
      <c r="Q121" s="83"/>
      <c r="R121" s="83"/>
      <c r="S121" s="83"/>
      <c r="T121" s="84">
        <f>IF(C121&lt;&gt;"",IF(VLOOKUP(C121,Reference!$A$1:$B$186,2,FALSE)="","N/A",VLOOKUP(C121,Reference!$A$1:$B$186,2,FALSE)),"")</f>
        <v>6.8999999999999997E-4</v>
      </c>
      <c r="U121" s="84"/>
      <c r="V121" s="84"/>
      <c r="W121" s="84"/>
      <c r="X121" s="107" t="str">
        <f t="shared" si="5"/>
        <v/>
      </c>
      <c r="Y121" s="108"/>
      <c r="Z121" s="108"/>
      <c r="AA121" s="108"/>
      <c r="AB121" s="109"/>
      <c r="AC121" s="85"/>
      <c r="AD121" s="85"/>
      <c r="AE121" s="85"/>
      <c r="AF121" s="85"/>
      <c r="AG121" s="84" t="str">
        <f t="shared" si="6"/>
        <v/>
      </c>
      <c r="AH121" s="84"/>
      <c r="AI121" s="84"/>
      <c r="AJ121" s="84"/>
      <c r="AK121" s="84"/>
      <c r="AL121" s="13"/>
      <c r="AN121" s="9">
        <f>IF(C121&lt;&gt;"",IF(VLOOKUP(C121,Reference!$I$1:$J$186,2,FALSE)=" ",0,VLOOKUP(C121,Reference!$I$1:$J$186,2,FALSE)),"")</f>
        <v>5</v>
      </c>
      <c r="AO121" s="9" t="str">
        <f>IF(C121&lt;&gt;"",IF(VLOOKUP(C121,Reference!$M$1:$Q$186,2,FALSE)=" ",0,VLOOKUP(C121,Reference!$M$1:$Q$186,2,FALSE)),"")</f>
        <v/>
      </c>
    </row>
    <row r="122" spans="1:41" ht="12.75" customHeight="1" x14ac:dyDescent="0.2">
      <c r="A122" s="91"/>
      <c r="B122" s="78"/>
      <c r="C122" s="86" t="s">
        <v>220</v>
      </c>
      <c r="D122" s="87"/>
      <c r="E122" s="87"/>
      <c r="F122" s="87"/>
      <c r="G122" s="87"/>
      <c r="H122" s="87"/>
      <c r="I122" s="87"/>
      <c r="J122" s="87"/>
      <c r="K122" s="87"/>
      <c r="L122" s="88"/>
      <c r="M122" s="24"/>
      <c r="N122" s="83"/>
      <c r="O122" s="83"/>
      <c r="P122" s="83"/>
      <c r="Q122" s="83"/>
      <c r="R122" s="83"/>
      <c r="S122" s="83"/>
      <c r="T122" s="84">
        <f>IF(C122&lt;&gt;"",IF(VLOOKUP(C122,Reference!$A$1:$B$186,2,FALSE)="","N/A",VLOOKUP(C122,Reference!$A$1:$B$186,2,FALSE)),"")</f>
        <v>5.0000000000000001E-3</v>
      </c>
      <c r="U122" s="84"/>
      <c r="V122" s="84"/>
      <c r="W122" s="84"/>
      <c r="X122" s="107" t="str">
        <f t="shared" si="5"/>
        <v/>
      </c>
      <c r="Y122" s="108"/>
      <c r="Z122" s="108"/>
      <c r="AA122" s="108"/>
      <c r="AB122" s="109"/>
      <c r="AC122" s="85"/>
      <c r="AD122" s="85"/>
      <c r="AE122" s="85"/>
      <c r="AF122" s="85"/>
      <c r="AG122" s="84" t="str">
        <f t="shared" si="6"/>
        <v/>
      </c>
      <c r="AH122" s="84"/>
      <c r="AI122" s="84"/>
      <c r="AJ122" s="84"/>
      <c r="AK122" s="84"/>
      <c r="AL122" s="13"/>
      <c r="AN122" s="9">
        <f>IF(C122&lt;&gt;"",IF(VLOOKUP(C122,Reference!$I$1:$J$186,2,FALSE)=" ",0,VLOOKUP(C122,Reference!$I$1:$J$186,2,FALSE)),"")</f>
        <v>5</v>
      </c>
      <c r="AO122" s="9" t="str">
        <f>IF(C122&lt;&gt;"",IF(VLOOKUP(C122,Reference!$M$1:$Q$186,2,FALSE)=" ",0,VLOOKUP(C122,Reference!$M$1:$Q$186,2,FALSE)),"")</f>
        <v/>
      </c>
    </row>
    <row r="123" spans="1:41" ht="12.75" customHeight="1" x14ac:dyDescent="0.2">
      <c r="A123" s="91"/>
      <c r="B123" s="78"/>
      <c r="C123" s="86" t="s">
        <v>221</v>
      </c>
      <c r="D123" s="87"/>
      <c r="E123" s="87"/>
      <c r="F123" s="87"/>
      <c r="G123" s="87"/>
      <c r="H123" s="87"/>
      <c r="I123" s="87"/>
      <c r="J123" s="87"/>
      <c r="K123" s="87"/>
      <c r="L123" s="88"/>
      <c r="M123" s="24"/>
      <c r="N123" s="83"/>
      <c r="O123" s="83"/>
      <c r="P123" s="83"/>
      <c r="Q123" s="83"/>
      <c r="R123" s="83"/>
      <c r="S123" s="83"/>
      <c r="T123" s="84">
        <f>IF(C123&lt;&gt;"",IF(VLOOKUP(C123,Reference!$A$1:$B$186,2,FALSE)="","N/A",VLOOKUP(C123,Reference!$A$1:$B$186,2,FALSE)),"")</f>
        <v>3.3</v>
      </c>
      <c r="U123" s="84"/>
      <c r="V123" s="84"/>
      <c r="W123" s="84"/>
      <c r="X123" s="107" t="str">
        <f t="shared" si="5"/>
        <v/>
      </c>
      <c r="Y123" s="108"/>
      <c r="Z123" s="108"/>
      <c r="AA123" s="108"/>
      <c r="AB123" s="109"/>
      <c r="AC123" s="85"/>
      <c r="AD123" s="85"/>
      <c r="AE123" s="85"/>
      <c r="AF123" s="85"/>
      <c r="AG123" s="84" t="str">
        <f t="shared" si="6"/>
        <v/>
      </c>
      <c r="AH123" s="84"/>
      <c r="AI123" s="84"/>
      <c r="AJ123" s="84"/>
      <c r="AK123" s="84"/>
      <c r="AL123" s="13"/>
      <c r="AN123" s="9">
        <f>IF(C123&lt;&gt;"",IF(VLOOKUP(C123,Reference!$I$1:$J$186,2,FALSE)=" ",0,VLOOKUP(C123,Reference!$I$1:$J$186,2,FALSE)),"")</f>
        <v>5</v>
      </c>
      <c r="AO123" s="9" t="str">
        <f>IF(C123&lt;&gt;"",IF(VLOOKUP(C123,Reference!$M$1:$Q$186,2,FALSE)=" ",0,VLOOKUP(C123,Reference!$M$1:$Q$186,2,FALSE)),"")</f>
        <v/>
      </c>
    </row>
    <row r="124" spans="1:41" ht="12.75" customHeight="1" x14ac:dyDescent="0.2">
      <c r="A124" s="91"/>
      <c r="B124" s="78"/>
      <c r="C124" s="86" t="s">
        <v>98</v>
      </c>
      <c r="D124" s="87"/>
      <c r="E124" s="87"/>
      <c r="F124" s="87"/>
      <c r="G124" s="87"/>
      <c r="H124" s="87"/>
      <c r="I124" s="87"/>
      <c r="J124" s="87"/>
      <c r="K124" s="87"/>
      <c r="L124" s="88"/>
      <c r="M124" s="24"/>
      <c r="N124" s="83"/>
      <c r="O124" s="83"/>
      <c r="P124" s="83"/>
      <c r="Q124" s="83"/>
      <c r="R124" s="83"/>
      <c r="S124" s="83"/>
      <c r="T124" s="84">
        <f>IF(C124&lt;&gt;"",IF(VLOOKUP(C124,Reference!$A$1:$B$186,2,FALSE)="","N/A",VLOOKUP(C124,Reference!$A$1:$B$186,2,FALSE)),"")</f>
        <v>1</v>
      </c>
      <c r="U124" s="84"/>
      <c r="V124" s="84"/>
      <c r="W124" s="84"/>
      <c r="X124" s="107" t="str">
        <f t="shared" si="5"/>
        <v/>
      </c>
      <c r="Y124" s="108"/>
      <c r="Z124" s="108"/>
      <c r="AA124" s="108"/>
      <c r="AB124" s="109"/>
      <c r="AC124" s="85"/>
      <c r="AD124" s="85"/>
      <c r="AE124" s="85"/>
      <c r="AF124" s="85"/>
      <c r="AG124" s="84" t="str">
        <f t="shared" si="6"/>
        <v/>
      </c>
      <c r="AH124" s="84"/>
      <c r="AI124" s="84"/>
      <c r="AJ124" s="84"/>
      <c r="AK124" s="84"/>
      <c r="AL124" s="13"/>
      <c r="AN124" s="9">
        <f>IF(C124&lt;&gt;"",IF(VLOOKUP(C124,Reference!$I$1:$J$186,2,FALSE)=" ",0,VLOOKUP(C124,Reference!$I$1:$J$186,2,FALSE)),"")</f>
        <v>2.5</v>
      </c>
      <c r="AO124" s="9" t="str">
        <f>IF(C124&lt;&gt;"",IF(VLOOKUP(C124,Reference!$M$1:$Q$186,2,FALSE)=" ",0,VLOOKUP(C124,Reference!$M$1:$Q$186,2,FALSE)),"")</f>
        <v/>
      </c>
    </row>
    <row r="125" spans="1:41" ht="12.75" customHeight="1" x14ac:dyDescent="0.2">
      <c r="A125" s="91"/>
      <c r="B125" s="78"/>
      <c r="C125" s="86" t="s">
        <v>100</v>
      </c>
      <c r="D125" s="87"/>
      <c r="E125" s="87"/>
      <c r="F125" s="87"/>
      <c r="G125" s="87"/>
      <c r="H125" s="87"/>
      <c r="I125" s="87"/>
      <c r="J125" s="87"/>
      <c r="K125" s="87"/>
      <c r="L125" s="88"/>
      <c r="M125" s="24"/>
      <c r="N125" s="83"/>
      <c r="O125" s="83"/>
      <c r="P125" s="83"/>
      <c r="Q125" s="83"/>
      <c r="R125" s="83"/>
      <c r="S125" s="83"/>
      <c r="T125" s="84">
        <f>IF(C125&lt;&gt;"",IF(VLOOKUP(C125,Reference!$A$1:$B$186,2,FALSE)="","N/A",VLOOKUP(C125,Reference!$A$1:$B$186,2,FALSE)),"")</f>
        <v>830</v>
      </c>
      <c r="U125" s="84"/>
      <c r="V125" s="84"/>
      <c r="W125" s="84"/>
      <c r="X125" s="107" t="str">
        <f t="shared" si="5"/>
        <v/>
      </c>
      <c r="Y125" s="108"/>
      <c r="Z125" s="108"/>
      <c r="AA125" s="108"/>
      <c r="AB125" s="109"/>
      <c r="AC125" s="85"/>
      <c r="AD125" s="85"/>
      <c r="AE125" s="85"/>
      <c r="AF125" s="85"/>
      <c r="AG125" s="84" t="str">
        <f t="shared" si="6"/>
        <v/>
      </c>
      <c r="AH125" s="84"/>
      <c r="AI125" s="84"/>
      <c r="AJ125" s="84"/>
      <c r="AK125" s="84"/>
      <c r="AL125" s="13"/>
      <c r="AN125" s="9">
        <f>IF(C125&lt;&gt;"",IF(VLOOKUP(C125,Reference!$I$1:$J$186,2,FALSE)=" ",0,VLOOKUP(C125,Reference!$I$1:$J$186,2,FALSE)),"")</f>
        <v>2.5</v>
      </c>
      <c r="AO125" s="9" t="str">
        <f>IF(C125&lt;&gt;"",IF(VLOOKUP(C125,Reference!$M$1:$Q$186,2,FALSE)=" ",0,VLOOKUP(C125,Reference!$M$1:$Q$186,2,FALSE)),"")</f>
        <v>Y</v>
      </c>
    </row>
    <row r="126" spans="1:41" ht="12.75" customHeight="1" x14ac:dyDescent="0.2">
      <c r="A126" s="91"/>
      <c r="B126" s="79"/>
      <c r="C126" s="86" t="s">
        <v>5</v>
      </c>
      <c r="D126" s="87"/>
      <c r="E126" s="87"/>
      <c r="F126" s="87"/>
      <c r="G126" s="87"/>
      <c r="H126" s="87"/>
      <c r="I126" s="87"/>
      <c r="J126" s="87"/>
      <c r="K126" s="87"/>
      <c r="L126" s="88"/>
      <c r="M126" s="24"/>
      <c r="N126" s="83"/>
      <c r="O126" s="83"/>
      <c r="P126" s="83"/>
      <c r="Q126" s="83"/>
      <c r="R126" s="83"/>
      <c r="S126" s="83"/>
      <c r="T126" s="84">
        <f>IF(C126&lt;&gt;"",IF(VLOOKUP(C126,Reference!$A$1:$B$186,2,FALSE)="","N/A",VLOOKUP(C126,Reference!$A$1:$B$186,2,FALSE)),"")</f>
        <v>26</v>
      </c>
      <c r="U126" s="84"/>
      <c r="V126" s="84"/>
      <c r="W126" s="84"/>
      <c r="X126" s="107" t="str">
        <f t="shared" si="5"/>
        <v/>
      </c>
      <c r="Y126" s="108"/>
      <c r="Z126" s="108"/>
      <c r="AA126" s="108"/>
      <c r="AB126" s="109"/>
      <c r="AC126" s="85"/>
      <c r="AD126" s="85"/>
      <c r="AE126" s="85"/>
      <c r="AF126" s="85"/>
      <c r="AG126" s="84" t="str">
        <f t="shared" si="6"/>
        <v/>
      </c>
      <c r="AH126" s="84"/>
      <c r="AI126" s="84"/>
      <c r="AJ126" s="84"/>
      <c r="AK126" s="84"/>
      <c r="AL126" s="13"/>
      <c r="AN126" s="9">
        <f>IF(C126&lt;&gt;"",IF(VLOOKUP(C126,Reference!$I$1:$J$186,2,FALSE)=" ",0,VLOOKUP(C126,Reference!$I$1:$J$186,2,FALSE)),"")</f>
        <v>0.5</v>
      </c>
      <c r="AO126" s="9" t="str">
        <f>IF(C126&lt;&gt;"",IF(VLOOKUP(C126,Reference!$M$1:$Q$186,2,FALSE)=" ",0,VLOOKUP(C126,Reference!$M$1:$Q$186,2,FALSE)),"")</f>
        <v>Y</v>
      </c>
    </row>
    <row r="127" spans="1:41" ht="12.75" customHeight="1" x14ac:dyDescent="0.2">
      <c r="A127" s="91"/>
      <c r="B127" s="77" t="s">
        <v>224</v>
      </c>
      <c r="C127" s="86" t="s">
        <v>36</v>
      </c>
      <c r="D127" s="87"/>
      <c r="E127" s="87"/>
      <c r="F127" s="87"/>
      <c r="G127" s="87"/>
      <c r="H127" s="87"/>
      <c r="I127" s="87"/>
      <c r="J127" s="87"/>
      <c r="K127" s="87"/>
      <c r="L127" s="88"/>
      <c r="M127" s="24"/>
      <c r="N127" s="83"/>
      <c r="O127" s="83"/>
      <c r="P127" s="83"/>
      <c r="Q127" s="83"/>
      <c r="R127" s="83"/>
      <c r="S127" s="83"/>
      <c r="T127" s="84">
        <f>IF(C127&lt;&gt;"",IF(VLOOKUP(C127,Reference!$A$1:$B$186,2,FALSE)="","N/A",VLOOKUP(C127,Reference!$A$1:$B$186,2,FALSE)),"")</f>
        <v>4.9000000000000005E-5</v>
      </c>
      <c r="U127" s="84"/>
      <c r="V127" s="84"/>
      <c r="W127" s="84"/>
      <c r="X127" s="107" t="str">
        <f t="shared" si="5"/>
        <v/>
      </c>
      <c r="Y127" s="108"/>
      <c r="Z127" s="108"/>
      <c r="AA127" s="108"/>
      <c r="AB127" s="109"/>
      <c r="AC127" s="85"/>
      <c r="AD127" s="85"/>
      <c r="AE127" s="85"/>
      <c r="AF127" s="85"/>
      <c r="AG127" s="84" t="str">
        <f t="shared" si="6"/>
        <v/>
      </c>
      <c r="AH127" s="84"/>
      <c r="AI127" s="84"/>
      <c r="AJ127" s="84"/>
      <c r="AK127" s="84"/>
      <c r="AL127" s="13"/>
      <c r="AN127" s="9">
        <f>IF(C127&lt;&gt;"",IF(VLOOKUP(C127,Reference!$I$1:$J$186,2,FALSE)=" ",0,VLOOKUP(C127,Reference!$I$1:$J$186,2,FALSE)),"")</f>
        <v>0.05</v>
      </c>
      <c r="AO127" s="9" t="str">
        <f>IF(C127&lt;&gt;"",IF(VLOOKUP(C127,Reference!$M$1:$Q$186,2,FALSE)=" ",0,VLOOKUP(C127,Reference!$M$1:$Q$186,2,FALSE)),"")</f>
        <v/>
      </c>
    </row>
    <row r="128" spans="1:41" ht="12.75" customHeight="1" x14ac:dyDescent="0.2">
      <c r="A128" s="91"/>
      <c r="B128" s="78"/>
      <c r="C128" s="86" t="s">
        <v>37</v>
      </c>
      <c r="D128" s="87"/>
      <c r="E128" s="87"/>
      <c r="F128" s="87"/>
      <c r="G128" s="87"/>
      <c r="H128" s="87"/>
      <c r="I128" s="87"/>
      <c r="J128" s="87"/>
      <c r="K128" s="87"/>
      <c r="L128" s="88"/>
      <c r="M128" s="24"/>
      <c r="N128" s="83"/>
      <c r="O128" s="83"/>
      <c r="P128" s="83"/>
      <c r="Q128" s="83"/>
      <c r="R128" s="83"/>
      <c r="S128" s="83"/>
      <c r="T128" s="84">
        <f>IF(C128&lt;&gt;"",IF(VLOOKUP(C128,Reference!$A$1:$B$186,2,FALSE)="","N/A",VLOOKUP(C128,Reference!$A$1:$B$186,2,FALSE)),"")</f>
        <v>2.5999999999999999E-3</v>
      </c>
      <c r="U128" s="84"/>
      <c r="V128" s="84"/>
      <c r="W128" s="84"/>
      <c r="X128" s="107" t="str">
        <f t="shared" si="5"/>
        <v/>
      </c>
      <c r="Y128" s="108"/>
      <c r="Z128" s="108"/>
      <c r="AA128" s="108"/>
      <c r="AB128" s="109"/>
      <c r="AC128" s="85"/>
      <c r="AD128" s="85"/>
      <c r="AE128" s="85"/>
      <c r="AF128" s="85"/>
      <c r="AG128" s="84" t="str">
        <f t="shared" si="6"/>
        <v/>
      </c>
      <c r="AH128" s="84"/>
      <c r="AI128" s="84"/>
      <c r="AJ128" s="84"/>
      <c r="AK128" s="84"/>
      <c r="AL128" s="13"/>
      <c r="AN128" s="9">
        <f>IF(C128&lt;&gt;"",IF(VLOOKUP(C128,Reference!$I$1:$J$186,2,FALSE)=" ",0,VLOOKUP(C128,Reference!$I$1:$J$186,2,FALSE)),"")</f>
        <v>0.05</v>
      </c>
      <c r="AO128" s="9" t="str">
        <f>IF(C128&lt;&gt;"",IF(VLOOKUP(C128,Reference!$M$1:$Q$186,2,FALSE)=" ",0,VLOOKUP(C128,Reference!$M$1:$Q$186,2,FALSE)),"")</f>
        <v/>
      </c>
    </row>
    <row r="129" spans="1:41" ht="12.75" customHeight="1" x14ac:dyDescent="0.2">
      <c r="A129" s="91"/>
      <c r="B129" s="78"/>
      <c r="C129" s="86" t="s">
        <v>45</v>
      </c>
      <c r="D129" s="87"/>
      <c r="E129" s="87"/>
      <c r="F129" s="87"/>
      <c r="G129" s="87"/>
      <c r="H129" s="87"/>
      <c r="I129" s="87"/>
      <c r="J129" s="87"/>
      <c r="K129" s="87"/>
      <c r="L129" s="88"/>
      <c r="M129" s="24"/>
      <c r="N129" s="83"/>
      <c r="O129" s="83"/>
      <c r="P129" s="83"/>
      <c r="Q129" s="83"/>
      <c r="R129" s="83"/>
      <c r="S129" s="83"/>
      <c r="T129" s="84">
        <f>IF(C129&lt;&gt;"",IF(VLOOKUP(C129,Reference!$A$1:$B$186,2,FALSE)="","N/A",VLOOKUP(C129,Reference!$A$1:$B$186,2,FALSE)),"")</f>
        <v>9.0999999999999987E-3</v>
      </c>
      <c r="U129" s="84"/>
      <c r="V129" s="84"/>
      <c r="W129" s="84"/>
      <c r="X129" s="107" t="str">
        <f t="shared" si="5"/>
        <v/>
      </c>
      <c r="Y129" s="108"/>
      <c r="Z129" s="108"/>
      <c r="AA129" s="108"/>
      <c r="AB129" s="109"/>
      <c r="AC129" s="85"/>
      <c r="AD129" s="85"/>
      <c r="AE129" s="85"/>
      <c r="AF129" s="85"/>
      <c r="AG129" s="84" t="str">
        <f t="shared" si="6"/>
        <v/>
      </c>
      <c r="AH129" s="84"/>
      <c r="AI129" s="84"/>
      <c r="AJ129" s="84"/>
      <c r="AK129" s="84"/>
      <c r="AL129" s="13"/>
      <c r="AN129" s="9">
        <f>IF(C129&lt;&gt;"",IF(VLOOKUP(C129,Reference!$I$1:$J$186,2,FALSE)=" ",0,VLOOKUP(C129,Reference!$I$1:$J$186,2,FALSE)),"")</f>
        <v>0.05</v>
      </c>
      <c r="AO129" s="9" t="str">
        <f>IF(C129&lt;&gt;"",IF(VLOOKUP(C129,Reference!$M$1:$Q$186,2,FALSE)=" ",0,VLOOKUP(C129,Reference!$M$1:$Q$186,2,FALSE)),"")</f>
        <v/>
      </c>
    </row>
    <row r="130" spans="1:41" ht="12.75" customHeight="1" x14ac:dyDescent="0.2">
      <c r="A130" s="91"/>
      <c r="B130" s="78"/>
      <c r="C130" s="86" t="s">
        <v>74</v>
      </c>
      <c r="D130" s="87"/>
      <c r="E130" s="87"/>
      <c r="F130" s="87"/>
      <c r="G130" s="87"/>
      <c r="H130" s="87"/>
      <c r="I130" s="87"/>
      <c r="J130" s="87"/>
      <c r="K130" s="87"/>
      <c r="L130" s="88"/>
      <c r="M130" s="24"/>
      <c r="N130" s="83"/>
      <c r="O130" s="83"/>
      <c r="P130" s="83"/>
      <c r="Q130" s="83"/>
      <c r="R130" s="83"/>
      <c r="S130" s="83"/>
      <c r="T130" s="84">
        <f>IF(C130&lt;&gt;"",IF(VLOOKUP(C130,Reference!$A$1:$B$186,2,FALSE)="","N/A",VLOOKUP(C130,Reference!$A$1:$B$186,2,FALSE)),"")</f>
        <v>9.8000000000000004E-2</v>
      </c>
      <c r="U130" s="84"/>
      <c r="V130" s="84"/>
      <c r="W130" s="84"/>
      <c r="X130" s="107" t="str">
        <f t="shared" si="5"/>
        <v/>
      </c>
      <c r="Y130" s="108"/>
      <c r="Z130" s="108"/>
      <c r="AA130" s="108"/>
      <c r="AB130" s="109"/>
      <c r="AC130" s="85"/>
      <c r="AD130" s="85"/>
      <c r="AE130" s="85"/>
      <c r="AF130" s="85"/>
      <c r="AG130" s="84" t="str">
        <f t="shared" si="6"/>
        <v/>
      </c>
      <c r="AH130" s="84"/>
      <c r="AI130" s="84"/>
      <c r="AJ130" s="84"/>
      <c r="AK130" s="84"/>
      <c r="AL130" s="13"/>
      <c r="AN130" s="9">
        <f>IF(C130&lt;&gt;"",IF(VLOOKUP(C130,Reference!$I$1:$J$186,2,FALSE)=" ",0,VLOOKUP(C130,Reference!$I$1:$J$186,2,FALSE)),"")</f>
        <v>0.05</v>
      </c>
      <c r="AO130" s="9" t="str">
        <f>IF(C130&lt;&gt;"",IF(VLOOKUP(C130,Reference!$M$1:$Q$186,2,FALSE)=" ",0,VLOOKUP(C130,Reference!$M$1:$Q$186,2,FALSE)),"")</f>
        <v>Y</v>
      </c>
    </row>
    <row r="131" spans="1:41" ht="12.75" customHeight="1" x14ac:dyDescent="0.2">
      <c r="A131" s="91"/>
      <c r="B131" s="78"/>
      <c r="C131" s="86" t="s">
        <v>223</v>
      </c>
      <c r="D131" s="87"/>
      <c r="E131" s="87"/>
      <c r="F131" s="87"/>
      <c r="G131" s="87"/>
      <c r="H131" s="87"/>
      <c r="I131" s="87"/>
      <c r="J131" s="87"/>
      <c r="K131" s="87"/>
      <c r="L131" s="88"/>
      <c r="M131" s="24"/>
      <c r="N131" s="83"/>
      <c r="O131" s="83"/>
      <c r="P131" s="83"/>
      <c r="Q131" s="83"/>
      <c r="R131" s="83"/>
      <c r="S131" s="83"/>
      <c r="T131" s="84" t="str">
        <f>IF(C131&lt;&gt;"",IF(VLOOKUP(C131,Reference!$A$1:$B$186,2,FALSE)="","N/A",VLOOKUP(C131,Reference!$A$1:$B$186,2,FALSE)),"")</f>
        <v>N/A</v>
      </c>
      <c r="U131" s="84"/>
      <c r="V131" s="84"/>
      <c r="W131" s="84"/>
      <c r="X131" s="107" t="str">
        <f t="shared" si="5"/>
        <v/>
      </c>
      <c r="Y131" s="108"/>
      <c r="Z131" s="108"/>
      <c r="AA131" s="108"/>
      <c r="AB131" s="109"/>
      <c r="AC131" s="85"/>
      <c r="AD131" s="85"/>
      <c r="AE131" s="85"/>
      <c r="AF131" s="85"/>
      <c r="AG131" s="84" t="str">
        <f t="shared" si="6"/>
        <v/>
      </c>
      <c r="AH131" s="84"/>
      <c r="AI131" s="84"/>
      <c r="AJ131" s="84"/>
      <c r="AK131" s="84"/>
      <c r="AL131" s="13"/>
      <c r="AN131" s="9">
        <f>IF(C131&lt;&gt;"",IF(VLOOKUP(C131,Reference!$I$1:$J$186,2,FALSE)=" ",0,VLOOKUP(C131,Reference!$I$1:$J$186,2,FALSE)),"")</f>
        <v>0.05</v>
      </c>
      <c r="AO131" s="9" t="str">
        <f>IF(C131&lt;&gt;"",IF(VLOOKUP(C131,Reference!$M$1:$Q$186,2,FALSE)=" ",0,VLOOKUP(C131,Reference!$M$1:$Q$186,2,FALSE)),"")</f>
        <v/>
      </c>
    </row>
    <row r="132" spans="1:41" ht="12.75" customHeight="1" x14ac:dyDescent="0.2">
      <c r="A132" s="91"/>
      <c r="B132" s="78"/>
      <c r="C132" s="86" t="s">
        <v>53</v>
      </c>
      <c r="D132" s="87"/>
      <c r="E132" s="87"/>
      <c r="F132" s="87"/>
      <c r="G132" s="87"/>
      <c r="H132" s="87"/>
      <c r="I132" s="87"/>
      <c r="J132" s="87"/>
      <c r="K132" s="87"/>
      <c r="L132" s="88"/>
      <c r="M132" s="24"/>
      <c r="N132" s="83"/>
      <c r="O132" s="83"/>
      <c r="P132" s="83"/>
      <c r="Q132" s="83"/>
      <c r="R132" s="83"/>
      <c r="S132" s="83"/>
      <c r="T132" s="84">
        <f>IF(C132&lt;&gt;"",IF(VLOOKUP(C132,Reference!$A$1:$B$186,2,FALSE)="","N/A",VLOOKUP(C132,Reference!$A$1:$B$186,2,FALSE)),"")</f>
        <v>7.9999999999999993E-4</v>
      </c>
      <c r="U132" s="84"/>
      <c r="V132" s="84"/>
      <c r="W132" s="84"/>
      <c r="X132" s="107" t="str">
        <f t="shared" si="5"/>
        <v/>
      </c>
      <c r="Y132" s="108"/>
      <c r="Z132" s="108"/>
      <c r="AA132" s="108"/>
      <c r="AB132" s="109"/>
      <c r="AC132" s="85"/>
      <c r="AD132" s="85"/>
      <c r="AE132" s="85"/>
      <c r="AF132" s="85"/>
      <c r="AG132" s="84" t="str">
        <f t="shared" si="6"/>
        <v/>
      </c>
      <c r="AH132" s="84"/>
      <c r="AI132" s="84"/>
      <c r="AJ132" s="84"/>
      <c r="AK132" s="84"/>
      <c r="AL132" s="13"/>
      <c r="AN132" s="9">
        <f>IF(C132&lt;&gt;"",IF(VLOOKUP(C132,Reference!$I$1:$J$186,2,FALSE)=" ",0,VLOOKUP(C132,Reference!$I$1:$J$186,2,FALSE)),"")</f>
        <v>1</v>
      </c>
      <c r="AO132" s="9" t="str">
        <f>IF(C132&lt;&gt;"",IF(VLOOKUP(C132,Reference!$M$1:$Q$186,2,FALSE)=" ",0,VLOOKUP(C132,Reference!$M$1:$Q$186,2,FALSE)),"")</f>
        <v/>
      </c>
    </row>
    <row r="133" spans="1:41" ht="12.75" customHeight="1" x14ac:dyDescent="0.2">
      <c r="A133" s="91"/>
      <c r="B133" s="78"/>
      <c r="C133" s="86" t="s">
        <v>30</v>
      </c>
      <c r="D133" s="87"/>
      <c r="E133" s="87"/>
      <c r="F133" s="87"/>
      <c r="G133" s="87"/>
      <c r="H133" s="87"/>
      <c r="I133" s="87"/>
      <c r="J133" s="87"/>
      <c r="K133" s="87"/>
      <c r="L133" s="88"/>
      <c r="M133" s="24"/>
      <c r="N133" s="83"/>
      <c r="O133" s="83"/>
      <c r="P133" s="83"/>
      <c r="Q133" s="83"/>
      <c r="R133" s="83"/>
      <c r="S133" s="83"/>
      <c r="T133" s="84">
        <f>IF(C133&lt;&gt;"",IF(VLOOKUP(C133,Reference!$A$1:$B$186,2,FALSE)="","N/A",VLOOKUP(C133,Reference!$A$1:$B$186,2,FALSE)),"")</f>
        <v>2.2000000000000001E-4</v>
      </c>
      <c r="U133" s="84"/>
      <c r="V133" s="84"/>
      <c r="W133" s="84"/>
      <c r="X133" s="107" t="str">
        <f t="shared" si="5"/>
        <v/>
      </c>
      <c r="Y133" s="108"/>
      <c r="Z133" s="108"/>
      <c r="AA133" s="108"/>
      <c r="AB133" s="109"/>
      <c r="AC133" s="85"/>
      <c r="AD133" s="85"/>
      <c r="AE133" s="85"/>
      <c r="AF133" s="85"/>
      <c r="AG133" s="84" t="str">
        <f t="shared" si="6"/>
        <v/>
      </c>
      <c r="AH133" s="84"/>
      <c r="AI133" s="84"/>
      <c r="AJ133" s="84"/>
      <c r="AK133" s="84"/>
      <c r="AL133" s="13"/>
      <c r="AN133" s="9">
        <f>IF(C133&lt;&gt;"",IF(VLOOKUP(C133,Reference!$I$1:$J$186,2,FALSE)=" ",0,VLOOKUP(C133,Reference!$I$1:$J$186,2,FALSE)),"")</f>
        <v>0.05</v>
      </c>
      <c r="AO133" s="9" t="str">
        <f>IF(C133&lt;&gt;"",IF(VLOOKUP(C133,Reference!$M$1:$Q$186,2,FALSE)=" ",0,VLOOKUP(C133,Reference!$M$1:$Q$186,2,FALSE)),"")</f>
        <v/>
      </c>
    </row>
    <row r="134" spans="1:41" ht="12.75" customHeight="1" x14ac:dyDescent="0.2">
      <c r="A134" s="91"/>
      <c r="B134" s="78"/>
      <c r="C134" s="86" t="s">
        <v>29</v>
      </c>
      <c r="D134" s="87"/>
      <c r="E134" s="87"/>
      <c r="F134" s="87"/>
      <c r="G134" s="87"/>
      <c r="H134" s="87"/>
      <c r="I134" s="87"/>
      <c r="J134" s="87"/>
      <c r="K134" s="87"/>
      <c r="L134" s="88"/>
      <c r="M134" s="24"/>
      <c r="N134" s="83"/>
      <c r="O134" s="83"/>
      <c r="P134" s="83"/>
      <c r="Q134" s="83"/>
      <c r="R134" s="83"/>
      <c r="S134" s="83"/>
      <c r="T134" s="84">
        <f>IF(C134&lt;&gt;"",IF(VLOOKUP(C134,Reference!$A$1:$B$186,2,FALSE)="","N/A",VLOOKUP(C134,Reference!$A$1:$B$186,2,FALSE)),"")</f>
        <v>2.2000000000000001E-4</v>
      </c>
      <c r="U134" s="84"/>
      <c r="V134" s="84"/>
      <c r="W134" s="84"/>
      <c r="X134" s="107" t="str">
        <f t="shared" si="5"/>
        <v/>
      </c>
      <c r="Y134" s="108"/>
      <c r="Z134" s="108"/>
      <c r="AA134" s="108"/>
      <c r="AB134" s="109"/>
      <c r="AC134" s="85"/>
      <c r="AD134" s="85"/>
      <c r="AE134" s="85"/>
      <c r="AF134" s="85"/>
      <c r="AG134" s="84" t="str">
        <f t="shared" si="6"/>
        <v/>
      </c>
      <c r="AH134" s="84"/>
      <c r="AI134" s="84"/>
      <c r="AJ134" s="84"/>
      <c r="AK134" s="84"/>
      <c r="AL134" s="13"/>
      <c r="AN134" s="9">
        <f>IF(C134&lt;&gt;"",IF(VLOOKUP(C134,Reference!$I$1:$J$186,2,FALSE)=" ",0,VLOOKUP(C134,Reference!$I$1:$J$186,2,FALSE)),"")</f>
        <v>0.05</v>
      </c>
      <c r="AO134" s="9" t="str">
        <f>IF(C134&lt;&gt;"",IF(VLOOKUP(C134,Reference!$M$1:$Q$186,2,FALSE)=" ",0,VLOOKUP(C134,Reference!$M$1:$Q$186,2,FALSE)),"")</f>
        <v/>
      </c>
    </row>
    <row r="135" spans="1:41" ht="12.75" customHeight="1" x14ac:dyDescent="0.2">
      <c r="A135" s="91"/>
      <c r="B135" s="78"/>
      <c r="C135" s="86" t="s">
        <v>28</v>
      </c>
      <c r="D135" s="87"/>
      <c r="E135" s="87"/>
      <c r="F135" s="87"/>
      <c r="G135" s="87"/>
      <c r="H135" s="87"/>
      <c r="I135" s="87"/>
      <c r="J135" s="87"/>
      <c r="K135" s="87"/>
      <c r="L135" s="88"/>
      <c r="M135" s="24"/>
      <c r="N135" s="83"/>
      <c r="O135" s="83"/>
      <c r="P135" s="83"/>
      <c r="Q135" s="83"/>
      <c r="R135" s="83"/>
      <c r="S135" s="83"/>
      <c r="T135" s="84">
        <f>IF(C135&lt;&gt;"",IF(VLOOKUP(C135,Reference!$A$1:$B$186,2,FALSE)="","N/A",VLOOKUP(C135,Reference!$A$1:$B$186,2,FALSE)),"")</f>
        <v>3.1E-4</v>
      </c>
      <c r="U135" s="84"/>
      <c r="V135" s="84"/>
      <c r="W135" s="84"/>
      <c r="X135" s="107" t="str">
        <f t="shared" si="5"/>
        <v/>
      </c>
      <c r="Y135" s="108"/>
      <c r="Z135" s="108"/>
      <c r="AA135" s="108"/>
      <c r="AB135" s="109"/>
      <c r="AC135" s="85"/>
      <c r="AD135" s="85"/>
      <c r="AE135" s="85"/>
      <c r="AF135" s="85"/>
      <c r="AG135" s="84" t="str">
        <f t="shared" si="6"/>
        <v/>
      </c>
      <c r="AH135" s="84"/>
      <c r="AI135" s="84"/>
      <c r="AJ135" s="84"/>
      <c r="AK135" s="84"/>
      <c r="AL135" s="13"/>
      <c r="AN135" s="9">
        <f>IF(C135&lt;&gt;"",IF(VLOOKUP(C135,Reference!$I$1:$J$186,2,FALSE)=" ",0,VLOOKUP(C135,Reference!$I$1:$J$186,2,FALSE)),"")</f>
        <v>0.05</v>
      </c>
      <c r="AO135" s="9" t="str">
        <f>IF(C135&lt;&gt;"",IF(VLOOKUP(C135,Reference!$M$1:$Q$186,2,FALSE)=" ",0,VLOOKUP(C135,Reference!$M$1:$Q$186,2,FALSE)),"")</f>
        <v/>
      </c>
    </row>
    <row r="136" spans="1:41" ht="12.75" customHeight="1" x14ac:dyDescent="0.2">
      <c r="A136" s="91"/>
      <c r="B136" s="78"/>
      <c r="C136" s="86" t="s">
        <v>61</v>
      </c>
      <c r="D136" s="87"/>
      <c r="E136" s="87"/>
      <c r="F136" s="87"/>
      <c r="G136" s="87"/>
      <c r="H136" s="87"/>
      <c r="I136" s="87"/>
      <c r="J136" s="87"/>
      <c r="K136" s="87"/>
      <c r="L136" s="88"/>
      <c r="M136" s="24"/>
      <c r="N136" s="83"/>
      <c r="O136" s="83"/>
      <c r="P136" s="83"/>
      <c r="Q136" s="83"/>
      <c r="R136" s="83"/>
      <c r="S136" s="83"/>
      <c r="T136" s="84">
        <f>IF(C136&lt;&gt;"",IF(VLOOKUP(C136,Reference!$A$1:$B$186,2,FALSE)="","N/A",VLOOKUP(C136,Reference!$A$1:$B$186,2,FALSE)),"")</f>
        <v>5.2000000000000004E-5</v>
      </c>
      <c r="U136" s="84"/>
      <c r="V136" s="84"/>
      <c r="W136" s="84"/>
      <c r="X136" s="107" t="str">
        <f t="shared" si="5"/>
        <v/>
      </c>
      <c r="Y136" s="108"/>
      <c r="Z136" s="108"/>
      <c r="AA136" s="108"/>
      <c r="AB136" s="109"/>
      <c r="AC136" s="85"/>
      <c r="AD136" s="85"/>
      <c r="AE136" s="85"/>
      <c r="AF136" s="85"/>
      <c r="AG136" s="84" t="str">
        <f t="shared" si="6"/>
        <v/>
      </c>
      <c r="AH136" s="84"/>
      <c r="AI136" s="84"/>
      <c r="AJ136" s="84"/>
      <c r="AK136" s="84"/>
      <c r="AL136" s="13"/>
      <c r="AN136" s="9">
        <f>IF(C136&lt;&gt;"",IF(VLOOKUP(C136,Reference!$I$1:$J$186,2,FALSE)=" ",0,VLOOKUP(C136,Reference!$I$1:$J$186,2,FALSE)),"")</f>
        <v>0.05</v>
      </c>
      <c r="AO136" s="9" t="str">
        <f>IF(C136&lt;&gt;"",IF(VLOOKUP(C136,Reference!$M$1:$Q$186,2,FALSE)=" ",0,VLOOKUP(C136,Reference!$M$1:$Q$186,2,FALSE)),"")</f>
        <v/>
      </c>
    </row>
    <row r="137" spans="1:41" ht="12.75" customHeight="1" x14ac:dyDescent="0.2">
      <c r="A137" s="91"/>
      <c r="B137" s="78"/>
      <c r="C137" s="86" t="s">
        <v>38</v>
      </c>
      <c r="D137" s="87"/>
      <c r="E137" s="87"/>
      <c r="F137" s="87"/>
      <c r="G137" s="87"/>
      <c r="H137" s="87"/>
      <c r="I137" s="87"/>
      <c r="J137" s="87"/>
      <c r="K137" s="87"/>
      <c r="L137" s="88"/>
      <c r="M137" s="24"/>
      <c r="N137" s="83"/>
      <c r="O137" s="83"/>
      <c r="P137" s="83"/>
      <c r="Q137" s="83"/>
      <c r="R137" s="83"/>
      <c r="S137" s="83"/>
      <c r="T137" s="84">
        <f>IF(C137&lt;&gt;"",IF(VLOOKUP(C137,Reference!$A$1:$B$186,2,FALSE)="","N/A",VLOOKUP(C137,Reference!$A$1:$B$186,2,FALSE)),"")</f>
        <v>5.6000000000000001E-2</v>
      </c>
      <c r="U137" s="84"/>
      <c r="V137" s="84"/>
      <c r="W137" s="84"/>
      <c r="X137" s="107" t="str">
        <f t="shared" si="5"/>
        <v/>
      </c>
      <c r="Y137" s="108"/>
      <c r="Z137" s="108"/>
      <c r="AA137" s="108"/>
      <c r="AB137" s="109"/>
      <c r="AC137" s="85"/>
      <c r="AD137" s="85"/>
      <c r="AE137" s="85"/>
      <c r="AF137" s="85"/>
      <c r="AG137" s="84" t="str">
        <f t="shared" si="6"/>
        <v/>
      </c>
      <c r="AH137" s="84"/>
      <c r="AI137" s="84"/>
      <c r="AJ137" s="84"/>
      <c r="AK137" s="84"/>
      <c r="AL137" s="13"/>
      <c r="AN137" s="9">
        <f>IF(C137&lt;&gt;"",IF(VLOOKUP(C137,Reference!$I$1:$J$186,2,FALSE)=" ",0,VLOOKUP(C137,Reference!$I$1:$J$186,2,FALSE)),"")</f>
        <v>0.05</v>
      </c>
      <c r="AO137" s="9" t="str">
        <f>IF(C137&lt;&gt;"",IF(VLOOKUP(C137,Reference!$M$1:$Q$186,2,FALSE)=" ",0,VLOOKUP(C137,Reference!$M$1:$Q$186,2,FALSE)),"")</f>
        <v>Y</v>
      </c>
    </row>
    <row r="138" spans="1:41" ht="12.75" customHeight="1" x14ac:dyDescent="0.2">
      <c r="A138" s="91"/>
      <c r="B138" s="78"/>
      <c r="C138" s="86" t="s">
        <v>46</v>
      </c>
      <c r="D138" s="87"/>
      <c r="E138" s="87"/>
      <c r="F138" s="87"/>
      <c r="G138" s="87"/>
      <c r="H138" s="87"/>
      <c r="I138" s="87"/>
      <c r="J138" s="87"/>
      <c r="K138" s="87"/>
      <c r="L138" s="88"/>
      <c r="M138" s="24"/>
      <c r="N138" s="83"/>
      <c r="O138" s="83"/>
      <c r="P138" s="83"/>
      <c r="Q138" s="83"/>
      <c r="R138" s="83"/>
      <c r="S138" s="83"/>
      <c r="T138" s="84">
        <f>IF(C138&lt;&gt;"",IF(VLOOKUP(C138,Reference!$A$1:$B$186,2,FALSE)="","N/A",VLOOKUP(C138,Reference!$A$1:$B$186,2,FALSE)),"")</f>
        <v>5.6000000000000001E-2</v>
      </c>
      <c r="U138" s="84"/>
      <c r="V138" s="84"/>
      <c r="W138" s="84"/>
      <c r="X138" s="107" t="str">
        <f t="shared" si="5"/>
        <v/>
      </c>
      <c r="Y138" s="108"/>
      <c r="Z138" s="108"/>
      <c r="AA138" s="108"/>
      <c r="AB138" s="109"/>
      <c r="AC138" s="85"/>
      <c r="AD138" s="85"/>
      <c r="AE138" s="85"/>
      <c r="AF138" s="85"/>
      <c r="AG138" s="84" t="str">
        <f t="shared" si="6"/>
        <v/>
      </c>
      <c r="AH138" s="84"/>
      <c r="AI138" s="84"/>
      <c r="AJ138" s="84"/>
      <c r="AK138" s="84"/>
      <c r="AL138" s="13"/>
      <c r="AN138" s="9">
        <f>IF(C138&lt;&gt;"",IF(VLOOKUP(C138,Reference!$I$1:$J$186,2,FALSE)=" ",0,VLOOKUP(C138,Reference!$I$1:$J$186,2,FALSE)),"")</f>
        <v>0.05</v>
      </c>
      <c r="AO138" s="9" t="str">
        <f>IF(C138&lt;&gt;"",IF(VLOOKUP(C138,Reference!$M$1:$Q$186,2,FALSE)=" ",0,VLOOKUP(C138,Reference!$M$1:$Q$186,2,FALSE)),"")</f>
        <v>Y</v>
      </c>
    </row>
    <row r="139" spans="1:41" ht="12.75" customHeight="1" x14ac:dyDescent="0.2">
      <c r="A139" s="91"/>
      <c r="B139" s="78"/>
      <c r="C139" s="86" t="s">
        <v>182</v>
      </c>
      <c r="D139" s="87"/>
      <c r="E139" s="87"/>
      <c r="F139" s="87"/>
      <c r="G139" s="87"/>
      <c r="H139" s="87"/>
      <c r="I139" s="87"/>
      <c r="J139" s="87"/>
      <c r="K139" s="87"/>
      <c r="L139" s="88"/>
      <c r="M139" s="24"/>
      <c r="N139" s="83"/>
      <c r="O139" s="83"/>
      <c r="P139" s="83"/>
      <c r="Q139" s="83"/>
      <c r="R139" s="83"/>
      <c r="S139" s="83"/>
      <c r="T139" s="84" t="str">
        <f>IF(C139&lt;&gt;"",IF(VLOOKUP(C139,Reference!$A$1:$B$186,2,FALSE)="","N/A",VLOOKUP(C139,Reference!$A$1:$B$186,2,FALSE)),"")</f>
        <v>N/A</v>
      </c>
      <c r="U139" s="84"/>
      <c r="V139" s="84"/>
      <c r="W139" s="84"/>
      <c r="X139" s="107" t="str">
        <f t="shared" si="5"/>
        <v/>
      </c>
      <c r="Y139" s="108"/>
      <c r="Z139" s="108"/>
      <c r="AA139" s="108"/>
      <c r="AB139" s="109"/>
      <c r="AC139" s="85"/>
      <c r="AD139" s="85"/>
      <c r="AE139" s="85"/>
      <c r="AF139" s="85"/>
      <c r="AG139" s="84" t="str">
        <f t="shared" si="6"/>
        <v/>
      </c>
      <c r="AH139" s="84"/>
      <c r="AI139" s="84"/>
      <c r="AJ139" s="84"/>
      <c r="AK139" s="84"/>
      <c r="AL139" s="13"/>
      <c r="AN139" s="9">
        <f>IF(C139&lt;&gt;"",IF(VLOOKUP(C139,Reference!$I$1:$J$186,2,FALSE)=" ",0,VLOOKUP(C139,Reference!$I$1:$J$186,2,FALSE)),"")</f>
        <v>0.05</v>
      </c>
      <c r="AO139" s="9" t="str">
        <f>IF(C139&lt;&gt;"",IF(VLOOKUP(C139,Reference!$M$1:$Q$186,2,FALSE)=" ",0,VLOOKUP(C139,Reference!$M$1:$Q$186,2,FALSE)),"")</f>
        <v/>
      </c>
    </row>
    <row r="140" spans="1:41" ht="12.75" customHeight="1" x14ac:dyDescent="0.2">
      <c r="A140" s="91"/>
      <c r="B140" s="78"/>
      <c r="C140" s="86" t="s">
        <v>66</v>
      </c>
      <c r="D140" s="87"/>
      <c r="E140" s="87"/>
      <c r="F140" s="87"/>
      <c r="G140" s="87"/>
      <c r="H140" s="87"/>
      <c r="I140" s="87"/>
      <c r="J140" s="87"/>
      <c r="K140" s="87"/>
      <c r="L140" s="88"/>
      <c r="M140" s="24"/>
      <c r="N140" s="83"/>
      <c r="O140" s="83"/>
      <c r="P140" s="83"/>
      <c r="Q140" s="83"/>
      <c r="R140" s="83"/>
      <c r="S140" s="83"/>
      <c r="T140" s="84">
        <f>IF(C140&lt;&gt;"",IF(VLOOKUP(C140,Reference!$A$1:$B$186,2,FALSE)="","N/A",VLOOKUP(C140,Reference!$A$1:$B$186,2,FALSE)),"")</f>
        <v>3.6000000000000004E-2</v>
      </c>
      <c r="U140" s="84"/>
      <c r="V140" s="84"/>
      <c r="W140" s="84"/>
      <c r="X140" s="107" t="str">
        <f t="shared" si="5"/>
        <v/>
      </c>
      <c r="Y140" s="108"/>
      <c r="Z140" s="108"/>
      <c r="AA140" s="108"/>
      <c r="AB140" s="109"/>
      <c r="AC140" s="85"/>
      <c r="AD140" s="85"/>
      <c r="AE140" s="85"/>
      <c r="AF140" s="85"/>
      <c r="AG140" s="84" t="str">
        <f t="shared" si="6"/>
        <v/>
      </c>
      <c r="AH140" s="84"/>
      <c r="AI140" s="84"/>
      <c r="AJ140" s="84"/>
      <c r="AK140" s="84"/>
      <c r="AL140" s="13"/>
      <c r="AN140" s="9">
        <f>IF(C140&lt;&gt;"",IF(VLOOKUP(C140,Reference!$I$1:$J$186,2,FALSE)=" ",0,VLOOKUP(C140,Reference!$I$1:$J$186,2,FALSE)),"")</f>
        <v>0.05</v>
      </c>
      <c r="AO140" s="9" t="str">
        <f>IF(C140&lt;&gt;"",IF(VLOOKUP(C140,Reference!$M$1:$Q$186,2,FALSE)=" ",0,VLOOKUP(C140,Reference!$M$1:$Q$186,2,FALSE)),"")</f>
        <v/>
      </c>
    </row>
    <row r="141" spans="1:41" ht="12.75" customHeight="1" x14ac:dyDescent="0.2">
      <c r="A141" s="91"/>
      <c r="B141" s="78"/>
      <c r="C141" s="86" t="s">
        <v>67</v>
      </c>
      <c r="D141" s="87"/>
      <c r="E141" s="87"/>
      <c r="F141" s="87"/>
      <c r="G141" s="87"/>
      <c r="H141" s="87"/>
      <c r="I141" s="87"/>
      <c r="J141" s="87"/>
      <c r="K141" s="87"/>
      <c r="L141" s="88"/>
      <c r="M141" s="24"/>
      <c r="N141" s="83"/>
      <c r="O141" s="83"/>
      <c r="P141" s="83"/>
      <c r="Q141" s="83"/>
      <c r="R141" s="83"/>
      <c r="S141" s="83"/>
      <c r="T141" s="84">
        <f>IF(C141&lt;&gt;"",IF(VLOOKUP(C141,Reference!$A$1:$B$186,2,FALSE)="","N/A",VLOOKUP(C141,Reference!$A$1:$B$186,2,FALSE)),"")</f>
        <v>0.28999999999999998</v>
      </c>
      <c r="U141" s="84"/>
      <c r="V141" s="84"/>
      <c r="W141" s="84"/>
      <c r="X141" s="107" t="str">
        <f t="shared" ref="X141:X169" si="7">IF(AND(C141&lt;&gt;"",N141&lt;&gt;""),IF(AND(N141&lt;=VALUE(AN141),M141="&lt;"),"No (Value &lt; QL)",IF(N141&gt;=T141,"Yes","No")),"")</f>
        <v/>
      </c>
      <c r="Y141" s="108"/>
      <c r="Z141" s="108"/>
      <c r="AA141" s="108"/>
      <c r="AB141" s="109"/>
      <c r="AC141" s="85"/>
      <c r="AD141" s="85"/>
      <c r="AE141" s="85"/>
      <c r="AF141" s="85"/>
      <c r="AG141" s="84" t="str">
        <f t="shared" si="6"/>
        <v/>
      </c>
      <c r="AH141" s="84"/>
      <c r="AI141" s="84"/>
      <c r="AJ141" s="84"/>
      <c r="AK141" s="84"/>
      <c r="AL141" s="13"/>
      <c r="AN141" s="9">
        <f>IF(C141&lt;&gt;"",IF(VLOOKUP(C141,Reference!$I$1:$J$186,2,FALSE)=" ",0,VLOOKUP(C141,Reference!$I$1:$J$186,2,FALSE)),"")</f>
        <v>0.05</v>
      </c>
      <c r="AO141" s="9" t="str">
        <f>IF(C141&lt;&gt;"",IF(VLOOKUP(C141,Reference!$M$1:$Q$186,2,FALSE)=" ",0,VLOOKUP(C141,Reference!$M$1:$Q$186,2,FALSE)),"")</f>
        <v>Y</v>
      </c>
    </row>
    <row r="142" spans="1:41" ht="12.75" customHeight="1" x14ac:dyDescent="0.2">
      <c r="A142" s="91"/>
      <c r="B142" s="78"/>
      <c r="C142" s="86" t="s">
        <v>75</v>
      </c>
      <c r="D142" s="87"/>
      <c r="E142" s="87"/>
      <c r="F142" s="87"/>
      <c r="G142" s="87"/>
      <c r="H142" s="87"/>
      <c r="I142" s="87"/>
      <c r="J142" s="87"/>
      <c r="K142" s="87"/>
      <c r="L142" s="88"/>
      <c r="M142" s="24"/>
      <c r="N142" s="83"/>
      <c r="O142" s="83"/>
      <c r="P142" s="83"/>
      <c r="Q142" s="83"/>
      <c r="R142" s="83"/>
      <c r="S142" s="83"/>
      <c r="T142" s="84">
        <f>IF(C142&lt;&gt;"",IF(VLOOKUP(C142,Reference!$A$1:$B$186,2,FALSE)="","N/A",VLOOKUP(C142,Reference!$A$1:$B$186,2,FALSE)),"")</f>
        <v>7.9000000000000009E-5</v>
      </c>
      <c r="U142" s="84"/>
      <c r="V142" s="84"/>
      <c r="W142" s="84"/>
      <c r="X142" s="107" t="str">
        <f t="shared" si="7"/>
        <v/>
      </c>
      <c r="Y142" s="108"/>
      <c r="Z142" s="108"/>
      <c r="AA142" s="108"/>
      <c r="AB142" s="109"/>
      <c r="AC142" s="85"/>
      <c r="AD142" s="85"/>
      <c r="AE142" s="85"/>
      <c r="AF142" s="85"/>
      <c r="AG142" s="84" t="str">
        <f t="shared" si="6"/>
        <v/>
      </c>
      <c r="AH142" s="84"/>
      <c r="AI142" s="84"/>
      <c r="AJ142" s="84"/>
      <c r="AK142" s="84"/>
      <c r="AL142" s="13"/>
      <c r="AN142" s="9">
        <f>IF(C142&lt;&gt;"",IF(VLOOKUP(C142,Reference!$I$1:$J$186,2,FALSE)=" ",0,VLOOKUP(C142,Reference!$I$1:$J$186,2,FALSE)),"")</f>
        <v>0.05</v>
      </c>
      <c r="AO142" s="9" t="str">
        <f>IF(C142&lt;&gt;"",IF(VLOOKUP(C142,Reference!$M$1:$Q$186,2,FALSE)=" ",0,VLOOKUP(C142,Reference!$M$1:$Q$186,2,FALSE)),"")</f>
        <v/>
      </c>
    </row>
    <row r="143" spans="1:41" ht="12.75" customHeight="1" x14ac:dyDescent="0.2">
      <c r="A143" s="91"/>
      <c r="B143" s="78"/>
      <c r="C143" s="86" t="s">
        <v>76</v>
      </c>
      <c r="D143" s="87"/>
      <c r="E143" s="87"/>
      <c r="F143" s="87"/>
      <c r="G143" s="87"/>
      <c r="H143" s="87"/>
      <c r="I143" s="87"/>
      <c r="J143" s="87"/>
      <c r="K143" s="87"/>
      <c r="L143" s="88"/>
      <c r="M143" s="24"/>
      <c r="N143" s="83"/>
      <c r="O143" s="83"/>
      <c r="P143" s="83"/>
      <c r="Q143" s="83"/>
      <c r="R143" s="83"/>
      <c r="S143" s="83"/>
      <c r="T143" s="84">
        <f>IF(C143&lt;&gt;"",IF(VLOOKUP(C143,Reference!$A$1:$B$186,2,FALSE)="","N/A",VLOOKUP(C143,Reference!$A$1:$B$186,2,FALSE)),"")</f>
        <v>3.8999999999999999E-5</v>
      </c>
      <c r="U143" s="84"/>
      <c r="V143" s="84"/>
      <c r="W143" s="84"/>
      <c r="X143" s="107" t="str">
        <f t="shared" si="7"/>
        <v/>
      </c>
      <c r="Y143" s="108"/>
      <c r="Z143" s="108"/>
      <c r="AA143" s="108"/>
      <c r="AB143" s="109"/>
      <c r="AC143" s="85"/>
      <c r="AD143" s="85"/>
      <c r="AE143" s="85"/>
      <c r="AF143" s="85"/>
      <c r="AG143" s="84" t="str">
        <f t="shared" si="6"/>
        <v/>
      </c>
      <c r="AH143" s="84"/>
      <c r="AI143" s="84"/>
      <c r="AJ143" s="84"/>
      <c r="AK143" s="84"/>
      <c r="AL143" s="13"/>
      <c r="AN143" s="9">
        <f>IF(C143&lt;&gt;"",IF(VLOOKUP(C143,Reference!$I$1:$J$186,2,FALSE)=" ",0,VLOOKUP(C143,Reference!$I$1:$J$186,2,FALSE)),"")</f>
        <v>0.05</v>
      </c>
      <c r="AO143" s="9" t="str">
        <f>IF(C143&lt;&gt;"",IF(VLOOKUP(C143,Reference!$M$1:$Q$186,2,FALSE)=" ",0,VLOOKUP(C143,Reference!$M$1:$Q$186,2,FALSE)),"")</f>
        <v/>
      </c>
    </row>
    <row r="144" spans="1:41" ht="12.75" customHeight="1" x14ac:dyDescent="0.2">
      <c r="A144" s="91"/>
      <c r="B144" s="78"/>
      <c r="C144" s="86" t="s">
        <v>195</v>
      </c>
      <c r="D144" s="87"/>
      <c r="E144" s="87"/>
      <c r="F144" s="87"/>
      <c r="G144" s="87"/>
      <c r="H144" s="87"/>
      <c r="I144" s="87"/>
      <c r="J144" s="87"/>
      <c r="K144" s="87"/>
      <c r="L144" s="88"/>
      <c r="M144" s="24"/>
      <c r="N144" s="83"/>
      <c r="O144" s="83"/>
      <c r="P144" s="83"/>
      <c r="Q144" s="83"/>
      <c r="R144" s="83"/>
      <c r="S144" s="83"/>
      <c r="T144" s="84" t="str">
        <f>IF(C144&lt;&gt;"",IF(VLOOKUP(C144,Reference!$A$1:$B$186,2,FALSE)="","N/A",VLOOKUP(C144,Reference!$A$1:$B$186,2,FALSE)),"")</f>
        <v>N/A</v>
      </c>
      <c r="U144" s="84"/>
      <c r="V144" s="84"/>
      <c r="W144" s="84"/>
      <c r="X144" s="107" t="str">
        <f t="shared" si="7"/>
        <v/>
      </c>
      <c r="Y144" s="108"/>
      <c r="Z144" s="108"/>
      <c r="AA144" s="108"/>
      <c r="AB144" s="109"/>
      <c r="AC144" s="85"/>
      <c r="AD144" s="85"/>
      <c r="AE144" s="85"/>
      <c r="AF144" s="85"/>
      <c r="AG144" s="84" t="str">
        <f t="shared" ref="AG144:AG169" si="8">IF($N144&lt;&gt;"",IF(AND(X144="Yes",AC144&lt;&gt;""),IF(($N144/$AC144)&gt;0.5,"Establish Limits",IF(AND($AO144="Y",($N144/$AC144)&gt;0.1),"Monitor",IF(AND($AO144&lt;&gt;"Y",($N144/$AC144)&gt;0.25),"Monitor","No Limits/Monitoring"))),""),"")</f>
        <v/>
      </c>
      <c r="AH144" s="84"/>
      <c r="AI144" s="84"/>
      <c r="AJ144" s="84"/>
      <c r="AK144" s="84"/>
      <c r="AL144" s="13"/>
      <c r="AO144" s="9" t="str">
        <f>IF(C144&lt;&gt;"",IF(VLOOKUP(C144,Reference!$M$1:$Q$186,2,FALSE)=" ",0,VLOOKUP(C144,Reference!$M$1:$Q$186,2,FALSE)),"")</f>
        <v/>
      </c>
    </row>
    <row r="145" spans="1:44" ht="12.75" customHeight="1" x14ac:dyDescent="0.2">
      <c r="A145" s="91"/>
      <c r="B145" s="78"/>
      <c r="C145" s="86" t="s">
        <v>197</v>
      </c>
      <c r="D145" s="87"/>
      <c r="E145" s="87"/>
      <c r="F145" s="87"/>
      <c r="G145" s="87"/>
      <c r="H145" s="87"/>
      <c r="I145" s="87"/>
      <c r="J145" s="87"/>
      <c r="K145" s="87"/>
      <c r="L145" s="88"/>
      <c r="M145" s="24"/>
      <c r="N145" s="83"/>
      <c r="O145" s="83"/>
      <c r="P145" s="83"/>
      <c r="Q145" s="83"/>
      <c r="R145" s="83"/>
      <c r="S145" s="83"/>
      <c r="T145" s="84" t="str">
        <f>IF(C145&lt;&gt;"",IF(VLOOKUP(C145,Reference!$A$1:$B$186,2,FALSE)="","N/A",VLOOKUP(C145,Reference!$A$1:$B$186,2,FALSE)),"")</f>
        <v>N/A</v>
      </c>
      <c r="U145" s="84"/>
      <c r="V145" s="84"/>
      <c r="W145" s="84"/>
      <c r="X145" s="107" t="str">
        <f t="shared" si="7"/>
        <v/>
      </c>
      <c r="Y145" s="108"/>
      <c r="Z145" s="108"/>
      <c r="AA145" s="108"/>
      <c r="AB145" s="109"/>
      <c r="AC145" s="85"/>
      <c r="AD145" s="85"/>
      <c r="AE145" s="85"/>
      <c r="AF145" s="85"/>
      <c r="AG145" s="84" t="str">
        <f t="shared" si="8"/>
        <v/>
      </c>
      <c r="AH145" s="84"/>
      <c r="AI145" s="84"/>
      <c r="AJ145" s="84"/>
      <c r="AK145" s="84"/>
      <c r="AL145" s="13"/>
      <c r="AO145" s="9" t="str">
        <f>IF(C145&lt;&gt;"",IF(VLOOKUP(C145,Reference!$M$1:$Q$186,2,FALSE)=" ",0,VLOOKUP(C145,Reference!$M$1:$Q$186,2,FALSE)),"")</f>
        <v/>
      </c>
    </row>
    <row r="146" spans="1:44" ht="12.75" customHeight="1" x14ac:dyDescent="0.2">
      <c r="A146" s="91"/>
      <c r="B146" s="78"/>
      <c r="C146" s="86" t="s">
        <v>193</v>
      </c>
      <c r="D146" s="87"/>
      <c r="E146" s="87"/>
      <c r="F146" s="87"/>
      <c r="G146" s="87"/>
      <c r="H146" s="87"/>
      <c r="I146" s="87"/>
      <c r="J146" s="87"/>
      <c r="K146" s="87"/>
      <c r="L146" s="88"/>
      <c r="M146" s="24"/>
      <c r="N146" s="83"/>
      <c r="O146" s="83"/>
      <c r="P146" s="83"/>
      <c r="Q146" s="83"/>
      <c r="R146" s="83"/>
      <c r="S146" s="83"/>
      <c r="T146" s="84" t="str">
        <f>IF(C146&lt;&gt;"",IF(VLOOKUP(C146,Reference!$A$1:$B$186,2,FALSE)="","N/A",VLOOKUP(C146,Reference!$A$1:$B$186,2,FALSE)),"")</f>
        <v>N/A</v>
      </c>
      <c r="U146" s="84"/>
      <c r="V146" s="84"/>
      <c r="W146" s="84"/>
      <c r="X146" s="107" t="str">
        <f t="shared" si="7"/>
        <v/>
      </c>
      <c r="Y146" s="108"/>
      <c r="Z146" s="108"/>
      <c r="AA146" s="108"/>
      <c r="AB146" s="109"/>
      <c r="AC146" s="85"/>
      <c r="AD146" s="85"/>
      <c r="AE146" s="85"/>
      <c r="AF146" s="85"/>
      <c r="AG146" s="84" t="str">
        <f t="shared" si="8"/>
        <v/>
      </c>
      <c r="AH146" s="84"/>
      <c r="AI146" s="84"/>
      <c r="AJ146" s="84"/>
      <c r="AK146" s="84"/>
      <c r="AL146" s="13"/>
      <c r="AO146" s="9" t="str">
        <f>IF(C146&lt;&gt;"",IF(VLOOKUP(C146,Reference!$M$1:$Q$186,2,FALSE)=" ",0,VLOOKUP(C146,Reference!$M$1:$Q$186,2,FALSE)),"")</f>
        <v/>
      </c>
    </row>
    <row r="147" spans="1:44" ht="12.75" customHeight="1" x14ac:dyDescent="0.2">
      <c r="A147" s="91"/>
      <c r="B147" s="78"/>
      <c r="C147" s="86" t="s">
        <v>194</v>
      </c>
      <c r="D147" s="87"/>
      <c r="E147" s="87"/>
      <c r="F147" s="87"/>
      <c r="G147" s="87"/>
      <c r="H147" s="87"/>
      <c r="I147" s="87"/>
      <c r="J147" s="87"/>
      <c r="K147" s="87"/>
      <c r="L147" s="88"/>
      <c r="M147" s="24"/>
      <c r="N147" s="83"/>
      <c r="O147" s="83"/>
      <c r="P147" s="83"/>
      <c r="Q147" s="83"/>
      <c r="R147" s="83"/>
      <c r="S147" s="83"/>
      <c r="T147" s="84" t="str">
        <f>IF(C147&lt;&gt;"",IF(VLOOKUP(C147,Reference!$A$1:$B$186,2,FALSE)="","N/A",VLOOKUP(C147,Reference!$A$1:$B$186,2,FALSE)),"")</f>
        <v>N/A</v>
      </c>
      <c r="U147" s="84"/>
      <c r="V147" s="84"/>
      <c r="W147" s="84"/>
      <c r="X147" s="107" t="str">
        <f t="shared" si="7"/>
        <v/>
      </c>
      <c r="Y147" s="108"/>
      <c r="Z147" s="108"/>
      <c r="AA147" s="108"/>
      <c r="AB147" s="109"/>
      <c r="AC147" s="85"/>
      <c r="AD147" s="85"/>
      <c r="AE147" s="85"/>
      <c r="AF147" s="85"/>
      <c r="AG147" s="84" t="str">
        <f t="shared" si="8"/>
        <v/>
      </c>
      <c r="AH147" s="84"/>
      <c r="AI147" s="84"/>
      <c r="AJ147" s="84"/>
      <c r="AK147" s="84"/>
      <c r="AL147" s="13"/>
      <c r="AO147" s="9" t="str">
        <f>IF(C147&lt;&gt;"",IF(VLOOKUP(C147,Reference!$M$1:$Q$186,2,FALSE)=" ",0,VLOOKUP(C147,Reference!$M$1:$Q$186,2,FALSE)),"")</f>
        <v/>
      </c>
    </row>
    <row r="148" spans="1:44" ht="12.75" customHeight="1" x14ac:dyDescent="0.2">
      <c r="A148" s="91"/>
      <c r="B148" s="78"/>
      <c r="C148" s="86" t="s">
        <v>196</v>
      </c>
      <c r="D148" s="87"/>
      <c r="E148" s="87"/>
      <c r="F148" s="87"/>
      <c r="G148" s="87"/>
      <c r="H148" s="87"/>
      <c r="I148" s="87"/>
      <c r="J148" s="87"/>
      <c r="K148" s="87"/>
      <c r="L148" s="88"/>
      <c r="M148" s="24"/>
      <c r="N148" s="83"/>
      <c r="O148" s="83"/>
      <c r="P148" s="83"/>
      <c r="Q148" s="83"/>
      <c r="R148" s="83"/>
      <c r="S148" s="83"/>
      <c r="T148" s="84" t="str">
        <f>IF(C148&lt;&gt;"",IF(VLOOKUP(C148,Reference!$A$1:$B$186,2,FALSE)="","N/A",VLOOKUP(C148,Reference!$A$1:$B$186,2,FALSE)),"")</f>
        <v>N/A</v>
      </c>
      <c r="U148" s="84"/>
      <c r="V148" s="84"/>
      <c r="W148" s="84"/>
      <c r="X148" s="107" t="str">
        <f t="shared" si="7"/>
        <v/>
      </c>
      <c r="Y148" s="108"/>
      <c r="Z148" s="108"/>
      <c r="AA148" s="108"/>
      <c r="AB148" s="109"/>
      <c r="AC148" s="85"/>
      <c r="AD148" s="85"/>
      <c r="AE148" s="85"/>
      <c r="AF148" s="85"/>
      <c r="AG148" s="84" t="str">
        <f t="shared" si="8"/>
        <v/>
      </c>
      <c r="AH148" s="84"/>
      <c r="AI148" s="84"/>
      <c r="AJ148" s="84"/>
      <c r="AK148" s="84"/>
      <c r="AL148" s="13"/>
      <c r="AO148" s="9" t="str">
        <f>IF(C148&lt;&gt;"",IF(VLOOKUP(C148,Reference!$M$1:$Q$186,2,FALSE)=" ",0,VLOOKUP(C148,Reference!$M$1:$Q$186,2,FALSE)),"")</f>
        <v/>
      </c>
    </row>
    <row r="149" spans="1:44" ht="12.75" customHeight="1" x14ac:dyDescent="0.2">
      <c r="A149" s="91"/>
      <c r="B149" s="78"/>
      <c r="C149" s="86" t="s">
        <v>198</v>
      </c>
      <c r="D149" s="87"/>
      <c r="E149" s="87"/>
      <c r="F149" s="87"/>
      <c r="G149" s="87"/>
      <c r="H149" s="87"/>
      <c r="I149" s="87"/>
      <c r="J149" s="87"/>
      <c r="K149" s="87"/>
      <c r="L149" s="88"/>
      <c r="M149" s="24"/>
      <c r="N149" s="83"/>
      <c r="O149" s="83"/>
      <c r="P149" s="83"/>
      <c r="Q149" s="83"/>
      <c r="R149" s="83"/>
      <c r="S149" s="83"/>
      <c r="T149" s="84" t="str">
        <f>IF(C149&lt;&gt;"",IF(VLOOKUP(C149,Reference!$A$1:$B$186,2,FALSE)="","N/A",VLOOKUP(C149,Reference!$A$1:$B$186,2,FALSE)),"")</f>
        <v>N/A</v>
      </c>
      <c r="U149" s="84"/>
      <c r="V149" s="84"/>
      <c r="W149" s="84"/>
      <c r="X149" s="107" t="str">
        <f t="shared" si="7"/>
        <v/>
      </c>
      <c r="Y149" s="108"/>
      <c r="Z149" s="108"/>
      <c r="AA149" s="108"/>
      <c r="AB149" s="109"/>
      <c r="AC149" s="85"/>
      <c r="AD149" s="85"/>
      <c r="AE149" s="85"/>
      <c r="AF149" s="85"/>
      <c r="AG149" s="84" t="str">
        <f t="shared" si="8"/>
        <v/>
      </c>
      <c r="AH149" s="84"/>
      <c r="AI149" s="84"/>
      <c r="AJ149" s="84"/>
      <c r="AK149" s="84"/>
      <c r="AL149" s="13"/>
      <c r="AO149" s="9" t="str">
        <f>IF(C149&lt;&gt;"",IF(VLOOKUP(C149,Reference!$M$1:$Q$186,2,FALSE)=" ",0,VLOOKUP(C149,Reference!$M$1:$Q$186,2,FALSE)),"")</f>
        <v/>
      </c>
    </row>
    <row r="150" spans="1:44" ht="12.75" customHeight="1" x14ac:dyDescent="0.2">
      <c r="A150" s="91"/>
      <c r="B150" s="78"/>
      <c r="C150" s="86" t="s">
        <v>203</v>
      </c>
      <c r="D150" s="87"/>
      <c r="E150" s="87"/>
      <c r="F150" s="87"/>
      <c r="G150" s="87"/>
      <c r="H150" s="87"/>
      <c r="I150" s="87"/>
      <c r="J150" s="87"/>
      <c r="K150" s="87"/>
      <c r="L150" s="88"/>
      <c r="M150" s="24"/>
      <c r="N150" s="83"/>
      <c r="O150" s="83"/>
      <c r="P150" s="83"/>
      <c r="Q150" s="83"/>
      <c r="R150" s="83"/>
      <c r="S150" s="83"/>
      <c r="T150" s="84" t="str">
        <f>IF(C150&lt;&gt;"",IF(VLOOKUP(C150,Reference!$A$1:$B$186,2,FALSE)="","N/A",VLOOKUP(C150,Reference!$A$1:$B$186,2,FALSE)),"")</f>
        <v>N/A</v>
      </c>
      <c r="U150" s="84"/>
      <c r="V150" s="84"/>
      <c r="W150" s="84"/>
      <c r="X150" s="107" t="str">
        <f t="shared" si="7"/>
        <v/>
      </c>
      <c r="Y150" s="108"/>
      <c r="Z150" s="108"/>
      <c r="AA150" s="108"/>
      <c r="AB150" s="109"/>
      <c r="AC150" s="85"/>
      <c r="AD150" s="85"/>
      <c r="AE150" s="85"/>
      <c r="AF150" s="85"/>
      <c r="AG150" s="84" t="str">
        <f t="shared" si="8"/>
        <v/>
      </c>
      <c r="AH150" s="84"/>
      <c r="AI150" s="84"/>
      <c r="AJ150" s="84"/>
      <c r="AK150" s="84"/>
      <c r="AL150" s="13"/>
      <c r="AO150" s="9" t="str">
        <f>IF(C150&lt;&gt;"",IF(VLOOKUP(C150,Reference!$M$1:$Q$186,2,FALSE)=" ",0,VLOOKUP(C150,Reference!$M$1:$Q$186,2,FALSE)),"")</f>
        <v/>
      </c>
    </row>
    <row r="151" spans="1:44" ht="12.75" customHeight="1" x14ac:dyDescent="0.2">
      <c r="A151" s="91"/>
      <c r="B151" s="78"/>
      <c r="C151" s="86" t="s">
        <v>123</v>
      </c>
      <c r="D151" s="87"/>
      <c r="E151" s="87"/>
      <c r="F151" s="87"/>
      <c r="G151" s="87"/>
      <c r="H151" s="87"/>
      <c r="I151" s="87"/>
      <c r="J151" s="87"/>
      <c r="K151" s="87"/>
      <c r="L151" s="88"/>
      <c r="M151" s="24"/>
      <c r="N151" s="83"/>
      <c r="O151" s="83"/>
      <c r="P151" s="83"/>
      <c r="Q151" s="83"/>
      <c r="R151" s="83"/>
      <c r="S151" s="83"/>
      <c r="T151" s="84">
        <f>IF(C151&lt;&gt;"",IF(VLOOKUP(C151,Reference!$A$1:$B$186,2,FALSE)="","N/A",VLOOKUP(C151,Reference!$A$1:$B$186,2,FALSE)),"")</f>
        <v>1.9999999999999998E-4</v>
      </c>
      <c r="U151" s="84"/>
      <c r="V151" s="84"/>
      <c r="W151" s="84"/>
      <c r="X151" s="107" t="str">
        <f t="shared" si="7"/>
        <v/>
      </c>
      <c r="Y151" s="108"/>
      <c r="Z151" s="108"/>
      <c r="AA151" s="108"/>
      <c r="AB151" s="109"/>
      <c r="AC151" s="85"/>
      <c r="AD151" s="85"/>
      <c r="AE151" s="85"/>
      <c r="AF151" s="85"/>
      <c r="AG151" s="84" t="str">
        <f t="shared" si="8"/>
        <v/>
      </c>
      <c r="AH151" s="84"/>
      <c r="AI151" s="84"/>
      <c r="AJ151" s="84"/>
      <c r="AK151" s="84"/>
      <c r="AL151" s="13"/>
      <c r="AN151" s="9">
        <f>IF(C151&lt;&gt;"",IF(VLOOKUP(C151,Reference!$I$1:$J$186,2,FALSE)=" ",0,VLOOKUP(C151,Reference!$I$1:$J$186,2,FALSE)),"")</f>
        <v>0.5</v>
      </c>
      <c r="AO151" s="9" t="str">
        <f>IF(C151&lt;&gt;"",IF(VLOOKUP(C151,Reference!$M$1:$Q$186,2,FALSE)=" ",0,VLOOKUP(C151,Reference!$M$1:$Q$186,2,FALSE)),"")</f>
        <v/>
      </c>
    </row>
    <row r="152" spans="1:44" ht="12.75" customHeight="1" x14ac:dyDescent="0.2">
      <c r="A152" s="91"/>
      <c r="B152" s="79"/>
      <c r="C152" s="86" t="s">
        <v>14</v>
      </c>
      <c r="D152" s="87"/>
      <c r="E152" s="87"/>
      <c r="F152" s="87"/>
      <c r="G152" s="87"/>
      <c r="H152" s="87"/>
      <c r="I152" s="87"/>
      <c r="J152" s="87"/>
      <c r="K152" s="87"/>
      <c r="L152" s="88"/>
      <c r="M152" s="24"/>
      <c r="N152" s="83"/>
      <c r="O152" s="83"/>
      <c r="P152" s="83"/>
      <c r="Q152" s="83"/>
      <c r="R152" s="83"/>
      <c r="S152" s="83"/>
      <c r="T152" s="84">
        <f>IF(C152&lt;&gt;"",IF(VLOOKUP(C152,Reference!$A$1:$B$186,2,FALSE)="","N/A",VLOOKUP(C152,Reference!$A$1:$B$186,2,FALSE)),"")</f>
        <v>5.0000000000000001E-9</v>
      </c>
      <c r="U152" s="84"/>
      <c r="V152" s="84"/>
      <c r="W152" s="84"/>
      <c r="X152" s="107" t="str">
        <f t="shared" si="7"/>
        <v/>
      </c>
      <c r="Y152" s="108"/>
      <c r="Z152" s="108"/>
      <c r="AA152" s="108"/>
      <c r="AB152" s="109"/>
      <c r="AC152" s="85"/>
      <c r="AD152" s="85"/>
      <c r="AE152" s="85"/>
      <c r="AF152" s="85"/>
      <c r="AG152" s="84" t="str">
        <f t="shared" si="8"/>
        <v/>
      </c>
      <c r="AH152" s="84"/>
      <c r="AI152" s="84"/>
      <c r="AJ152" s="84"/>
      <c r="AK152" s="84"/>
      <c r="AL152" s="13"/>
      <c r="AN152" s="9">
        <f>IF(C152&lt;&gt;"",IF(VLOOKUP(C152,Reference!$I$1:$J$186,2,FALSE)=" ",0,VLOOKUP(C152,Reference!$I$1:$J$186,2,FALSE)),"")</f>
        <v>5.0000000000000004E-6</v>
      </c>
      <c r="AO152" s="9" t="str">
        <f>IF(C152&lt;&gt;"",IF(VLOOKUP(C152,Reference!$M$1:$Q$186,2,FALSE)=" ",0,VLOOKUP(C152,Reference!$M$1:$Q$186,2,FALSE)),"")</f>
        <v/>
      </c>
    </row>
    <row r="153" spans="1:44" ht="12.75" customHeight="1" x14ac:dyDescent="0.2">
      <c r="A153" s="91"/>
      <c r="B153" s="77" t="s">
        <v>225</v>
      </c>
      <c r="C153" s="86" t="s">
        <v>183</v>
      </c>
      <c r="D153" s="87"/>
      <c r="E153" s="87"/>
      <c r="F153" s="87"/>
      <c r="G153" s="87"/>
      <c r="H153" s="87"/>
      <c r="I153" s="87"/>
      <c r="J153" s="87"/>
      <c r="K153" s="87"/>
      <c r="L153" s="88"/>
      <c r="M153" s="24"/>
      <c r="N153" s="83"/>
      <c r="O153" s="83"/>
      <c r="P153" s="83"/>
      <c r="Q153" s="83"/>
      <c r="R153" s="83"/>
      <c r="S153" s="83"/>
      <c r="T153" s="84" t="str">
        <f>IF(C153&lt;&gt;"",IF(VLOOKUP(C153,Reference!$A$1:$B$186,2,FALSE)="","N/A",VLOOKUP(C153,Reference!$A$1:$B$186,2,FALSE)),"")</f>
        <v>N/A</v>
      </c>
      <c r="U153" s="84"/>
      <c r="V153" s="84"/>
      <c r="W153" s="84"/>
      <c r="X153" s="84" t="str">
        <f t="shared" si="7"/>
        <v/>
      </c>
      <c r="Y153" s="84"/>
      <c r="Z153" s="84"/>
      <c r="AA153" s="84"/>
      <c r="AB153" s="84"/>
      <c r="AC153" s="85"/>
      <c r="AD153" s="85"/>
      <c r="AE153" s="85"/>
      <c r="AF153" s="85"/>
      <c r="AG153" s="84" t="str">
        <f t="shared" si="8"/>
        <v/>
      </c>
      <c r="AH153" s="84"/>
      <c r="AI153" s="84"/>
      <c r="AJ153" s="84"/>
      <c r="AK153" s="84"/>
      <c r="AL153" s="13"/>
      <c r="AN153" s="9">
        <f>IF(C153&lt;&gt;"",IF(VLOOKUP(C153,Reference!$I$1:$J$186,2,FALSE)=" ",0,VLOOKUP(C153,Reference!$I$1:$J$186,2,FALSE)),"")</f>
        <v>3</v>
      </c>
      <c r="AO153" s="9" t="str">
        <f>IF(C153&lt;&gt;"",IF(VLOOKUP(C153,Reference!$M$1:$Q$186,2,FALSE)=" ",0,VLOOKUP(C153,Reference!$M$1:$Q$186,2,FALSE)),"")</f>
        <v/>
      </c>
      <c r="AQ153"/>
      <c r="AR153"/>
    </row>
    <row r="154" spans="1:44" ht="12.75" customHeight="1" x14ac:dyDescent="0.2">
      <c r="A154" s="91"/>
      <c r="B154" s="78"/>
      <c r="C154" s="86" t="s">
        <v>184</v>
      </c>
      <c r="D154" s="87"/>
      <c r="E154" s="87"/>
      <c r="F154" s="87"/>
      <c r="G154" s="87"/>
      <c r="H154" s="87"/>
      <c r="I154" s="87"/>
      <c r="J154" s="87"/>
      <c r="K154" s="87"/>
      <c r="L154" s="88"/>
      <c r="M154" s="24"/>
      <c r="N154" s="83"/>
      <c r="O154" s="83"/>
      <c r="P154" s="83"/>
      <c r="Q154" s="83"/>
      <c r="R154" s="83"/>
      <c r="S154" s="83"/>
      <c r="T154" s="84" t="str">
        <f>IF(C154&lt;&gt;"",IF(VLOOKUP(C154,Reference!$A$1:$B$186,2,FALSE)="","N/A",VLOOKUP(C154,Reference!$A$1:$B$186,2,FALSE)),"")</f>
        <v>N/A</v>
      </c>
      <c r="U154" s="84"/>
      <c r="V154" s="84"/>
      <c r="W154" s="84"/>
      <c r="X154" s="84" t="str">
        <f t="shared" si="7"/>
        <v/>
      </c>
      <c r="Y154" s="84"/>
      <c r="Z154" s="84"/>
      <c r="AA154" s="84"/>
      <c r="AB154" s="84"/>
      <c r="AC154" s="85"/>
      <c r="AD154" s="85"/>
      <c r="AE154" s="85"/>
      <c r="AF154" s="85"/>
      <c r="AG154" s="84" t="str">
        <f t="shared" si="8"/>
        <v/>
      </c>
      <c r="AH154" s="84"/>
      <c r="AI154" s="84"/>
      <c r="AJ154" s="84"/>
      <c r="AK154" s="84"/>
      <c r="AL154" s="13"/>
      <c r="AN154" s="9">
        <f>IF(C154&lt;&gt;"",IF(VLOOKUP(C154,Reference!$I$1:$J$186,2,FALSE)=" ",0,VLOOKUP(C154,Reference!$I$1:$J$186,2,FALSE)),"")</f>
        <v>4</v>
      </c>
      <c r="AO154" s="9" t="str">
        <f>IF(C154&lt;&gt;"",IF(VLOOKUP(C154,Reference!$M$1:$Q$186,2,FALSE)=" ",0,VLOOKUP(C154,Reference!$M$1:$Q$186,2,FALSE)),"")</f>
        <v/>
      </c>
      <c r="AQ154"/>
      <c r="AR154"/>
    </row>
    <row r="155" spans="1:44" ht="12.75" customHeight="1" x14ac:dyDescent="0.2">
      <c r="A155" s="91"/>
      <c r="B155" s="78"/>
      <c r="C155" s="86" t="s">
        <v>185</v>
      </c>
      <c r="D155" s="87"/>
      <c r="E155" s="87"/>
      <c r="F155" s="87"/>
      <c r="G155" s="87"/>
      <c r="H155" s="87"/>
      <c r="I155" s="87"/>
      <c r="J155" s="87"/>
      <c r="K155" s="87"/>
      <c r="L155" s="88"/>
      <c r="M155" s="24"/>
      <c r="N155" s="83"/>
      <c r="O155" s="83"/>
      <c r="P155" s="83"/>
      <c r="Q155" s="83"/>
      <c r="R155" s="83"/>
      <c r="S155" s="83"/>
      <c r="T155" s="84" t="str">
        <f>IF(C155&lt;&gt;"",IF(VLOOKUP(C155,Reference!$A$1:$B$186,2,FALSE)="","N/A",VLOOKUP(C155,Reference!$A$1:$B$186,2,FALSE)),"")</f>
        <v>N/A</v>
      </c>
      <c r="U155" s="84"/>
      <c r="V155" s="84"/>
      <c r="W155" s="84"/>
      <c r="X155" s="84" t="str">
        <f t="shared" si="7"/>
        <v/>
      </c>
      <c r="Y155" s="84"/>
      <c r="Z155" s="84"/>
      <c r="AA155" s="84"/>
      <c r="AB155" s="84"/>
      <c r="AC155" s="85"/>
      <c r="AD155" s="85"/>
      <c r="AE155" s="85"/>
      <c r="AF155" s="85"/>
      <c r="AG155" s="84" t="str">
        <f t="shared" si="8"/>
        <v/>
      </c>
      <c r="AH155" s="84"/>
      <c r="AI155" s="84"/>
      <c r="AJ155" s="84"/>
      <c r="AK155" s="84"/>
      <c r="AL155" s="13"/>
      <c r="AN155" s="9">
        <f>IF(C155&lt;&gt;"",IF(VLOOKUP(C155,Reference!$I$1:$J$186,2,FALSE)=" ",0,VLOOKUP(C155,Reference!$I$1:$J$186,2,FALSE)),"")</f>
        <v>1</v>
      </c>
      <c r="AO155" s="9" t="str">
        <f>IF(C155&lt;&gt;"",IF(VLOOKUP(C155,Reference!$M$1:$Q$186,2,FALSE)=" ",0,VLOOKUP(C155,Reference!$M$1:$Q$186,2,FALSE)),"")</f>
        <v/>
      </c>
      <c r="AQ155"/>
      <c r="AR155"/>
    </row>
    <row r="156" spans="1:44" ht="12.75" customHeight="1" x14ac:dyDescent="0.2">
      <c r="A156" s="91"/>
      <c r="B156" s="78"/>
      <c r="C156" s="86" t="s">
        <v>186</v>
      </c>
      <c r="D156" s="87"/>
      <c r="E156" s="87"/>
      <c r="F156" s="87"/>
      <c r="G156" s="87"/>
      <c r="H156" s="87"/>
      <c r="I156" s="87"/>
      <c r="J156" s="87"/>
      <c r="K156" s="87"/>
      <c r="L156" s="88"/>
      <c r="M156" s="24"/>
      <c r="N156" s="83"/>
      <c r="O156" s="83"/>
      <c r="P156" s="83"/>
      <c r="Q156" s="83"/>
      <c r="R156" s="83"/>
      <c r="S156" s="83"/>
      <c r="T156" s="84">
        <f>IF(C156&lt;&gt;"",IF(VLOOKUP(C156,Reference!$A$1:$B$186,2,FALSE)="","N/A",VLOOKUP(C156,Reference!$A$1:$B$186,2,FALSE)),"")</f>
        <v>4000</v>
      </c>
      <c r="U156" s="84"/>
      <c r="V156" s="84"/>
      <c r="W156" s="84"/>
      <c r="X156" s="84" t="str">
        <f t="shared" si="7"/>
        <v/>
      </c>
      <c r="Y156" s="84"/>
      <c r="Z156" s="84"/>
      <c r="AA156" s="84"/>
      <c r="AB156" s="84"/>
      <c r="AC156" s="85"/>
      <c r="AD156" s="85"/>
      <c r="AE156" s="85"/>
      <c r="AF156" s="85"/>
      <c r="AG156" s="84" t="str">
        <f t="shared" si="8"/>
        <v/>
      </c>
      <c r="AH156" s="84"/>
      <c r="AI156" s="84"/>
      <c r="AJ156" s="84"/>
      <c r="AK156" s="84"/>
      <c r="AL156" s="13"/>
      <c r="AN156" s="9">
        <f>IF(C156&lt;&gt;"",IF(VLOOKUP(C156,Reference!$I$1:$J$186,2,FALSE)=" ",0,VLOOKUP(C156,Reference!$I$1:$J$186,2,FALSE)),"")</f>
        <v>10</v>
      </c>
      <c r="AO156" s="9" t="str">
        <f>IF(C156&lt;&gt;"",IF(VLOOKUP(C156,Reference!$M$1:$Q$186,2,FALSE)=" ",0,VLOOKUP(C156,Reference!$M$1:$Q$186,2,FALSE)),"")</f>
        <v>Y</v>
      </c>
      <c r="AQ156"/>
      <c r="AR156"/>
    </row>
    <row r="157" spans="1:44" ht="12.75" customHeight="1" x14ac:dyDescent="0.2">
      <c r="A157" s="91"/>
      <c r="B157" s="79"/>
      <c r="C157" s="86" t="s">
        <v>187</v>
      </c>
      <c r="D157" s="87"/>
      <c r="E157" s="87"/>
      <c r="F157" s="87"/>
      <c r="G157" s="87"/>
      <c r="H157" s="87"/>
      <c r="I157" s="87"/>
      <c r="J157" s="87"/>
      <c r="K157" s="87"/>
      <c r="L157" s="88"/>
      <c r="M157" s="24"/>
      <c r="N157" s="83"/>
      <c r="O157" s="83"/>
      <c r="P157" s="83"/>
      <c r="Q157" s="83"/>
      <c r="R157" s="83"/>
      <c r="S157" s="83"/>
      <c r="T157" s="84" t="str">
        <f>IF(C157&lt;&gt;"",IF(VLOOKUP(C157,Reference!$A$1:$B$186,2,FALSE)="","N/A",VLOOKUP(C157,Reference!$A$1:$B$186,2,FALSE)),"")</f>
        <v>N/A</v>
      </c>
      <c r="U157" s="84"/>
      <c r="V157" s="84"/>
      <c r="W157" s="84"/>
      <c r="X157" s="84" t="str">
        <f t="shared" si="7"/>
        <v/>
      </c>
      <c r="Y157" s="84"/>
      <c r="Z157" s="84"/>
      <c r="AA157" s="84"/>
      <c r="AB157" s="84"/>
      <c r="AC157" s="85"/>
      <c r="AD157" s="85"/>
      <c r="AE157" s="85"/>
      <c r="AF157" s="85"/>
      <c r="AG157" s="84" t="str">
        <f t="shared" si="8"/>
        <v/>
      </c>
      <c r="AH157" s="84"/>
      <c r="AI157" s="84"/>
      <c r="AJ157" s="84"/>
      <c r="AK157" s="84"/>
      <c r="AL157" s="13"/>
      <c r="AN157" s="9">
        <f>IF(C157&lt;&gt;"",IF(VLOOKUP(C157,Reference!$I$1:$J$186,2,FALSE)=" ",0,VLOOKUP(C157,Reference!$I$1:$J$186,2,FALSE)),"")</f>
        <v>2</v>
      </c>
      <c r="AO157" s="9" t="str">
        <f>IF(C157&lt;&gt;"",IF(VLOOKUP(C157,Reference!$M$1:$Q$186,2,FALSE)=" ",0,VLOOKUP(C157,Reference!$M$1:$Q$186,2,FALSE)),"")</f>
        <v/>
      </c>
      <c r="AQ157"/>
      <c r="AR157"/>
    </row>
    <row r="158" spans="1:44" ht="12.75" customHeight="1" x14ac:dyDescent="0.2">
      <c r="A158" s="91"/>
      <c r="B158" s="47"/>
      <c r="C158" s="80"/>
      <c r="D158" s="81"/>
      <c r="E158" s="81"/>
      <c r="F158" s="81"/>
      <c r="G158" s="81"/>
      <c r="H158" s="81"/>
      <c r="I158" s="81"/>
      <c r="J158" s="81"/>
      <c r="K158" s="81"/>
      <c r="L158" s="82"/>
      <c r="M158" s="24"/>
      <c r="N158" s="83"/>
      <c r="O158" s="83"/>
      <c r="P158" s="83"/>
      <c r="Q158" s="83"/>
      <c r="R158" s="83"/>
      <c r="S158" s="83"/>
      <c r="T158" s="84" t="str">
        <f>IF(C158&lt;&gt;"",IF(VLOOKUP(C158,Reference!$A$1:$B$186,2,FALSE)="","N/A",VLOOKUP(C158,Reference!$A$1:$B$186,2,FALSE)),"")</f>
        <v/>
      </c>
      <c r="U158" s="84"/>
      <c r="V158" s="84"/>
      <c r="W158" s="84"/>
      <c r="X158" s="107" t="str">
        <f t="shared" si="7"/>
        <v/>
      </c>
      <c r="Y158" s="108"/>
      <c r="Z158" s="108"/>
      <c r="AA158" s="108"/>
      <c r="AB158" s="109"/>
      <c r="AC158" s="85"/>
      <c r="AD158" s="85"/>
      <c r="AE158" s="85"/>
      <c r="AF158" s="85"/>
      <c r="AG158" s="84" t="str">
        <f t="shared" si="8"/>
        <v/>
      </c>
      <c r="AH158" s="84"/>
      <c r="AI158" s="84"/>
      <c r="AJ158" s="84"/>
      <c r="AK158" s="84"/>
      <c r="AL158" s="13"/>
      <c r="AN158" s="9" t="str">
        <f>IF(C158&lt;&gt;"",IF(VLOOKUP(C158,Reference!$I$1:$J$186,2,FALSE)=" ",0,VLOOKUP(C158,Reference!$I$1:$J$186,2,FALSE)),"")</f>
        <v/>
      </c>
      <c r="AO158" s="9" t="str">
        <f>IF(C158&lt;&gt;"",IF(VLOOKUP(C158,Reference!$M$1:$Q$186,2,FALSE)=" ",0,VLOOKUP(C158,Reference!$M$1:$Q$186,2,FALSE)),"")</f>
        <v/>
      </c>
    </row>
    <row r="159" spans="1:44" ht="12.75" customHeight="1" x14ac:dyDescent="0.2">
      <c r="A159" s="91"/>
      <c r="B159" s="47"/>
      <c r="C159" s="80"/>
      <c r="D159" s="81"/>
      <c r="E159" s="81"/>
      <c r="F159" s="81"/>
      <c r="G159" s="81"/>
      <c r="H159" s="81"/>
      <c r="I159" s="81"/>
      <c r="J159" s="81"/>
      <c r="K159" s="81"/>
      <c r="L159" s="82"/>
      <c r="M159" s="24"/>
      <c r="N159" s="83"/>
      <c r="O159" s="83"/>
      <c r="P159" s="83"/>
      <c r="Q159" s="83"/>
      <c r="R159" s="83"/>
      <c r="S159" s="83"/>
      <c r="T159" s="84" t="str">
        <f>IF(C159&lt;&gt;"",IF(VLOOKUP(C159,Reference!$A$1:$B$186,2,FALSE)="","N/A",VLOOKUP(C159,Reference!$A$1:$B$186,2,FALSE)),"")</f>
        <v/>
      </c>
      <c r="U159" s="84"/>
      <c r="V159" s="84"/>
      <c r="W159" s="84"/>
      <c r="X159" s="107" t="str">
        <f t="shared" si="7"/>
        <v/>
      </c>
      <c r="Y159" s="108"/>
      <c r="Z159" s="108"/>
      <c r="AA159" s="108"/>
      <c r="AB159" s="109"/>
      <c r="AC159" s="85"/>
      <c r="AD159" s="85"/>
      <c r="AE159" s="85"/>
      <c r="AF159" s="85"/>
      <c r="AG159" s="84" t="str">
        <f t="shared" si="8"/>
        <v/>
      </c>
      <c r="AH159" s="84"/>
      <c r="AI159" s="84"/>
      <c r="AJ159" s="84"/>
      <c r="AK159" s="84"/>
      <c r="AL159" s="13"/>
      <c r="AN159" s="9" t="str">
        <f>IF(C159&lt;&gt;"",IF(VLOOKUP(C159,Reference!$I$1:$J$186,2,FALSE)=" ",0,VLOOKUP(C159,Reference!$I$1:$J$186,2,FALSE)),"")</f>
        <v/>
      </c>
      <c r="AO159" s="9" t="str">
        <f>IF(C159&lt;&gt;"",IF(VLOOKUP(C159,Reference!$M$1:$Q$186,2,FALSE)=" ",0,VLOOKUP(C159,Reference!$M$1:$Q$186,2,FALSE)),"")</f>
        <v/>
      </c>
    </row>
    <row r="160" spans="1:44" ht="12.75" customHeight="1" x14ac:dyDescent="0.2">
      <c r="A160" s="91"/>
      <c r="B160" s="47"/>
      <c r="C160" s="80"/>
      <c r="D160" s="81"/>
      <c r="E160" s="81"/>
      <c r="F160" s="81"/>
      <c r="G160" s="81"/>
      <c r="H160" s="81"/>
      <c r="I160" s="81"/>
      <c r="J160" s="81"/>
      <c r="K160" s="81"/>
      <c r="L160" s="82"/>
      <c r="M160" s="24"/>
      <c r="N160" s="83"/>
      <c r="O160" s="83"/>
      <c r="P160" s="83"/>
      <c r="Q160" s="83"/>
      <c r="R160" s="83"/>
      <c r="S160" s="83"/>
      <c r="T160" s="84" t="str">
        <f>IF(C160&lt;&gt;"",IF(VLOOKUP(C160,Reference!$A$1:$B$186,2,FALSE)="","N/A",VLOOKUP(C160,Reference!$A$1:$B$186,2,FALSE)),"")</f>
        <v/>
      </c>
      <c r="U160" s="84"/>
      <c r="V160" s="84"/>
      <c r="W160" s="84"/>
      <c r="X160" s="107" t="str">
        <f t="shared" si="7"/>
        <v/>
      </c>
      <c r="Y160" s="108"/>
      <c r="Z160" s="108"/>
      <c r="AA160" s="108"/>
      <c r="AB160" s="109"/>
      <c r="AC160" s="85"/>
      <c r="AD160" s="85"/>
      <c r="AE160" s="85"/>
      <c r="AF160" s="85"/>
      <c r="AG160" s="84" t="str">
        <f t="shared" si="8"/>
        <v/>
      </c>
      <c r="AH160" s="84"/>
      <c r="AI160" s="84"/>
      <c r="AJ160" s="84"/>
      <c r="AK160" s="84"/>
      <c r="AL160" s="13"/>
      <c r="AN160" s="9" t="str">
        <f>IF(C160&lt;&gt;"",IF(VLOOKUP(C160,Reference!$I$1:$J$186,2,FALSE)=" ",0,VLOOKUP(C160,Reference!$I$1:$J$186,2,FALSE)),"")</f>
        <v/>
      </c>
      <c r="AO160" s="9" t="str">
        <f>IF(C160&lt;&gt;"",IF(VLOOKUP(C160,Reference!$M$1:$Q$186,2,FALSE)=" ",0,VLOOKUP(C160,Reference!$M$1:$Q$186,2,FALSE)),"")</f>
        <v/>
      </c>
    </row>
    <row r="161" spans="1:41" ht="12.75" customHeight="1" x14ac:dyDescent="0.2">
      <c r="A161" s="91"/>
      <c r="B161" s="47"/>
      <c r="C161" s="80"/>
      <c r="D161" s="81"/>
      <c r="E161" s="81"/>
      <c r="F161" s="81"/>
      <c r="G161" s="81"/>
      <c r="H161" s="81"/>
      <c r="I161" s="81"/>
      <c r="J161" s="81"/>
      <c r="K161" s="81"/>
      <c r="L161" s="82"/>
      <c r="M161" s="24"/>
      <c r="N161" s="83"/>
      <c r="O161" s="83"/>
      <c r="P161" s="83"/>
      <c r="Q161" s="83"/>
      <c r="R161" s="83"/>
      <c r="S161" s="83"/>
      <c r="T161" s="84" t="str">
        <f>IF(C161&lt;&gt;"",IF(VLOOKUP(C161,Reference!$A$1:$B$186,2,FALSE)="","N/A",VLOOKUP(C161,Reference!$A$1:$B$186,2,FALSE)),"")</f>
        <v/>
      </c>
      <c r="U161" s="84"/>
      <c r="V161" s="84"/>
      <c r="W161" s="84"/>
      <c r="X161" s="107" t="str">
        <f t="shared" si="7"/>
        <v/>
      </c>
      <c r="Y161" s="108"/>
      <c r="Z161" s="108"/>
      <c r="AA161" s="108"/>
      <c r="AB161" s="109"/>
      <c r="AC161" s="85"/>
      <c r="AD161" s="85"/>
      <c r="AE161" s="85"/>
      <c r="AF161" s="85"/>
      <c r="AG161" s="84" t="str">
        <f t="shared" si="8"/>
        <v/>
      </c>
      <c r="AH161" s="84"/>
      <c r="AI161" s="84"/>
      <c r="AJ161" s="84"/>
      <c r="AK161" s="84"/>
      <c r="AL161" s="13"/>
      <c r="AN161" s="9" t="str">
        <f>IF(C161&lt;&gt;"",IF(VLOOKUP(C161,Reference!$I$1:$J$186,2,FALSE)=" ",0,VLOOKUP(C161,Reference!$I$1:$J$186,2,FALSE)),"")</f>
        <v/>
      </c>
      <c r="AO161" s="9" t="str">
        <f>IF(C161&lt;&gt;"",IF(VLOOKUP(C161,Reference!$M$1:$Q$186,2,FALSE)=" ",0,VLOOKUP(C161,Reference!$M$1:$Q$186,2,FALSE)),"")</f>
        <v/>
      </c>
    </row>
    <row r="162" spans="1:41" ht="12.75" customHeight="1" x14ac:dyDescent="0.2">
      <c r="A162" s="91"/>
      <c r="B162" s="47"/>
      <c r="C162" s="80"/>
      <c r="D162" s="81"/>
      <c r="E162" s="81"/>
      <c r="F162" s="81"/>
      <c r="G162" s="81"/>
      <c r="H162" s="81"/>
      <c r="I162" s="81"/>
      <c r="J162" s="81"/>
      <c r="K162" s="81"/>
      <c r="L162" s="82"/>
      <c r="M162" s="24"/>
      <c r="N162" s="83"/>
      <c r="O162" s="83"/>
      <c r="P162" s="83"/>
      <c r="Q162" s="83"/>
      <c r="R162" s="83"/>
      <c r="S162" s="83"/>
      <c r="T162" s="84" t="str">
        <f>IF(C162&lt;&gt;"",IF(VLOOKUP(C162,Reference!$A$1:$B$186,2,FALSE)="","N/A",VLOOKUP(C162,Reference!$A$1:$B$186,2,FALSE)),"")</f>
        <v/>
      </c>
      <c r="U162" s="84"/>
      <c r="V162" s="84"/>
      <c r="W162" s="84"/>
      <c r="X162" s="107" t="str">
        <f t="shared" si="7"/>
        <v/>
      </c>
      <c r="Y162" s="108"/>
      <c r="Z162" s="108"/>
      <c r="AA162" s="108"/>
      <c r="AB162" s="109"/>
      <c r="AC162" s="85"/>
      <c r="AD162" s="85"/>
      <c r="AE162" s="85"/>
      <c r="AF162" s="85"/>
      <c r="AG162" s="84" t="str">
        <f t="shared" si="8"/>
        <v/>
      </c>
      <c r="AH162" s="84"/>
      <c r="AI162" s="84"/>
      <c r="AJ162" s="84"/>
      <c r="AK162" s="84"/>
      <c r="AL162" s="13"/>
      <c r="AN162" s="9" t="str">
        <f>IF(C162&lt;&gt;"",IF(VLOOKUP(C162,Reference!$I$1:$J$186,2,FALSE)=" ",0,VLOOKUP(C162,Reference!$I$1:$J$186,2,FALSE)),"")</f>
        <v/>
      </c>
      <c r="AO162" s="9" t="str">
        <f>IF(C162&lt;&gt;"",IF(VLOOKUP(C162,Reference!$M$1:$Q$186,2,FALSE)=" ",0,VLOOKUP(C162,Reference!$M$1:$Q$186,2,FALSE)),"")</f>
        <v/>
      </c>
    </row>
    <row r="163" spans="1:41" ht="12.75" customHeight="1" x14ac:dyDescent="0.2">
      <c r="A163" s="91"/>
      <c r="B163" s="49"/>
      <c r="C163" s="80"/>
      <c r="D163" s="81"/>
      <c r="E163" s="81"/>
      <c r="F163" s="81"/>
      <c r="G163" s="81"/>
      <c r="H163" s="81"/>
      <c r="I163" s="81"/>
      <c r="J163" s="81"/>
      <c r="K163" s="81"/>
      <c r="L163" s="82"/>
      <c r="M163" s="24"/>
      <c r="N163" s="83"/>
      <c r="O163" s="83"/>
      <c r="P163" s="83"/>
      <c r="Q163" s="83"/>
      <c r="R163" s="83"/>
      <c r="S163" s="83"/>
      <c r="T163" s="84" t="str">
        <f>IF(C163&lt;&gt;"",IF(VLOOKUP(C163,Reference!$A$1:$B$186,2,FALSE)="","N/A",VLOOKUP(C163,Reference!$A$1:$B$186,2,FALSE)),"")</f>
        <v/>
      </c>
      <c r="U163" s="84"/>
      <c r="V163" s="84"/>
      <c r="W163" s="84"/>
      <c r="X163" s="107" t="str">
        <f t="shared" si="7"/>
        <v/>
      </c>
      <c r="Y163" s="108"/>
      <c r="Z163" s="108"/>
      <c r="AA163" s="108"/>
      <c r="AB163" s="109"/>
      <c r="AC163" s="85"/>
      <c r="AD163" s="85"/>
      <c r="AE163" s="85"/>
      <c r="AF163" s="85"/>
      <c r="AG163" s="84" t="str">
        <f t="shared" si="8"/>
        <v/>
      </c>
      <c r="AH163" s="84"/>
      <c r="AI163" s="84"/>
      <c r="AJ163" s="84"/>
      <c r="AK163" s="84"/>
      <c r="AL163" s="13"/>
      <c r="AN163" s="9" t="str">
        <f>IF(C163&lt;&gt;"",IF(VLOOKUP(C163,Reference!$I$1:$J$186,2,FALSE)=" ",0,VLOOKUP(C163,Reference!$I$1:$J$186,2,FALSE)),"")</f>
        <v/>
      </c>
      <c r="AO163" s="9" t="str">
        <f>IF(C163&lt;&gt;"",IF(VLOOKUP(C163,Reference!$M$1:$Q$186,2,FALSE)=" ",0,VLOOKUP(C163,Reference!$M$1:$Q$186,2,FALSE)),"")</f>
        <v/>
      </c>
    </row>
    <row r="164" spans="1:41" ht="12.75" customHeight="1" x14ac:dyDescent="0.2">
      <c r="A164" s="91"/>
      <c r="B164" s="49"/>
      <c r="C164" s="80"/>
      <c r="D164" s="81"/>
      <c r="E164" s="81"/>
      <c r="F164" s="81"/>
      <c r="G164" s="81"/>
      <c r="H164" s="81"/>
      <c r="I164" s="81"/>
      <c r="J164" s="81"/>
      <c r="K164" s="81"/>
      <c r="L164" s="82"/>
      <c r="M164" s="24"/>
      <c r="N164" s="83"/>
      <c r="O164" s="83"/>
      <c r="P164" s="83"/>
      <c r="Q164" s="83"/>
      <c r="R164" s="83"/>
      <c r="S164" s="83"/>
      <c r="T164" s="84" t="str">
        <f>IF(C164&lt;&gt;"",IF(VLOOKUP(C164,Reference!$A$1:$B$186,2,FALSE)="","N/A",VLOOKUP(C164,Reference!$A$1:$B$186,2,FALSE)),"")</f>
        <v/>
      </c>
      <c r="U164" s="84"/>
      <c r="V164" s="84"/>
      <c r="W164" s="84"/>
      <c r="X164" s="107" t="str">
        <f t="shared" si="7"/>
        <v/>
      </c>
      <c r="Y164" s="108"/>
      <c r="Z164" s="108"/>
      <c r="AA164" s="108"/>
      <c r="AB164" s="109"/>
      <c r="AC164" s="85"/>
      <c r="AD164" s="85"/>
      <c r="AE164" s="85"/>
      <c r="AF164" s="85"/>
      <c r="AG164" s="84" t="str">
        <f t="shared" si="8"/>
        <v/>
      </c>
      <c r="AH164" s="84"/>
      <c r="AI164" s="84"/>
      <c r="AJ164" s="84"/>
      <c r="AK164" s="84"/>
      <c r="AL164" s="13"/>
      <c r="AN164" s="9" t="str">
        <f>IF(C164&lt;&gt;"",IF(VLOOKUP(C164,Reference!$I$1:$J$186,2,FALSE)=" ",0,VLOOKUP(C164,Reference!$I$1:$J$186,2,FALSE)),"")</f>
        <v/>
      </c>
      <c r="AO164" s="9" t="str">
        <f>IF(C164&lt;&gt;"",IF(VLOOKUP(C164,Reference!$M$1:$Q$186,2,FALSE)=" ",0,VLOOKUP(C164,Reference!$M$1:$Q$186,2,FALSE)),"")</f>
        <v/>
      </c>
    </row>
    <row r="165" spans="1:41" ht="12.75" customHeight="1" x14ac:dyDescent="0.2">
      <c r="A165" s="91"/>
      <c r="B165" s="49"/>
      <c r="C165" s="80"/>
      <c r="D165" s="81"/>
      <c r="E165" s="81"/>
      <c r="F165" s="81"/>
      <c r="G165" s="81"/>
      <c r="H165" s="81"/>
      <c r="I165" s="81"/>
      <c r="J165" s="81"/>
      <c r="K165" s="81"/>
      <c r="L165" s="82"/>
      <c r="M165" s="24"/>
      <c r="N165" s="83"/>
      <c r="O165" s="83"/>
      <c r="P165" s="83"/>
      <c r="Q165" s="83"/>
      <c r="R165" s="83"/>
      <c r="S165" s="83"/>
      <c r="T165" s="84" t="str">
        <f>IF(C165&lt;&gt;"",IF(VLOOKUP(C165,Reference!$A$1:$B$186,2,FALSE)="","N/A",VLOOKUP(C165,Reference!$A$1:$B$186,2,FALSE)),"")</f>
        <v/>
      </c>
      <c r="U165" s="84"/>
      <c r="V165" s="84"/>
      <c r="W165" s="84"/>
      <c r="X165" s="107" t="str">
        <f t="shared" si="7"/>
        <v/>
      </c>
      <c r="Y165" s="108"/>
      <c r="Z165" s="108"/>
      <c r="AA165" s="108"/>
      <c r="AB165" s="109"/>
      <c r="AC165" s="85"/>
      <c r="AD165" s="85"/>
      <c r="AE165" s="85"/>
      <c r="AF165" s="85"/>
      <c r="AG165" s="84" t="str">
        <f t="shared" si="8"/>
        <v/>
      </c>
      <c r="AH165" s="84"/>
      <c r="AI165" s="84"/>
      <c r="AJ165" s="84"/>
      <c r="AK165" s="84"/>
      <c r="AL165" s="13"/>
      <c r="AN165" s="9" t="str">
        <f>IF(C165&lt;&gt;"",IF(VLOOKUP(C165,Reference!$I$1:$J$186,2,FALSE)=" ",0,VLOOKUP(C165,Reference!$I$1:$J$186,2,FALSE)),"")</f>
        <v/>
      </c>
      <c r="AO165" s="9" t="str">
        <f>IF(C165&lt;&gt;"",IF(VLOOKUP(C165,Reference!$M$1:$Q$186,2,FALSE)=" ",0,VLOOKUP(C165,Reference!$M$1:$Q$186,2,FALSE)),"")</f>
        <v/>
      </c>
    </row>
    <row r="166" spans="1:41" ht="12.75" customHeight="1" x14ac:dyDescent="0.2">
      <c r="A166" s="91"/>
      <c r="B166" s="49"/>
      <c r="C166" s="80"/>
      <c r="D166" s="81"/>
      <c r="E166" s="81"/>
      <c r="F166" s="81"/>
      <c r="G166" s="81"/>
      <c r="H166" s="81"/>
      <c r="I166" s="81"/>
      <c r="J166" s="81"/>
      <c r="K166" s="81"/>
      <c r="L166" s="82"/>
      <c r="M166" s="24"/>
      <c r="N166" s="83"/>
      <c r="O166" s="83"/>
      <c r="P166" s="83"/>
      <c r="Q166" s="83"/>
      <c r="R166" s="83"/>
      <c r="S166" s="83"/>
      <c r="T166" s="84" t="str">
        <f>IF(C166&lt;&gt;"",IF(VLOOKUP(C166,Reference!$A$1:$B$186,2,FALSE)="","N/A",VLOOKUP(C166,Reference!$A$1:$B$186,2,FALSE)),"")</f>
        <v/>
      </c>
      <c r="U166" s="84"/>
      <c r="V166" s="84"/>
      <c r="W166" s="84"/>
      <c r="X166" s="107" t="str">
        <f t="shared" si="7"/>
        <v/>
      </c>
      <c r="Y166" s="108"/>
      <c r="Z166" s="108"/>
      <c r="AA166" s="108"/>
      <c r="AB166" s="109"/>
      <c r="AC166" s="85"/>
      <c r="AD166" s="85"/>
      <c r="AE166" s="85"/>
      <c r="AF166" s="85"/>
      <c r="AG166" s="84" t="str">
        <f t="shared" si="8"/>
        <v/>
      </c>
      <c r="AH166" s="84"/>
      <c r="AI166" s="84"/>
      <c r="AJ166" s="84"/>
      <c r="AK166" s="84"/>
      <c r="AL166" s="13"/>
      <c r="AN166" s="9" t="str">
        <f>IF(C166&lt;&gt;"",IF(VLOOKUP(C166,Reference!$I$1:$J$186,2,FALSE)=" ",0,VLOOKUP(C166,Reference!$I$1:$J$186,2,FALSE)),"")</f>
        <v/>
      </c>
      <c r="AO166" s="9" t="str">
        <f>IF(C166&lt;&gt;"",IF(VLOOKUP(C166,Reference!$M$1:$Q$186,2,FALSE)=" ",0,VLOOKUP(C166,Reference!$M$1:$Q$186,2,FALSE)),"")</f>
        <v/>
      </c>
    </row>
    <row r="167" spans="1:41" ht="12.75" customHeight="1" x14ac:dyDescent="0.2">
      <c r="A167" s="91"/>
      <c r="B167" s="49"/>
      <c r="C167" s="80"/>
      <c r="D167" s="81"/>
      <c r="E167" s="81"/>
      <c r="F167" s="81"/>
      <c r="G167" s="81"/>
      <c r="H167" s="81"/>
      <c r="I167" s="81"/>
      <c r="J167" s="81"/>
      <c r="K167" s="81"/>
      <c r="L167" s="82"/>
      <c r="M167" s="24"/>
      <c r="N167" s="83"/>
      <c r="O167" s="83"/>
      <c r="P167" s="83"/>
      <c r="Q167" s="83"/>
      <c r="R167" s="83"/>
      <c r="S167" s="83"/>
      <c r="T167" s="84" t="str">
        <f>IF(C167&lt;&gt;"",IF(VLOOKUP(C167,Reference!$A$1:$B$186,2,FALSE)="","N/A",VLOOKUP(C167,Reference!$A$1:$B$186,2,FALSE)),"")</f>
        <v/>
      </c>
      <c r="U167" s="84"/>
      <c r="V167" s="84"/>
      <c r="W167" s="84"/>
      <c r="X167" s="107" t="str">
        <f t="shared" si="7"/>
        <v/>
      </c>
      <c r="Y167" s="108"/>
      <c r="Z167" s="108"/>
      <c r="AA167" s="108"/>
      <c r="AB167" s="109"/>
      <c r="AC167" s="85"/>
      <c r="AD167" s="85"/>
      <c r="AE167" s="85"/>
      <c r="AF167" s="85"/>
      <c r="AG167" s="84" t="str">
        <f t="shared" si="8"/>
        <v/>
      </c>
      <c r="AH167" s="84"/>
      <c r="AI167" s="84"/>
      <c r="AJ167" s="84"/>
      <c r="AK167" s="84"/>
      <c r="AL167" s="13"/>
      <c r="AN167" s="9" t="str">
        <f>IF(C167&lt;&gt;"",IF(VLOOKUP(C167,Reference!$I$1:$J$186,2,FALSE)=" ",0,VLOOKUP(C167,Reference!$I$1:$J$186,2,FALSE)),"")</f>
        <v/>
      </c>
      <c r="AO167" s="9" t="str">
        <f>IF(C167&lt;&gt;"",IF(VLOOKUP(C167,Reference!$M$1:$Q$186,2,FALSE)=" ",0,VLOOKUP(C167,Reference!$M$1:$Q$186,2,FALSE)),"")</f>
        <v/>
      </c>
    </row>
    <row r="168" spans="1:41" x14ac:dyDescent="0.2">
      <c r="A168" s="91"/>
      <c r="B168" s="49"/>
      <c r="C168" s="80"/>
      <c r="D168" s="81"/>
      <c r="E168" s="81"/>
      <c r="F168" s="81"/>
      <c r="G168" s="81"/>
      <c r="H168" s="81"/>
      <c r="I168" s="81"/>
      <c r="J168" s="81"/>
      <c r="K168" s="81"/>
      <c r="L168" s="82"/>
      <c r="M168" s="24"/>
      <c r="N168" s="83"/>
      <c r="O168" s="83"/>
      <c r="P168" s="83"/>
      <c r="Q168" s="83"/>
      <c r="R168" s="83"/>
      <c r="S168" s="83"/>
      <c r="T168" s="84" t="str">
        <f>IF(C168&lt;&gt;"",IF(VLOOKUP(C168,Reference!$A$1:$B$186,2,FALSE)="","N/A",VLOOKUP(C168,Reference!$A$1:$B$186,2,FALSE)),"")</f>
        <v/>
      </c>
      <c r="U168" s="84"/>
      <c r="V168" s="84"/>
      <c r="W168" s="84"/>
      <c r="X168" s="107" t="str">
        <f t="shared" si="7"/>
        <v/>
      </c>
      <c r="Y168" s="108"/>
      <c r="Z168" s="108"/>
      <c r="AA168" s="108"/>
      <c r="AB168" s="109"/>
      <c r="AC168" s="85"/>
      <c r="AD168" s="85"/>
      <c r="AE168" s="85"/>
      <c r="AF168" s="85"/>
      <c r="AG168" s="84" t="str">
        <f t="shared" si="8"/>
        <v/>
      </c>
      <c r="AH168" s="84"/>
      <c r="AI168" s="84"/>
      <c r="AJ168" s="84"/>
      <c r="AK168" s="84"/>
      <c r="AL168" s="13"/>
      <c r="AN168" s="9" t="str">
        <f>IF(C168&lt;&gt;"",IF(VLOOKUP(C168,Reference!$I$1:$J$186,2,FALSE)=" ",0,VLOOKUP(C168,Reference!$I$1:$J$186,2,FALSE)),"")</f>
        <v/>
      </c>
      <c r="AO168" s="9" t="str">
        <f>IF(C168&lt;&gt;"",IF(VLOOKUP(C168,Reference!$M$1:$Q$186,2,FALSE)=" ",0,VLOOKUP(C168,Reference!$M$1:$Q$186,2,FALSE)),"")</f>
        <v/>
      </c>
    </row>
    <row r="169" spans="1:41" ht="13.5" thickBot="1" x14ac:dyDescent="0.25">
      <c r="A169" s="92"/>
      <c r="B169" s="36"/>
      <c r="C169" s="110"/>
      <c r="D169" s="111"/>
      <c r="E169" s="111"/>
      <c r="F169" s="111"/>
      <c r="G169" s="111"/>
      <c r="H169" s="111"/>
      <c r="I169" s="111"/>
      <c r="J169" s="111"/>
      <c r="K169" s="111"/>
      <c r="L169" s="112"/>
      <c r="M169" s="25"/>
      <c r="N169" s="113"/>
      <c r="O169" s="113"/>
      <c r="P169" s="113"/>
      <c r="Q169" s="113"/>
      <c r="R169" s="113"/>
      <c r="S169" s="113"/>
      <c r="T169" s="114" t="str">
        <f>IF(C169&lt;&gt;"",IF(VLOOKUP(C169,Reference!$A$1:$B$186,2,FALSE)="","N/A",VLOOKUP(C169,Reference!$A$1:$B$186,2,FALSE)),"")</f>
        <v/>
      </c>
      <c r="U169" s="114"/>
      <c r="V169" s="114"/>
      <c r="W169" s="114"/>
      <c r="X169" s="115" t="str">
        <f t="shared" si="7"/>
        <v/>
      </c>
      <c r="Y169" s="116"/>
      <c r="Z169" s="116"/>
      <c r="AA169" s="116"/>
      <c r="AB169" s="117"/>
      <c r="AC169" s="118"/>
      <c r="AD169" s="118"/>
      <c r="AE169" s="118"/>
      <c r="AF169" s="118"/>
      <c r="AG169" s="114" t="str">
        <f t="shared" si="8"/>
        <v/>
      </c>
      <c r="AH169" s="114"/>
      <c r="AI169" s="114"/>
      <c r="AJ169" s="114"/>
      <c r="AK169" s="114"/>
      <c r="AL169" s="15"/>
      <c r="AN169" s="9" t="str">
        <f>IF(C169&lt;&gt;"",IF(VLOOKUP(C169,Reference!$I$1:$J$186,2,FALSE)=" ",0,VLOOKUP(C169,Reference!$I$1:$J$186,2,FALSE)),"")</f>
        <v/>
      </c>
      <c r="AO169" s="9" t="str">
        <f>IF(C169&lt;&gt;"",IF(VLOOKUP(C169,Reference!$M$1:$Q$186,2,FALSE)=" ",0,VLOOKUP(C169,Reference!$M$1:$Q$186,2,FALSE)),"")</f>
        <v/>
      </c>
    </row>
    <row r="170" spans="1:41" ht="14.25" customHeight="1" x14ac:dyDescent="0.2"/>
    <row r="171" spans="1:41" ht="13.5" customHeight="1" x14ac:dyDescent="0.2"/>
    <row r="172" spans="1:41" ht="12.75" customHeight="1" x14ac:dyDescent="0.2"/>
    <row r="173" spans="1:41" ht="12.75" customHeight="1" x14ac:dyDescent="0.2"/>
    <row r="174" spans="1:41" ht="12.75" customHeight="1" x14ac:dyDescent="0.2"/>
    <row r="175" spans="1:41" ht="12.75" customHeight="1" x14ac:dyDescent="0.2"/>
    <row r="176" spans="1:41"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4" ht="14.25" customHeight="1" x14ac:dyDescent="0.2"/>
    <row r="205" ht="13.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40" ht="14.25" customHeight="1" x14ac:dyDescent="0.2"/>
    <row r="241" ht="13.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8" ht="14.25" customHeight="1" x14ac:dyDescent="0.2"/>
    <row r="316" ht="14.25" customHeight="1" x14ac:dyDescent="0.2"/>
    <row r="317" ht="13.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52" ht="14.25" customHeight="1" x14ac:dyDescent="0.2"/>
    <row r="353" ht="13.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sheetData>
  <sheetProtection password="CC39" sheet="1" objects="1" scenarios="1"/>
  <dataConsolidate/>
  <mergeCells count="989">
    <mergeCell ref="N157:S157"/>
    <mergeCell ref="T157:W157"/>
    <mergeCell ref="X157:AB157"/>
    <mergeCell ref="AC157:AF157"/>
    <mergeCell ref="AG157:AK157"/>
    <mergeCell ref="N155:S155"/>
    <mergeCell ref="T155:W155"/>
    <mergeCell ref="X155:AB155"/>
    <mergeCell ref="AC155:AF155"/>
    <mergeCell ref="AG155:AK155"/>
    <mergeCell ref="C156:L156"/>
    <mergeCell ref="N156:S156"/>
    <mergeCell ref="T156:W156"/>
    <mergeCell ref="X156:AB156"/>
    <mergeCell ref="AC156:AF156"/>
    <mergeCell ref="AG156:AK156"/>
    <mergeCell ref="N153:S153"/>
    <mergeCell ref="T153:W153"/>
    <mergeCell ref="X153:AB153"/>
    <mergeCell ref="AC153:AF153"/>
    <mergeCell ref="AG153:AK153"/>
    <mergeCell ref="C154:L154"/>
    <mergeCell ref="N154:S154"/>
    <mergeCell ref="T154:W154"/>
    <mergeCell ref="X154:AB154"/>
    <mergeCell ref="AC154:AF154"/>
    <mergeCell ref="AG154:AK154"/>
    <mergeCell ref="B11:B15"/>
    <mergeCell ref="B16:B39"/>
    <mergeCell ref="B40:B68"/>
    <mergeCell ref="B69:B79"/>
    <mergeCell ref="B80:B126"/>
    <mergeCell ref="B153:B157"/>
    <mergeCell ref="C153:L153"/>
    <mergeCell ref="C155:L155"/>
    <mergeCell ref="C157:L157"/>
    <mergeCell ref="AG15:AK15"/>
    <mergeCell ref="AC14:AF14"/>
    <mergeCell ref="AG14:AK14"/>
    <mergeCell ref="T13:W13"/>
    <mergeCell ref="X13:AB13"/>
    <mergeCell ref="AC13:AF13"/>
    <mergeCell ref="AG13:AK13"/>
    <mergeCell ref="AJ6:AK6"/>
    <mergeCell ref="J7:K7"/>
    <mergeCell ref="C9:L10"/>
    <mergeCell ref="M9:S10"/>
    <mergeCell ref="P6:S6"/>
    <mergeCell ref="L7:S7"/>
    <mergeCell ref="Z7:AB7"/>
    <mergeCell ref="AC7:AD7"/>
    <mergeCell ref="AE7:AI7"/>
    <mergeCell ref="AJ7:AK7"/>
    <mergeCell ref="Z6:AD6"/>
    <mergeCell ref="AE6:AG6"/>
    <mergeCell ref="T6:Y6"/>
    <mergeCell ref="T7:Y7"/>
    <mergeCell ref="T9:W10"/>
    <mergeCell ref="X9:AB10"/>
    <mergeCell ref="AC9:AF10"/>
    <mergeCell ref="AG9:AK10"/>
    <mergeCell ref="A1:A169"/>
    <mergeCell ref="C1:AK1"/>
    <mergeCell ref="C2:AK2"/>
    <mergeCell ref="C3:AK3"/>
    <mergeCell ref="C4:AK4"/>
    <mergeCell ref="C6:E6"/>
    <mergeCell ref="F6:O6"/>
    <mergeCell ref="AH6:AI6"/>
    <mergeCell ref="C36:L36"/>
    <mergeCell ref="N36:S36"/>
    <mergeCell ref="T36:W36"/>
    <mergeCell ref="X36:AB36"/>
    <mergeCell ref="AC36:AF36"/>
    <mergeCell ref="AG36:AK36"/>
    <mergeCell ref="C58:L58"/>
    <mergeCell ref="N58:S58"/>
    <mergeCell ref="T58:W58"/>
    <mergeCell ref="X58:AB58"/>
    <mergeCell ref="C8:AK8"/>
    <mergeCell ref="C16:L16"/>
    <mergeCell ref="N16:S16"/>
    <mergeCell ref="T16:W16"/>
    <mergeCell ref="X16:AB16"/>
    <mergeCell ref="AC16:AF16"/>
    <mergeCell ref="AG16:AK16"/>
    <mergeCell ref="AG11:AK11"/>
    <mergeCell ref="C15:L15"/>
    <mergeCell ref="C11:L11"/>
    <mergeCell ref="N11:S11"/>
    <mergeCell ref="T11:W11"/>
    <mergeCell ref="X11:AB11"/>
    <mergeCell ref="AC11:AF11"/>
    <mergeCell ref="C14:L14"/>
    <mergeCell ref="N14:S14"/>
    <mergeCell ref="T14:W14"/>
    <mergeCell ref="X14:AB14"/>
    <mergeCell ref="C13:L13"/>
    <mergeCell ref="N13:S13"/>
    <mergeCell ref="C12:L12"/>
    <mergeCell ref="N12:S12"/>
    <mergeCell ref="T12:W12"/>
    <mergeCell ref="X12:AB12"/>
    <mergeCell ref="AC12:AF12"/>
    <mergeCell ref="AG12:AK12"/>
    <mergeCell ref="N15:S15"/>
    <mergeCell ref="T15:W15"/>
    <mergeCell ref="X15:AB15"/>
    <mergeCell ref="AC15:AF15"/>
    <mergeCell ref="AG17:AK17"/>
    <mergeCell ref="C17:L17"/>
    <mergeCell ref="N17:S17"/>
    <mergeCell ref="T17:W17"/>
    <mergeCell ref="X17:AB17"/>
    <mergeCell ref="AC17:AF17"/>
    <mergeCell ref="C20:L20"/>
    <mergeCell ref="N20:S20"/>
    <mergeCell ref="T20:W20"/>
    <mergeCell ref="X20:AB20"/>
    <mergeCell ref="AC20:AF20"/>
    <mergeCell ref="AG20:AK20"/>
    <mergeCell ref="AC18:AF18"/>
    <mergeCell ref="AG18:AK18"/>
    <mergeCell ref="C19:L19"/>
    <mergeCell ref="N19:S19"/>
    <mergeCell ref="T19:W19"/>
    <mergeCell ref="X19:AB19"/>
    <mergeCell ref="AC19:AF19"/>
    <mergeCell ref="AG19:AK19"/>
    <mergeCell ref="C18:L18"/>
    <mergeCell ref="N18:S18"/>
    <mergeCell ref="T18:W18"/>
    <mergeCell ref="X18:AB18"/>
    <mergeCell ref="C22:L22"/>
    <mergeCell ref="N22:S22"/>
    <mergeCell ref="T22:W22"/>
    <mergeCell ref="X22:AB22"/>
    <mergeCell ref="AC22:AF22"/>
    <mergeCell ref="AG22:AK22"/>
    <mergeCell ref="C21:L21"/>
    <mergeCell ref="N21:S21"/>
    <mergeCell ref="T21:W21"/>
    <mergeCell ref="X21:AB21"/>
    <mergeCell ref="AC21:AF21"/>
    <mergeCell ref="AG21:AK21"/>
    <mergeCell ref="C24:L24"/>
    <mergeCell ref="N24:S24"/>
    <mergeCell ref="T24:W24"/>
    <mergeCell ref="X24:AB24"/>
    <mergeCell ref="AC24:AF24"/>
    <mergeCell ref="AG24:AK24"/>
    <mergeCell ref="C23:L23"/>
    <mergeCell ref="N23:S23"/>
    <mergeCell ref="T23:W23"/>
    <mergeCell ref="X23:AB23"/>
    <mergeCell ref="AC23:AF23"/>
    <mergeCell ref="AG23:AK23"/>
    <mergeCell ref="C26:L26"/>
    <mergeCell ref="N26:S26"/>
    <mergeCell ref="T26:W26"/>
    <mergeCell ref="X26:AB26"/>
    <mergeCell ref="AC26:AF26"/>
    <mergeCell ref="AG26:AK26"/>
    <mergeCell ref="C25:L25"/>
    <mergeCell ref="N25:S25"/>
    <mergeCell ref="T25:W25"/>
    <mergeCell ref="X25:AB25"/>
    <mergeCell ref="AC25:AF25"/>
    <mergeCell ref="AG25:AK25"/>
    <mergeCell ref="C28:L28"/>
    <mergeCell ref="N28:S28"/>
    <mergeCell ref="T28:W28"/>
    <mergeCell ref="X28:AB28"/>
    <mergeCell ref="AC28:AF28"/>
    <mergeCell ref="AG28:AK28"/>
    <mergeCell ref="C27:L27"/>
    <mergeCell ref="N27:S27"/>
    <mergeCell ref="T27:W27"/>
    <mergeCell ref="X27:AB27"/>
    <mergeCell ref="AC27:AF27"/>
    <mergeCell ref="AG27:AK27"/>
    <mergeCell ref="C30:L30"/>
    <mergeCell ref="N30:S30"/>
    <mergeCell ref="T30:W30"/>
    <mergeCell ref="X30:AB30"/>
    <mergeCell ref="AC30:AF30"/>
    <mergeCell ref="AG30:AK30"/>
    <mergeCell ref="C29:L29"/>
    <mergeCell ref="N29:S29"/>
    <mergeCell ref="T29:W29"/>
    <mergeCell ref="X29:AB29"/>
    <mergeCell ref="AC29:AF29"/>
    <mergeCell ref="AG29:AK29"/>
    <mergeCell ref="C32:L32"/>
    <mergeCell ref="N32:S32"/>
    <mergeCell ref="T32:W32"/>
    <mergeCell ref="X32:AB32"/>
    <mergeCell ref="AC32:AF32"/>
    <mergeCell ref="AG32:AK32"/>
    <mergeCell ref="C31:L31"/>
    <mergeCell ref="N31:S31"/>
    <mergeCell ref="T31:W31"/>
    <mergeCell ref="X31:AB31"/>
    <mergeCell ref="AC31:AF31"/>
    <mergeCell ref="AG31:AK31"/>
    <mergeCell ref="C34:L34"/>
    <mergeCell ref="N34:S34"/>
    <mergeCell ref="T34:W34"/>
    <mergeCell ref="X34:AB34"/>
    <mergeCell ref="AC34:AF34"/>
    <mergeCell ref="AG34:AK34"/>
    <mergeCell ref="C33:L33"/>
    <mergeCell ref="N33:S33"/>
    <mergeCell ref="T33:W33"/>
    <mergeCell ref="X33:AB33"/>
    <mergeCell ref="AC33:AF33"/>
    <mergeCell ref="AG33:AK33"/>
    <mergeCell ref="C37:L37"/>
    <mergeCell ref="N37:S37"/>
    <mergeCell ref="T37:W37"/>
    <mergeCell ref="X37:AB37"/>
    <mergeCell ref="AC37:AF37"/>
    <mergeCell ref="AG37:AK37"/>
    <mergeCell ref="C35:L35"/>
    <mergeCell ref="N35:S35"/>
    <mergeCell ref="T35:W35"/>
    <mergeCell ref="X35:AB35"/>
    <mergeCell ref="AC35:AF35"/>
    <mergeCell ref="AG35:AK35"/>
    <mergeCell ref="C39:L39"/>
    <mergeCell ref="N39:S39"/>
    <mergeCell ref="T39:W39"/>
    <mergeCell ref="X39:AB39"/>
    <mergeCell ref="AC39:AF39"/>
    <mergeCell ref="AG39:AK39"/>
    <mergeCell ref="C38:L38"/>
    <mergeCell ref="N38:S38"/>
    <mergeCell ref="T38:W38"/>
    <mergeCell ref="X38:AB38"/>
    <mergeCell ref="AC38:AF38"/>
    <mergeCell ref="AG38:AK38"/>
    <mergeCell ref="C41:L41"/>
    <mergeCell ref="N41:S41"/>
    <mergeCell ref="T41:W41"/>
    <mergeCell ref="X41:AB41"/>
    <mergeCell ref="AC41:AF41"/>
    <mergeCell ref="AG41:AK41"/>
    <mergeCell ref="C40:L40"/>
    <mergeCell ref="N40:S40"/>
    <mergeCell ref="T40:W40"/>
    <mergeCell ref="X40:AB40"/>
    <mergeCell ref="AC40:AF40"/>
    <mergeCell ref="AG40:AK40"/>
    <mergeCell ref="AG42:AK42"/>
    <mergeCell ref="C43:L43"/>
    <mergeCell ref="N43:S43"/>
    <mergeCell ref="T43:W43"/>
    <mergeCell ref="X43:AB43"/>
    <mergeCell ref="AC43:AF43"/>
    <mergeCell ref="AG43:AK43"/>
    <mergeCell ref="C42:L42"/>
    <mergeCell ref="N42:S42"/>
    <mergeCell ref="T42:W42"/>
    <mergeCell ref="X42:AB42"/>
    <mergeCell ref="AC42:AF42"/>
    <mergeCell ref="C46:L46"/>
    <mergeCell ref="N46:S46"/>
    <mergeCell ref="T46:W46"/>
    <mergeCell ref="X46:AB46"/>
    <mergeCell ref="AC46:AF46"/>
    <mergeCell ref="AG46:AK46"/>
    <mergeCell ref="AC44:AF44"/>
    <mergeCell ref="AG44:AK44"/>
    <mergeCell ref="C45:L45"/>
    <mergeCell ref="N45:S45"/>
    <mergeCell ref="T45:W45"/>
    <mergeCell ref="X45:AB45"/>
    <mergeCell ref="AC45:AF45"/>
    <mergeCell ref="AG45:AK45"/>
    <mergeCell ref="C44:L44"/>
    <mergeCell ref="N44:S44"/>
    <mergeCell ref="T44:W44"/>
    <mergeCell ref="X44:AB44"/>
    <mergeCell ref="C48:L48"/>
    <mergeCell ref="N48:S48"/>
    <mergeCell ref="T48:W48"/>
    <mergeCell ref="X48:AB48"/>
    <mergeCell ref="AC48:AF48"/>
    <mergeCell ref="AG48:AK48"/>
    <mergeCell ref="C47:L47"/>
    <mergeCell ref="N47:S47"/>
    <mergeCell ref="T47:W47"/>
    <mergeCell ref="X47:AB47"/>
    <mergeCell ref="AC47:AF47"/>
    <mergeCell ref="AG47:AK47"/>
    <mergeCell ref="C50:L50"/>
    <mergeCell ref="N50:S50"/>
    <mergeCell ref="T50:W50"/>
    <mergeCell ref="X50:AB50"/>
    <mergeCell ref="AC50:AF50"/>
    <mergeCell ref="AG50:AK50"/>
    <mergeCell ref="C49:L49"/>
    <mergeCell ref="N49:S49"/>
    <mergeCell ref="T49:W49"/>
    <mergeCell ref="X49:AB49"/>
    <mergeCell ref="AC49:AF49"/>
    <mergeCell ref="AG49:AK49"/>
    <mergeCell ref="C52:L52"/>
    <mergeCell ref="N52:S52"/>
    <mergeCell ref="T52:W52"/>
    <mergeCell ref="X52:AB52"/>
    <mergeCell ref="AC52:AF52"/>
    <mergeCell ref="AG52:AK52"/>
    <mergeCell ref="C51:L51"/>
    <mergeCell ref="N51:S51"/>
    <mergeCell ref="T51:W51"/>
    <mergeCell ref="X51:AB51"/>
    <mergeCell ref="AC51:AF51"/>
    <mergeCell ref="AG51:AK51"/>
    <mergeCell ref="C54:L54"/>
    <mergeCell ref="N54:S54"/>
    <mergeCell ref="T54:W54"/>
    <mergeCell ref="X54:AB54"/>
    <mergeCell ref="AC54:AF54"/>
    <mergeCell ref="AG54:AK54"/>
    <mergeCell ref="C53:L53"/>
    <mergeCell ref="N53:S53"/>
    <mergeCell ref="T53:W53"/>
    <mergeCell ref="X53:AB53"/>
    <mergeCell ref="AC53:AF53"/>
    <mergeCell ref="AG53:AK53"/>
    <mergeCell ref="C56:L56"/>
    <mergeCell ref="N56:S56"/>
    <mergeCell ref="T56:W56"/>
    <mergeCell ref="X56:AB56"/>
    <mergeCell ref="AC56:AF56"/>
    <mergeCell ref="AG56:AK56"/>
    <mergeCell ref="C55:L55"/>
    <mergeCell ref="N55:S55"/>
    <mergeCell ref="T55:W55"/>
    <mergeCell ref="X55:AB55"/>
    <mergeCell ref="AC55:AF55"/>
    <mergeCell ref="AG55:AK55"/>
    <mergeCell ref="C59:L59"/>
    <mergeCell ref="N59:S59"/>
    <mergeCell ref="T59:W59"/>
    <mergeCell ref="X59:AB59"/>
    <mergeCell ref="AC59:AF59"/>
    <mergeCell ref="AG59:AK59"/>
    <mergeCell ref="C57:L57"/>
    <mergeCell ref="N57:S57"/>
    <mergeCell ref="T57:W57"/>
    <mergeCell ref="X57:AB57"/>
    <mergeCell ref="AC57:AF57"/>
    <mergeCell ref="AG57:AK57"/>
    <mergeCell ref="AC58:AF58"/>
    <mergeCell ref="AG58:AK58"/>
    <mergeCell ref="C61:L61"/>
    <mergeCell ref="N61:S61"/>
    <mergeCell ref="T61:W61"/>
    <mergeCell ref="X61:AB61"/>
    <mergeCell ref="AC61:AF61"/>
    <mergeCell ref="AG61:AK61"/>
    <mergeCell ref="C60:L60"/>
    <mergeCell ref="N60:S60"/>
    <mergeCell ref="T60:W60"/>
    <mergeCell ref="X60:AB60"/>
    <mergeCell ref="AC60:AF60"/>
    <mergeCell ref="AG60:AK60"/>
    <mergeCell ref="C63:L63"/>
    <mergeCell ref="N63:S63"/>
    <mergeCell ref="T63:W63"/>
    <mergeCell ref="X63:AB63"/>
    <mergeCell ref="AC63:AF63"/>
    <mergeCell ref="AG63:AK63"/>
    <mergeCell ref="C62:L62"/>
    <mergeCell ref="N62:S62"/>
    <mergeCell ref="T62:W62"/>
    <mergeCell ref="X62:AB62"/>
    <mergeCell ref="AC62:AF62"/>
    <mergeCell ref="AG62:AK62"/>
    <mergeCell ref="C65:L65"/>
    <mergeCell ref="N65:S65"/>
    <mergeCell ref="T65:W65"/>
    <mergeCell ref="X65:AB65"/>
    <mergeCell ref="AC65:AF65"/>
    <mergeCell ref="AG65:AK65"/>
    <mergeCell ref="C64:L64"/>
    <mergeCell ref="N64:S64"/>
    <mergeCell ref="T64:W64"/>
    <mergeCell ref="X64:AB64"/>
    <mergeCell ref="AC64:AF64"/>
    <mergeCell ref="AG64:AK64"/>
    <mergeCell ref="C67:L67"/>
    <mergeCell ref="N67:S67"/>
    <mergeCell ref="T67:W67"/>
    <mergeCell ref="X67:AB67"/>
    <mergeCell ref="AC67:AF67"/>
    <mergeCell ref="AG67:AK67"/>
    <mergeCell ref="C66:L66"/>
    <mergeCell ref="N66:S66"/>
    <mergeCell ref="T66:W66"/>
    <mergeCell ref="X66:AB66"/>
    <mergeCell ref="AC66:AF66"/>
    <mergeCell ref="AG66:AK66"/>
    <mergeCell ref="C69:L69"/>
    <mergeCell ref="N69:S69"/>
    <mergeCell ref="T69:W69"/>
    <mergeCell ref="X69:AB69"/>
    <mergeCell ref="AC69:AF69"/>
    <mergeCell ref="AG69:AK69"/>
    <mergeCell ref="C68:L68"/>
    <mergeCell ref="N68:S68"/>
    <mergeCell ref="T68:W68"/>
    <mergeCell ref="X68:AB68"/>
    <mergeCell ref="AC68:AF68"/>
    <mergeCell ref="AG68:AK68"/>
    <mergeCell ref="AG70:AK70"/>
    <mergeCell ref="C71:L71"/>
    <mergeCell ref="N71:S71"/>
    <mergeCell ref="T71:W71"/>
    <mergeCell ref="X71:AB71"/>
    <mergeCell ref="AC71:AF71"/>
    <mergeCell ref="AG71:AK71"/>
    <mergeCell ref="C70:L70"/>
    <mergeCell ref="N70:S70"/>
    <mergeCell ref="T70:W70"/>
    <mergeCell ref="X70:AB70"/>
    <mergeCell ref="AC70:AF70"/>
    <mergeCell ref="C72:L72"/>
    <mergeCell ref="N72:S72"/>
    <mergeCell ref="T72:W72"/>
    <mergeCell ref="X72:AB72"/>
    <mergeCell ref="C74:L74"/>
    <mergeCell ref="N74:S74"/>
    <mergeCell ref="T74:W74"/>
    <mergeCell ref="X74:AB74"/>
    <mergeCell ref="AC74:AF74"/>
    <mergeCell ref="AG74:AK74"/>
    <mergeCell ref="AC72:AF72"/>
    <mergeCell ref="AG72:AK72"/>
    <mergeCell ref="C73:L73"/>
    <mergeCell ref="N73:S73"/>
    <mergeCell ref="T73:W73"/>
    <mergeCell ref="X73:AB73"/>
    <mergeCell ref="AC73:AF73"/>
    <mergeCell ref="AG73:AK73"/>
    <mergeCell ref="C76:L76"/>
    <mergeCell ref="N76:S76"/>
    <mergeCell ref="T76:W76"/>
    <mergeCell ref="X76:AB76"/>
    <mergeCell ref="AC76:AF76"/>
    <mergeCell ref="AG76:AK76"/>
    <mergeCell ref="C75:L75"/>
    <mergeCell ref="N75:S75"/>
    <mergeCell ref="T75:W75"/>
    <mergeCell ref="X75:AB75"/>
    <mergeCell ref="AC75:AF75"/>
    <mergeCell ref="AG75:AK75"/>
    <mergeCell ref="C78:L78"/>
    <mergeCell ref="N78:S78"/>
    <mergeCell ref="T78:W78"/>
    <mergeCell ref="X78:AB78"/>
    <mergeCell ref="AC78:AF78"/>
    <mergeCell ref="AG78:AK78"/>
    <mergeCell ref="C77:L77"/>
    <mergeCell ref="N77:S77"/>
    <mergeCell ref="T77:W77"/>
    <mergeCell ref="X77:AB77"/>
    <mergeCell ref="AC77:AF77"/>
    <mergeCell ref="AG77:AK77"/>
    <mergeCell ref="C80:L80"/>
    <mergeCell ref="N80:S80"/>
    <mergeCell ref="T80:W80"/>
    <mergeCell ref="X80:AB80"/>
    <mergeCell ref="AC80:AF80"/>
    <mergeCell ref="AG80:AK80"/>
    <mergeCell ref="C79:L79"/>
    <mergeCell ref="N79:S79"/>
    <mergeCell ref="T79:W79"/>
    <mergeCell ref="X79:AB79"/>
    <mergeCell ref="AC79:AF79"/>
    <mergeCell ref="AG79:AK79"/>
    <mergeCell ref="C81:L81"/>
    <mergeCell ref="N81:S81"/>
    <mergeCell ref="T81:W81"/>
    <mergeCell ref="X81:AB81"/>
    <mergeCell ref="AC81:AF81"/>
    <mergeCell ref="C83:L83"/>
    <mergeCell ref="N83:S83"/>
    <mergeCell ref="T83:W83"/>
    <mergeCell ref="X83:AB83"/>
    <mergeCell ref="AC83:AF83"/>
    <mergeCell ref="C86:L86"/>
    <mergeCell ref="N86:S86"/>
    <mergeCell ref="T86:W86"/>
    <mergeCell ref="X86:AB86"/>
    <mergeCell ref="AC86:AF86"/>
    <mergeCell ref="C90:L90"/>
    <mergeCell ref="N90:S90"/>
    <mergeCell ref="T90:W90"/>
    <mergeCell ref="X90:AB90"/>
    <mergeCell ref="AC90:AF90"/>
    <mergeCell ref="C94:L94"/>
    <mergeCell ref="N94:S94"/>
    <mergeCell ref="T94:W94"/>
    <mergeCell ref="AG83:AK83"/>
    <mergeCell ref="C84:L84"/>
    <mergeCell ref="N84:S84"/>
    <mergeCell ref="T84:W84"/>
    <mergeCell ref="X84:AB84"/>
    <mergeCell ref="AC84:AF84"/>
    <mergeCell ref="AG84:AK84"/>
    <mergeCell ref="AG81:AK81"/>
    <mergeCell ref="C82:L82"/>
    <mergeCell ref="N82:S82"/>
    <mergeCell ref="T82:W82"/>
    <mergeCell ref="X82:AB82"/>
    <mergeCell ref="AC82:AF82"/>
    <mergeCell ref="AG82:AK82"/>
    <mergeCell ref="AG86:AK86"/>
    <mergeCell ref="C85:L85"/>
    <mergeCell ref="N85:S85"/>
    <mergeCell ref="T85:W85"/>
    <mergeCell ref="X85:AB85"/>
    <mergeCell ref="AC85:AF85"/>
    <mergeCell ref="AG85:AK85"/>
    <mergeCell ref="C88:L88"/>
    <mergeCell ref="N88:S88"/>
    <mergeCell ref="T88:W88"/>
    <mergeCell ref="X88:AB88"/>
    <mergeCell ref="AC88:AF88"/>
    <mergeCell ref="AG88:AK88"/>
    <mergeCell ref="C87:L87"/>
    <mergeCell ref="N87:S87"/>
    <mergeCell ref="T87:W87"/>
    <mergeCell ref="X87:AB87"/>
    <mergeCell ref="AC87:AF87"/>
    <mergeCell ref="AG87:AK87"/>
    <mergeCell ref="AG90:AK90"/>
    <mergeCell ref="C89:L89"/>
    <mergeCell ref="N89:S89"/>
    <mergeCell ref="T89:W89"/>
    <mergeCell ref="X89:AB89"/>
    <mergeCell ref="AC89:AF89"/>
    <mergeCell ref="AG89:AK89"/>
    <mergeCell ref="C92:L92"/>
    <mergeCell ref="N92:S92"/>
    <mergeCell ref="T92:W92"/>
    <mergeCell ref="X92:AB92"/>
    <mergeCell ref="AC92:AF92"/>
    <mergeCell ref="AG92:AK92"/>
    <mergeCell ref="C91:L91"/>
    <mergeCell ref="N91:S91"/>
    <mergeCell ref="T91:W91"/>
    <mergeCell ref="X91:AB91"/>
    <mergeCell ref="AC91:AF91"/>
    <mergeCell ref="AG91:AK91"/>
    <mergeCell ref="X94:AB94"/>
    <mergeCell ref="AC94:AF94"/>
    <mergeCell ref="AG94:AK94"/>
    <mergeCell ref="C93:L93"/>
    <mergeCell ref="N93:S93"/>
    <mergeCell ref="T93:W93"/>
    <mergeCell ref="X93:AB93"/>
    <mergeCell ref="AC93:AF93"/>
    <mergeCell ref="AG93:AK93"/>
    <mergeCell ref="C96:L96"/>
    <mergeCell ref="N96:S96"/>
    <mergeCell ref="T96:W96"/>
    <mergeCell ref="X96:AB96"/>
    <mergeCell ref="AC96:AF96"/>
    <mergeCell ref="AG96:AK96"/>
    <mergeCell ref="C95:L95"/>
    <mergeCell ref="N95:S95"/>
    <mergeCell ref="T95:W95"/>
    <mergeCell ref="X95:AB95"/>
    <mergeCell ref="AC95:AF95"/>
    <mergeCell ref="AG95:AK95"/>
    <mergeCell ref="C98:L98"/>
    <mergeCell ref="N98:S98"/>
    <mergeCell ref="T98:W98"/>
    <mergeCell ref="X98:AB98"/>
    <mergeCell ref="AC98:AF98"/>
    <mergeCell ref="AG98:AK98"/>
    <mergeCell ref="C97:L97"/>
    <mergeCell ref="N97:S97"/>
    <mergeCell ref="T97:W97"/>
    <mergeCell ref="X97:AB97"/>
    <mergeCell ref="AC97:AF97"/>
    <mergeCell ref="AG97:AK97"/>
    <mergeCell ref="C100:L100"/>
    <mergeCell ref="N100:S100"/>
    <mergeCell ref="T100:W100"/>
    <mergeCell ref="X100:AB100"/>
    <mergeCell ref="AC100:AF100"/>
    <mergeCell ref="AG100:AK100"/>
    <mergeCell ref="C99:L99"/>
    <mergeCell ref="N99:S99"/>
    <mergeCell ref="T99:W99"/>
    <mergeCell ref="X99:AB99"/>
    <mergeCell ref="AC99:AF99"/>
    <mergeCell ref="AG99:AK99"/>
    <mergeCell ref="C102:L102"/>
    <mergeCell ref="N102:S102"/>
    <mergeCell ref="T102:W102"/>
    <mergeCell ref="X102:AB102"/>
    <mergeCell ref="AC102:AF102"/>
    <mergeCell ref="AG102:AK102"/>
    <mergeCell ref="C101:L101"/>
    <mergeCell ref="N101:S101"/>
    <mergeCell ref="T101:W101"/>
    <mergeCell ref="X101:AB101"/>
    <mergeCell ref="AC101:AF101"/>
    <mergeCell ref="AG101:AK101"/>
    <mergeCell ref="C104:L104"/>
    <mergeCell ref="N104:S104"/>
    <mergeCell ref="T104:W104"/>
    <mergeCell ref="X104:AB104"/>
    <mergeCell ref="AC104:AF104"/>
    <mergeCell ref="AG104:AK104"/>
    <mergeCell ref="C103:L103"/>
    <mergeCell ref="N103:S103"/>
    <mergeCell ref="T103:W103"/>
    <mergeCell ref="X103:AB103"/>
    <mergeCell ref="AC103:AF103"/>
    <mergeCell ref="AG103:AK103"/>
    <mergeCell ref="C106:L106"/>
    <mergeCell ref="N106:S106"/>
    <mergeCell ref="T106:W106"/>
    <mergeCell ref="X106:AB106"/>
    <mergeCell ref="AC106:AF106"/>
    <mergeCell ref="AG106:AK106"/>
    <mergeCell ref="C105:L105"/>
    <mergeCell ref="N105:S105"/>
    <mergeCell ref="T105:W105"/>
    <mergeCell ref="X105:AB105"/>
    <mergeCell ref="AC105:AF105"/>
    <mergeCell ref="AG105:AK105"/>
    <mergeCell ref="C108:L108"/>
    <mergeCell ref="N108:S108"/>
    <mergeCell ref="T108:W108"/>
    <mergeCell ref="X108:AB108"/>
    <mergeCell ref="AC108:AF108"/>
    <mergeCell ref="AG108:AK108"/>
    <mergeCell ref="C107:L107"/>
    <mergeCell ref="N107:S107"/>
    <mergeCell ref="T107:W107"/>
    <mergeCell ref="X107:AB107"/>
    <mergeCell ref="AC107:AF107"/>
    <mergeCell ref="AG107:AK107"/>
    <mergeCell ref="C110:L110"/>
    <mergeCell ref="N110:S110"/>
    <mergeCell ref="T110:W110"/>
    <mergeCell ref="X110:AB110"/>
    <mergeCell ref="AC110:AF110"/>
    <mergeCell ref="AG110:AK110"/>
    <mergeCell ref="C109:L109"/>
    <mergeCell ref="N109:S109"/>
    <mergeCell ref="T109:W109"/>
    <mergeCell ref="X109:AB109"/>
    <mergeCell ref="AC109:AF109"/>
    <mergeCell ref="AG109:AK109"/>
    <mergeCell ref="C112:L112"/>
    <mergeCell ref="N112:S112"/>
    <mergeCell ref="T112:W112"/>
    <mergeCell ref="X112:AB112"/>
    <mergeCell ref="AC112:AF112"/>
    <mergeCell ref="AG112:AK112"/>
    <mergeCell ref="C111:L111"/>
    <mergeCell ref="N111:S111"/>
    <mergeCell ref="T111:W111"/>
    <mergeCell ref="X111:AB111"/>
    <mergeCell ref="AC111:AF111"/>
    <mergeCell ref="AG111:AK111"/>
    <mergeCell ref="C114:L114"/>
    <mergeCell ref="N114:S114"/>
    <mergeCell ref="T114:W114"/>
    <mergeCell ref="X114:AB114"/>
    <mergeCell ref="AC114:AF114"/>
    <mergeCell ref="AG114:AK114"/>
    <mergeCell ref="C113:L113"/>
    <mergeCell ref="N113:S113"/>
    <mergeCell ref="T113:W113"/>
    <mergeCell ref="X113:AB113"/>
    <mergeCell ref="AC113:AF113"/>
    <mergeCell ref="AG113:AK113"/>
    <mergeCell ref="C116:L116"/>
    <mergeCell ref="N116:S116"/>
    <mergeCell ref="T116:W116"/>
    <mergeCell ref="X116:AB116"/>
    <mergeCell ref="AC116:AF116"/>
    <mergeCell ref="AG116:AK116"/>
    <mergeCell ref="C115:L115"/>
    <mergeCell ref="N115:S115"/>
    <mergeCell ref="T115:W115"/>
    <mergeCell ref="X115:AB115"/>
    <mergeCell ref="AC115:AF115"/>
    <mergeCell ref="AG115:AK115"/>
    <mergeCell ref="C118:L118"/>
    <mergeCell ref="N118:S118"/>
    <mergeCell ref="T118:W118"/>
    <mergeCell ref="X118:AB118"/>
    <mergeCell ref="AC118:AF118"/>
    <mergeCell ref="AG118:AK118"/>
    <mergeCell ref="C117:L117"/>
    <mergeCell ref="N117:S117"/>
    <mergeCell ref="T117:W117"/>
    <mergeCell ref="X117:AB117"/>
    <mergeCell ref="AC117:AF117"/>
    <mergeCell ref="AG117:AK117"/>
    <mergeCell ref="C120:L120"/>
    <mergeCell ref="N120:S120"/>
    <mergeCell ref="T120:W120"/>
    <mergeCell ref="X120:AB120"/>
    <mergeCell ref="AC120:AF120"/>
    <mergeCell ref="AG120:AK120"/>
    <mergeCell ref="C119:L119"/>
    <mergeCell ref="N119:S119"/>
    <mergeCell ref="T119:W119"/>
    <mergeCell ref="X119:AB119"/>
    <mergeCell ref="AC119:AF119"/>
    <mergeCell ref="AG119:AK119"/>
    <mergeCell ref="C122:L122"/>
    <mergeCell ref="N122:S122"/>
    <mergeCell ref="T122:W122"/>
    <mergeCell ref="X122:AB122"/>
    <mergeCell ref="AC122:AF122"/>
    <mergeCell ref="AG122:AK122"/>
    <mergeCell ref="C121:L121"/>
    <mergeCell ref="N121:S121"/>
    <mergeCell ref="T121:W121"/>
    <mergeCell ref="X121:AB121"/>
    <mergeCell ref="AC121:AF121"/>
    <mergeCell ref="AG121:AK121"/>
    <mergeCell ref="C124:L124"/>
    <mergeCell ref="N124:S124"/>
    <mergeCell ref="T124:W124"/>
    <mergeCell ref="X124:AB124"/>
    <mergeCell ref="AC124:AF124"/>
    <mergeCell ref="AG124:AK124"/>
    <mergeCell ref="C123:L123"/>
    <mergeCell ref="N123:S123"/>
    <mergeCell ref="T123:W123"/>
    <mergeCell ref="X123:AB123"/>
    <mergeCell ref="AC123:AF123"/>
    <mergeCell ref="AG123:AK123"/>
    <mergeCell ref="C126:L126"/>
    <mergeCell ref="N126:S126"/>
    <mergeCell ref="T126:W126"/>
    <mergeCell ref="X126:AB126"/>
    <mergeCell ref="AC126:AF126"/>
    <mergeCell ref="AG126:AK126"/>
    <mergeCell ref="C125:L125"/>
    <mergeCell ref="N125:S125"/>
    <mergeCell ref="T125:W125"/>
    <mergeCell ref="X125:AB125"/>
    <mergeCell ref="AC125:AF125"/>
    <mergeCell ref="AG125:AK125"/>
    <mergeCell ref="AG127:AK127"/>
    <mergeCell ref="C128:L128"/>
    <mergeCell ref="N128:S128"/>
    <mergeCell ref="T128:W128"/>
    <mergeCell ref="X128:AB128"/>
    <mergeCell ref="AC128:AF128"/>
    <mergeCell ref="AG128:AK128"/>
    <mergeCell ref="B127:B152"/>
    <mergeCell ref="C127:L127"/>
    <mergeCell ref="N127:S127"/>
    <mergeCell ref="T127:W127"/>
    <mergeCell ref="X127:AB127"/>
    <mergeCell ref="AC127:AF127"/>
    <mergeCell ref="C129:L129"/>
    <mergeCell ref="N129:S129"/>
    <mergeCell ref="T129:W129"/>
    <mergeCell ref="X129:AB129"/>
    <mergeCell ref="C131:L131"/>
    <mergeCell ref="N131:S131"/>
    <mergeCell ref="T131:W131"/>
    <mergeCell ref="X131:AB131"/>
    <mergeCell ref="AC131:AF131"/>
    <mergeCell ref="AG131:AK131"/>
    <mergeCell ref="AC129:AF129"/>
    <mergeCell ref="AG129:AK129"/>
    <mergeCell ref="C130:L130"/>
    <mergeCell ref="N130:S130"/>
    <mergeCell ref="T130:W130"/>
    <mergeCell ref="X130:AB130"/>
    <mergeCell ref="AC130:AF130"/>
    <mergeCell ref="AG130:AK130"/>
    <mergeCell ref="C133:L133"/>
    <mergeCell ref="N133:S133"/>
    <mergeCell ref="T133:W133"/>
    <mergeCell ref="X133:AB133"/>
    <mergeCell ref="AC133:AF133"/>
    <mergeCell ref="AG133:AK133"/>
    <mergeCell ref="C132:L132"/>
    <mergeCell ref="N132:S132"/>
    <mergeCell ref="T132:W132"/>
    <mergeCell ref="X132:AB132"/>
    <mergeCell ref="AC132:AF132"/>
    <mergeCell ref="AG132:AK132"/>
    <mergeCell ref="C135:L135"/>
    <mergeCell ref="N135:S135"/>
    <mergeCell ref="T135:W135"/>
    <mergeCell ref="X135:AB135"/>
    <mergeCell ref="AC135:AF135"/>
    <mergeCell ref="AG135:AK135"/>
    <mergeCell ref="C134:L134"/>
    <mergeCell ref="N134:S134"/>
    <mergeCell ref="T134:W134"/>
    <mergeCell ref="X134:AB134"/>
    <mergeCell ref="AC134:AF134"/>
    <mergeCell ref="AG134:AK134"/>
    <mergeCell ref="C137:L137"/>
    <mergeCell ref="N137:S137"/>
    <mergeCell ref="T137:W137"/>
    <mergeCell ref="X137:AB137"/>
    <mergeCell ref="AC137:AF137"/>
    <mergeCell ref="AG137:AK137"/>
    <mergeCell ref="C136:L136"/>
    <mergeCell ref="N136:S136"/>
    <mergeCell ref="T136:W136"/>
    <mergeCell ref="X136:AB136"/>
    <mergeCell ref="AC136:AF136"/>
    <mergeCell ref="AG136:AK136"/>
    <mergeCell ref="C139:L139"/>
    <mergeCell ref="N139:S139"/>
    <mergeCell ref="T139:W139"/>
    <mergeCell ref="X139:AB139"/>
    <mergeCell ref="AC139:AF139"/>
    <mergeCell ref="AG139:AK139"/>
    <mergeCell ref="C138:L138"/>
    <mergeCell ref="N138:S138"/>
    <mergeCell ref="T138:W138"/>
    <mergeCell ref="X138:AB138"/>
    <mergeCell ref="AC138:AF138"/>
    <mergeCell ref="AG138:AK138"/>
    <mergeCell ref="C141:L141"/>
    <mergeCell ref="N141:S141"/>
    <mergeCell ref="T141:W141"/>
    <mergeCell ref="X141:AB141"/>
    <mergeCell ref="AC141:AF141"/>
    <mergeCell ref="AG141:AK141"/>
    <mergeCell ref="C140:L140"/>
    <mergeCell ref="N140:S140"/>
    <mergeCell ref="T140:W140"/>
    <mergeCell ref="X140:AB140"/>
    <mergeCell ref="AC140:AF140"/>
    <mergeCell ref="AG140:AK140"/>
    <mergeCell ref="C143:L143"/>
    <mergeCell ref="N143:S143"/>
    <mergeCell ref="T143:W143"/>
    <mergeCell ref="X143:AB143"/>
    <mergeCell ref="AC143:AF143"/>
    <mergeCell ref="AG143:AK143"/>
    <mergeCell ref="C142:L142"/>
    <mergeCell ref="N142:S142"/>
    <mergeCell ref="T142:W142"/>
    <mergeCell ref="X142:AB142"/>
    <mergeCell ref="AC142:AF142"/>
    <mergeCell ref="AG142:AK142"/>
    <mergeCell ref="C152:L152"/>
    <mergeCell ref="N152:S152"/>
    <mergeCell ref="T152:W152"/>
    <mergeCell ref="X152:AB152"/>
    <mergeCell ref="AC152:AF152"/>
    <mergeCell ref="AG152:AK152"/>
    <mergeCell ref="C151:L151"/>
    <mergeCell ref="N151:S151"/>
    <mergeCell ref="T151:W151"/>
    <mergeCell ref="X151:AB151"/>
    <mergeCell ref="AC151:AF151"/>
    <mergeCell ref="AG151:AK151"/>
    <mergeCell ref="X159:AB159"/>
    <mergeCell ref="AC159:AF159"/>
    <mergeCell ref="AG159:AK159"/>
    <mergeCell ref="C158:L158"/>
    <mergeCell ref="N158:S158"/>
    <mergeCell ref="T158:W158"/>
    <mergeCell ref="X158:AB158"/>
    <mergeCell ref="AC158:AF158"/>
    <mergeCell ref="AG158:AK158"/>
    <mergeCell ref="X161:AB161"/>
    <mergeCell ref="AC161:AF161"/>
    <mergeCell ref="AG161:AK161"/>
    <mergeCell ref="C160:L160"/>
    <mergeCell ref="N160:S160"/>
    <mergeCell ref="T160:W160"/>
    <mergeCell ref="X160:AB160"/>
    <mergeCell ref="AC160:AF160"/>
    <mergeCell ref="AG160:AK160"/>
    <mergeCell ref="X163:AB163"/>
    <mergeCell ref="AC163:AF163"/>
    <mergeCell ref="AG163:AK163"/>
    <mergeCell ref="C162:L162"/>
    <mergeCell ref="N162:S162"/>
    <mergeCell ref="T162:W162"/>
    <mergeCell ref="X162:AB162"/>
    <mergeCell ref="AC162:AF162"/>
    <mergeCell ref="AG162:AK162"/>
    <mergeCell ref="X165:AB165"/>
    <mergeCell ref="AC165:AF165"/>
    <mergeCell ref="AG165:AK165"/>
    <mergeCell ref="C164:L164"/>
    <mergeCell ref="N164:S164"/>
    <mergeCell ref="T164:W164"/>
    <mergeCell ref="X164:AB164"/>
    <mergeCell ref="AC164:AF164"/>
    <mergeCell ref="AG164:AK164"/>
    <mergeCell ref="X167:AB167"/>
    <mergeCell ref="AC167:AF167"/>
    <mergeCell ref="AG167:AK167"/>
    <mergeCell ref="C166:L166"/>
    <mergeCell ref="N166:S166"/>
    <mergeCell ref="T166:W166"/>
    <mergeCell ref="X166:AB166"/>
    <mergeCell ref="AC166:AF166"/>
    <mergeCell ref="AG166:AK166"/>
    <mergeCell ref="X169:AB169"/>
    <mergeCell ref="AC169:AF169"/>
    <mergeCell ref="AG169:AK169"/>
    <mergeCell ref="C168:L168"/>
    <mergeCell ref="N168:S168"/>
    <mergeCell ref="T168:W168"/>
    <mergeCell ref="X168:AB168"/>
    <mergeCell ref="AC168:AF168"/>
    <mergeCell ref="AG168:AK168"/>
    <mergeCell ref="C144:L144"/>
    <mergeCell ref="N144:S144"/>
    <mergeCell ref="T144:W144"/>
    <mergeCell ref="C169:L169"/>
    <mergeCell ref="N169:S169"/>
    <mergeCell ref="T169:W169"/>
    <mergeCell ref="C167:L167"/>
    <mergeCell ref="N167:S167"/>
    <mergeCell ref="T167:W167"/>
    <mergeCell ref="C165:L165"/>
    <mergeCell ref="N165:S165"/>
    <mergeCell ref="T165:W165"/>
    <mergeCell ref="C163:L163"/>
    <mergeCell ref="N163:S163"/>
    <mergeCell ref="T163:W163"/>
    <mergeCell ref="C161:L161"/>
    <mergeCell ref="N161:S161"/>
    <mergeCell ref="T161:W161"/>
    <mergeCell ref="C159:L159"/>
    <mergeCell ref="N159:S159"/>
    <mergeCell ref="T159:W159"/>
    <mergeCell ref="AG147:AK147"/>
    <mergeCell ref="C146:L146"/>
    <mergeCell ref="N146:S146"/>
    <mergeCell ref="T146:W146"/>
    <mergeCell ref="X146:AB146"/>
    <mergeCell ref="AC146:AF146"/>
    <mergeCell ref="AG146:AK146"/>
    <mergeCell ref="X144:AB144"/>
    <mergeCell ref="AC144:AF144"/>
    <mergeCell ref="AG144:AK144"/>
    <mergeCell ref="C145:L145"/>
    <mergeCell ref="N145:S145"/>
    <mergeCell ref="T145:W145"/>
    <mergeCell ref="X145:AB145"/>
    <mergeCell ref="AC145:AF145"/>
    <mergeCell ref="AG145:AK145"/>
    <mergeCell ref="C5:AK5"/>
    <mergeCell ref="C150:L150"/>
    <mergeCell ref="N150:S150"/>
    <mergeCell ref="T150:W150"/>
    <mergeCell ref="X150:AB150"/>
    <mergeCell ref="AC150:AF150"/>
    <mergeCell ref="AG150:AK150"/>
    <mergeCell ref="C149:L149"/>
    <mergeCell ref="N149:S149"/>
    <mergeCell ref="T149:W149"/>
    <mergeCell ref="X149:AB149"/>
    <mergeCell ref="AC149:AF149"/>
    <mergeCell ref="AG149:AK149"/>
    <mergeCell ref="C148:L148"/>
    <mergeCell ref="N148:S148"/>
    <mergeCell ref="T148:W148"/>
    <mergeCell ref="X148:AB148"/>
    <mergeCell ref="AC148:AF148"/>
    <mergeCell ref="AG148:AK148"/>
    <mergeCell ref="C147:L147"/>
    <mergeCell ref="N147:S147"/>
    <mergeCell ref="T147:W147"/>
    <mergeCell ref="X147:AB147"/>
    <mergeCell ref="AC147:AF147"/>
  </mergeCells>
  <dataValidations count="7">
    <dataValidation type="list" allowBlank="1" showInputMessage="1" showErrorMessage="1" sqref="D158:L169">
      <formula1>$A$2:$A$270</formula1>
    </dataValidation>
    <dataValidation type="decimal" allowBlank="1" showInputMessage="1" showErrorMessage="1" sqref="J7:K7">
      <formula1>1</formula1>
      <formula2>9999</formula2>
    </dataValidation>
    <dataValidation type="decimal" allowBlank="1" showInputMessage="1" showErrorMessage="1" sqref="Z7:AB7">
      <formula1>0.001</formula1>
      <formula2>999</formula2>
    </dataValidation>
    <dataValidation type="custom" allowBlank="1" showInputMessage="1" showErrorMessage="1" errorTitle="Data Entry Error" error="WQBEL value must be greater than or equal to the Most Stringent Criterion" sqref="AC11:AF14 AC16:AF169">
      <formula1>AND($C11&lt;&gt;"",AC11&gt;=T11)</formula1>
    </dataValidation>
    <dataValidation type="custom" allowBlank="1" showInputMessage="1" showErrorMessage="1" errorTitle="Data Entry Error" error="WQBEL value must be greater than or equal to the Most Stringent Criterion" sqref="AC15:AF15">
      <formula1>AND($C19&lt;&gt;"",AC15&gt;=T15)</formula1>
    </dataValidation>
    <dataValidation type="decimal" allowBlank="1" showInputMessage="1" showErrorMessage="1" sqref="N11:S169">
      <formula1>0.00000000001</formula1>
      <formula2>999999999999</formula2>
    </dataValidation>
    <dataValidation type="list" allowBlank="1" showInputMessage="1" showErrorMessage="1" sqref="M11:M169">
      <formula1>$AN$1</formula1>
    </dataValidation>
  </dataValidations>
  <printOptions horizontalCentered="1"/>
  <pageMargins left="0.5" right="0.5" top="0.5" bottom="0.5" header="0.3" footer="0.3"/>
  <pageSetup scale="71" fitToHeight="0" orientation="portrait" r:id="rId1"/>
  <headerFooter alignWithMargins="0">
    <oddFooter>&amp;C&amp;F, &amp;D</oddFooter>
  </headerFooter>
  <legacyDrawing r:id="rId2"/>
  <extLst>
    <ext xmlns:x14="http://schemas.microsoft.com/office/spreadsheetml/2009/9/main" uri="{CCE6A557-97BC-4b89-ADB6-D9C93CAAB3DF}">
      <x14:dataValidations xmlns:xm="http://schemas.microsoft.com/office/excel/2006/main" count="2">
        <x14:dataValidation type="list" showInputMessage="1" showErrorMessage="1">
          <x14:formula1>
            <xm:f>Reference!$A$30:$A$186</xm:f>
          </x14:formula1>
          <xm:sqref>C170:C172</xm:sqref>
        </x14:dataValidation>
        <x14:dataValidation type="list" allowBlank="1" showInputMessage="1" showErrorMessage="1">
          <x14:formula1>
            <xm:f>Reference!$A$2:$A$188</xm:f>
          </x14:formula1>
          <xm:sqref>C158:C169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FF00"/>
    <pageSetUpPr fitToPage="1"/>
  </sheetPr>
  <dimension ref="A1:AS264"/>
  <sheetViews>
    <sheetView zoomScaleNormal="100" zoomScaleSheetLayoutView="75" workbookViewId="0">
      <pane xSplit="36" ySplit="10" topLeftCell="AK11" activePane="bottomRight" state="frozen"/>
      <selection pane="topRight" activeCell="AK1" sqref="AK1"/>
      <selection pane="bottomLeft" activeCell="A11" sqref="A11"/>
      <selection pane="bottomRight" activeCell="E6" sqref="E6:N6"/>
    </sheetView>
  </sheetViews>
  <sheetFormatPr defaultRowHeight="12.75" x14ac:dyDescent="0.2"/>
  <cols>
    <col min="1" max="1" width="1.7109375" customWidth="1"/>
    <col min="2" max="2" width="3.7109375" customWidth="1"/>
    <col min="3" max="4" width="3.7109375" style="5" customWidth="1"/>
    <col min="5" max="18" width="3.7109375" customWidth="1"/>
    <col min="19" max="22" width="3.7109375" style="1" customWidth="1"/>
    <col min="23" max="36" width="3.7109375" customWidth="1"/>
    <col min="37" max="37" width="1.7109375" customWidth="1"/>
    <col min="39" max="39" width="9.140625" style="9" hidden="1" customWidth="1"/>
    <col min="40" max="40" width="14" style="9" hidden="1" customWidth="1"/>
    <col min="41" max="41" width="18.28515625" style="9" hidden="1" customWidth="1"/>
    <col min="42" max="42" width="14.85546875" style="9" hidden="1" customWidth="1"/>
    <col min="43" max="43" width="15.140625" style="9" hidden="1" customWidth="1"/>
    <col min="44" max="44" width="16.140625" style="9" hidden="1" customWidth="1"/>
    <col min="45" max="45" width="15.42578125" style="9" hidden="1" customWidth="1"/>
  </cols>
  <sheetData>
    <row r="1" spans="1:45" ht="12" customHeight="1" x14ac:dyDescent="0.2">
      <c r="A1" s="90"/>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12"/>
      <c r="AM1" s="8" t="s">
        <v>153</v>
      </c>
    </row>
    <row r="2" spans="1:45" ht="13.5" customHeight="1" x14ac:dyDescent="0.25">
      <c r="A2" s="91"/>
      <c r="B2" s="94" t="s">
        <v>141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13"/>
    </row>
    <row r="3" spans="1:45" ht="13.5" customHeight="1" x14ac:dyDescent="0.25">
      <c r="A3" s="91"/>
      <c r="B3" s="94" t="s">
        <v>207</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13"/>
    </row>
    <row r="4" spans="1:45" ht="13.5" customHeight="1" x14ac:dyDescent="0.25">
      <c r="A4" s="91"/>
      <c r="B4" s="94" t="s">
        <v>258</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13"/>
    </row>
    <row r="5" spans="1:45" ht="13.5" customHeight="1" x14ac:dyDescent="0.2">
      <c r="A5" s="91"/>
      <c r="B5" s="75" t="s">
        <v>131</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13"/>
    </row>
    <row r="6" spans="1:45" ht="13.5" customHeight="1" x14ac:dyDescent="0.2">
      <c r="A6" s="91"/>
      <c r="B6" s="130" t="s">
        <v>142</v>
      </c>
      <c r="C6" s="130"/>
      <c r="D6" s="130"/>
      <c r="E6" s="95"/>
      <c r="F6" s="95"/>
      <c r="G6" s="95"/>
      <c r="H6" s="95"/>
      <c r="I6" s="95"/>
      <c r="J6" s="95"/>
      <c r="K6" s="95"/>
      <c r="L6" s="95"/>
      <c r="M6" s="95"/>
      <c r="N6" s="95"/>
      <c r="O6" s="75"/>
      <c r="P6" s="75"/>
      <c r="Q6" s="75"/>
      <c r="R6" s="75"/>
      <c r="S6" s="130" t="s">
        <v>145</v>
      </c>
      <c r="T6" s="130"/>
      <c r="U6" s="130"/>
      <c r="V6" s="130"/>
      <c r="W6" s="130"/>
      <c r="X6" s="130"/>
      <c r="Y6" s="106"/>
      <c r="Z6" s="106"/>
      <c r="AA6" s="106"/>
      <c r="AB6" s="106"/>
      <c r="AC6" s="106"/>
      <c r="AD6" s="132"/>
      <c r="AE6" s="132"/>
      <c r="AF6" s="132"/>
      <c r="AG6" s="130" t="s">
        <v>152</v>
      </c>
      <c r="AH6" s="130"/>
      <c r="AI6" s="100"/>
      <c r="AJ6" s="100"/>
      <c r="AK6" s="13"/>
    </row>
    <row r="7" spans="1:45" ht="13.5" customHeight="1" x14ac:dyDescent="0.2">
      <c r="A7" s="91"/>
      <c r="B7" s="131" t="s">
        <v>155</v>
      </c>
      <c r="C7" s="131"/>
      <c r="D7" s="131"/>
      <c r="E7" s="131"/>
      <c r="F7" s="131"/>
      <c r="G7" s="133"/>
      <c r="H7" s="133"/>
      <c r="I7" s="101">
        <v>100</v>
      </c>
      <c r="J7" s="101"/>
      <c r="K7" s="75"/>
      <c r="L7" s="75"/>
      <c r="M7" s="75"/>
      <c r="N7" s="75"/>
      <c r="O7" s="75"/>
      <c r="P7" s="75"/>
      <c r="Q7" s="75"/>
      <c r="R7" s="75"/>
      <c r="S7" s="130" t="s">
        <v>241</v>
      </c>
      <c r="T7" s="130"/>
      <c r="U7" s="130"/>
      <c r="V7" s="130"/>
      <c r="W7" s="130"/>
      <c r="X7" s="130"/>
      <c r="Y7" s="101"/>
      <c r="Z7" s="101"/>
      <c r="AA7" s="101"/>
      <c r="AB7" s="134"/>
      <c r="AC7" s="134"/>
      <c r="AD7" s="135" t="s">
        <v>156</v>
      </c>
      <c r="AE7" s="135"/>
      <c r="AF7" s="135"/>
      <c r="AG7" s="135"/>
      <c r="AH7" s="135"/>
      <c r="AI7" s="101">
        <v>7</v>
      </c>
      <c r="AJ7" s="101"/>
      <c r="AK7" s="13"/>
    </row>
    <row r="8" spans="1:45" ht="13.5" customHeight="1" x14ac:dyDescent="0.2">
      <c r="A8" s="91"/>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13"/>
    </row>
    <row r="9" spans="1:45" ht="15.75" customHeight="1" x14ac:dyDescent="0.2">
      <c r="A9" s="91"/>
      <c r="B9" s="119" t="s">
        <v>140</v>
      </c>
      <c r="C9" s="119"/>
      <c r="D9" s="119"/>
      <c r="E9" s="119"/>
      <c r="F9" s="119"/>
      <c r="G9" s="119"/>
      <c r="H9" s="119"/>
      <c r="I9" s="119"/>
      <c r="J9" s="119"/>
      <c r="K9" s="119"/>
      <c r="L9" s="104" t="s">
        <v>159</v>
      </c>
      <c r="M9" s="104"/>
      <c r="N9" s="104"/>
      <c r="O9" s="104"/>
      <c r="P9" s="104"/>
      <c r="Q9" s="104"/>
      <c r="R9" s="104"/>
      <c r="S9" s="102" t="s">
        <v>158</v>
      </c>
      <c r="T9" s="102"/>
      <c r="U9" s="102"/>
      <c r="V9" s="102"/>
      <c r="W9" s="102" t="s">
        <v>143</v>
      </c>
      <c r="X9" s="102"/>
      <c r="Y9" s="102"/>
      <c r="Z9" s="102"/>
      <c r="AA9" s="102"/>
      <c r="AB9" s="104" t="s">
        <v>157</v>
      </c>
      <c r="AC9" s="104"/>
      <c r="AD9" s="104"/>
      <c r="AE9" s="104"/>
      <c r="AF9" s="102" t="s">
        <v>247</v>
      </c>
      <c r="AG9" s="102"/>
      <c r="AH9" s="102"/>
      <c r="AI9" s="102"/>
      <c r="AJ9" s="102"/>
      <c r="AK9" s="13"/>
    </row>
    <row r="10" spans="1:45" ht="15.75" customHeight="1" thickBot="1" x14ac:dyDescent="0.25">
      <c r="A10" s="91"/>
      <c r="B10" s="120"/>
      <c r="C10" s="120"/>
      <c r="D10" s="120"/>
      <c r="E10" s="120"/>
      <c r="F10" s="120"/>
      <c r="G10" s="120"/>
      <c r="H10" s="120"/>
      <c r="I10" s="120"/>
      <c r="J10" s="120"/>
      <c r="K10" s="120"/>
      <c r="L10" s="105"/>
      <c r="M10" s="105"/>
      <c r="N10" s="105"/>
      <c r="O10" s="105"/>
      <c r="P10" s="105"/>
      <c r="Q10" s="105"/>
      <c r="R10" s="105"/>
      <c r="S10" s="103"/>
      <c r="T10" s="103"/>
      <c r="U10" s="103"/>
      <c r="V10" s="103"/>
      <c r="W10" s="103"/>
      <c r="X10" s="103"/>
      <c r="Y10" s="103"/>
      <c r="Z10" s="103"/>
      <c r="AA10" s="103"/>
      <c r="AB10" s="105"/>
      <c r="AC10" s="105"/>
      <c r="AD10" s="105"/>
      <c r="AE10" s="105"/>
      <c r="AF10" s="103"/>
      <c r="AG10" s="103"/>
      <c r="AH10" s="103"/>
      <c r="AI10" s="103"/>
      <c r="AJ10" s="103"/>
      <c r="AK10" s="13"/>
      <c r="AM10" s="16" t="s">
        <v>188</v>
      </c>
      <c r="AN10" s="16" t="s">
        <v>151</v>
      </c>
      <c r="AO10" s="48" t="s">
        <v>242</v>
      </c>
      <c r="AP10" s="16" t="s">
        <v>245</v>
      </c>
      <c r="AQ10" s="16" t="s">
        <v>244</v>
      </c>
      <c r="AR10" s="16" t="s">
        <v>243</v>
      </c>
      <c r="AS10" s="16" t="s">
        <v>246</v>
      </c>
    </row>
    <row r="11" spans="1:45" ht="13.5" customHeight="1" x14ac:dyDescent="0.2">
      <c r="A11" s="91"/>
      <c r="B11" s="96" t="s">
        <v>170</v>
      </c>
      <c r="C11" s="96"/>
      <c r="D11" s="96"/>
      <c r="E11" s="96"/>
      <c r="F11" s="96"/>
      <c r="G11" s="96"/>
      <c r="H11" s="96"/>
      <c r="I11" s="96"/>
      <c r="J11" s="96"/>
      <c r="K11" s="96"/>
      <c r="L11" s="23"/>
      <c r="M11" s="97"/>
      <c r="N11" s="97"/>
      <c r="O11" s="97"/>
      <c r="P11" s="97"/>
      <c r="Q11" s="97"/>
      <c r="R11" s="97"/>
      <c r="S11" s="98">
        <f>IF(B11&lt;&gt;"",IF(VLOOKUP(B11,Reference!$A$1:$B$186,2,FALSE)="","N/A",VLOOKUP(B11,Reference!$A$1:$B$186,2,FALSE)),"")</f>
        <v>500000</v>
      </c>
      <c r="T11" s="98"/>
      <c r="U11" s="98"/>
      <c r="V11" s="98"/>
      <c r="W11" s="98" t="str">
        <f>IF(AND(B11&lt;&gt;"",M11&lt;&gt;""),IF(AND(M11&lt;=VALUE(AM11),L11="&lt;"),"No (Value &lt; QL)",IF(M11&gt;=S11,"Yes","No")),"")</f>
        <v/>
      </c>
      <c r="X11" s="98"/>
      <c r="Y11" s="98"/>
      <c r="Z11" s="98"/>
      <c r="AA11" s="98"/>
      <c r="AB11" s="99"/>
      <c r="AC11" s="99"/>
      <c r="AD11" s="99"/>
      <c r="AE11" s="99"/>
      <c r="AF11" s="98" t="str">
        <f>IF(M11&lt;&gt;"",AS11,"")</f>
        <v/>
      </c>
      <c r="AG11" s="98"/>
      <c r="AH11" s="98"/>
      <c r="AI11" s="98"/>
      <c r="AJ11" s="98"/>
      <c r="AK11" s="13"/>
      <c r="AM11" s="9">
        <f>IF(B11&lt;&gt;"",IF(VLOOKUP(B11,Reference!$I$1:$J$186,2,FALSE)=" ",0,VLOOKUP(B11,Reference!$I$1:$J$186,2,FALSE)),"")</f>
        <v>2000</v>
      </c>
      <c r="AN11" s="9" t="str">
        <f>IF(B11&lt;&gt;"",IF(VLOOKUP(B11,Reference!$M$1:$Q$186,2,FALSE)=" ",0,VLOOKUP(B11,Reference!$M$1:$Q$186,2,FALSE)),"")</f>
        <v>Y</v>
      </c>
      <c r="AO11" s="28" t="str">
        <f>IF(AND(W11="Yes",AB11&lt;&gt;""),IF((M11/AB11)&gt;0.5,"Establish Limits",IF(AND(AN11="Y",(M11/AB11)&gt;0.1),"Monitor",IF(AND(AN11&lt;&gt;"Y",(M11/AB11)&gt;0.25),"Monitor","No Limits/Monitoring"))),"")</f>
        <v/>
      </c>
      <c r="AP11" s="9">
        <v>1000000</v>
      </c>
      <c r="AQ11" s="9">
        <v>5000000</v>
      </c>
      <c r="AR11" s="9" t="str">
        <f>IF(AND(M11&lt;&gt;"",$Y$7&lt;&gt;""),IF(OR(AND($Y$7&gt;0.1,M11&gt;AP11),AND($Y$7&lt;=0.1,M11&gt;AQ11),(($Y$7*(M11/1000)*8.34)&gt;20000)),"Monitor",""),"")</f>
        <v/>
      </c>
      <c r="AS11" s="9" t="str">
        <f>IF(OR(AO11="Establish Limits",AO11="Monitor"),AO11,IF(AND(AO11="No Limits/Monitoring",AR11="Monitor"),AR11,IF(AND(AO11="",AR11=""),"",IF(AND(AO11="",AR11="Monitor"),"Monitor",IF(AND(AO11="No Limits/Monitoring",AR11=""),"No Limits/Monitoring","")))))</f>
        <v/>
      </c>
    </row>
    <row r="12" spans="1:45" ht="13.5" customHeight="1" x14ac:dyDescent="0.2">
      <c r="A12" s="91"/>
      <c r="B12" s="89" t="s">
        <v>135</v>
      </c>
      <c r="C12" s="89"/>
      <c r="D12" s="89"/>
      <c r="E12" s="89"/>
      <c r="F12" s="89"/>
      <c r="G12" s="89"/>
      <c r="H12" s="89"/>
      <c r="I12" s="89"/>
      <c r="J12" s="89"/>
      <c r="K12" s="89"/>
      <c r="L12" s="24"/>
      <c r="M12" s="83"/>
      <c r="N12" s="83"/>
      <c r="O12" s="83"/>
      <c r="P12" s="83"/>
      <c r="Q12" s="83"/>
      <c r="R12" s="83"/>
      <c r="S12" s="84">
        <f>IF(B12&lt;&gt;"",IF(VLOOKUP(B12,Reference!$A$1:$B$186,2,FALSE)="","N/A",VLOOKUP(B12,Reference!$A$1:$B$186,2,FALSE)),"")</f>
        <v>250000</v>
      </c>
      <c r="T12" s="84"/>
      <c r="U12" s="84"/>
      <c r="V12" s="84"/>
      <c r="W12" s="84" t="str">
        <f t="shared" ref="W12:W50" si="0">IF(AND(B12&lt;&gt;"",M12&lt;&gt;""),IF(AND(M12&lt;=VALUE(AM12),L12="&lt;"),"No (Value &lt; QL)",IF(M12&gt;=S12,"Yes","No")),"")</f>
        <v/>
      </c>
      <c r="X12" s="84"/>
      <c r="Y12" s="84"/>
      <c r="Z12" s="84"/>
      <c r="AA12" s="84"/>
      <c r="AB12" s="85"/>
      <c r="AC12" s="85"/>
      <c r="AD12" s="85"/>
      <c r="AE12" s="85"/>
      <c r="AF12" s="84" t="str">
        <f>AS12</f>
        <v/>
      </c>
      <c r="AG12" s="84"/>
      <c r="AH12" s="84"/>
      <c r="AI12" s="84"/>
      <c r="AJ12" s="84"/>
      <c r="AK12" s="13"/>
      <c r="AM12" s="9">
        <f>IF(B12&lt;&gt;"",IF(VLOOKUP(B12,Reference!$I$1:$J$186,2,FALSE)=" ",0,VLOOKUP(B12,Reference!$I$1:$J$186,2,FALSE)),"")</f>
        <v>500</v>
      </c>
      <c r="AN12" s="9" t="str">
        <f>IF(B12&lt;&gt;"",IF(VLOOKUP(B12,Reference!$M$1:$Q$186,2,FALSE)=" ",0,VLOOKUP(B12,Reference!$M$1:$Q$186,2,FALSE)),"")</f>
        <v>Y</v>
      </c>
      <c r="AO12" s="9" t="str">
        <f>IF(AND(W12="Yes",AB12&lt;&gt;""),IF((M12/AB12)&gt;0.5,"Establish Limits",IF(AND(AN12="Y",(M12/AB12)&gt;0.1),"Monitor",IF(AND(AN12&lt;&gt;"Y",(M12/AB12)&gt;0.25),"Monitor","No Limits/Monitoring"))),"")</f>
        <v/>
      </c>
      <c r="AS12" s="9" t="str">
        <f>IF(OR(AO12="Establish Limits",AO12="Monitor"),AO12,IF(AND(AO12="",$AS$11=""),"",IF(AND(OR(AO12="",AO12="No Limits/Monitoring"),OR($AS$11="Monitor",$AS$11="Establish Limits")),"Monitor",IF(AND(AO12="No Limits/Monitoring",$AS$11=""),AO12))))</f>
        <v/>
      </c>
    </row>
    <row r="13" spans="1:45" ht="13.5" customHeight="1" x14ac:dyDescent="0.2">
      <c r="A13" s="91"/>
      <c r="B13" s="89" t="s">
        <v>168</v>
      </c>
      <c r="C13" s="89"/>
      <c r="D13" s="89"/>
      <c r="E13" s="89"/>
      <c r="F13" s="89"/>
      <c r="G13" s="89"/>
      <c r="H13" s="89"/>
      <c r="I13" s="89"/>
      <c r="J13" s="89"/>
      <c r="K13" s="89"/>
      <c r="L13" s="24"/>
      <c r="M13" s="83"/>
      <c r="N13" s="83"/>
      <c r="O13" s="83"/>
      <c r="P13" s="83"/>
      <c r="Q13" s="83"/>
      <c r="R13" s="83"/>
      <c r="S13" s="84" t="str">
        <f>IF(B13&lt;&gt;"",IF(VLOOKUP(B13,Reference!$A$1:$B$186,2,FALSE)="","N/A",VLOOKUP(B13,Reference!$A$1:$B$186,2,FALSE)),"")</f>
        <v>N/A</v>
      </c>
      <c r="T13" s="84"/>
      <c r="U13" s="84"/>
      <c r="V13" s="84"/>
      <c r="W13" s="84" t="str">
        <f t="shared" si="0"/>
        <v/>
      </c>
      <c r="X13" s="84"/>
      <c r="Y13" s="84"/>
      <c r="Z13" s="84"/>
      <c r="AA13" s="84"/>
      <c r="AB13" s="85"/>
      <c r="AC13" s="85"/>
      <c r="AD13" s="85"/>
      <c r="AE13" s="85"/>
      <c r="AF13" s="84" t="str">
        <f>AS13</f>
        <v/>
      </c>
      <c r="AG13" s="84"/>
      <c r="AH13" s="84"/>
      <c r="AI13" s="84"/>
      <c r="AJ13" s="84"/>
      <c r="AK13" s="13"/>
      <c r="AM13" s="9">
        <f>IF(B13&lt;&gt;"",IF(VLOOKUP(B13,Reference!$I$1:$J$186,2,FALSE)=" ",0,VLOOKUP(B13,Reference!$I$1:$J$186,2,FALSE)),"")</f>
        <v>200</v>
      </c>
      <c r="AN13" s="9" t="str">
        <f>IF(B13&lt;&gt;"",IF(VLOOKUP(B13,Reference!$M$1:$Q$186,2,FALSE)=" ",0,VLOOKUP(B13,Reference!$M$1:$Q$186,2,FALSE)),"")</f>
        <v/>
      </c>
      <c r="AO13" s="9" t="str">
        <f>IF(AND(W13="Yes",AB13&lt;&gt;""),IF((M13/AB13)&gt;0.5,"Establish Limits",IF(AND(AN13="Y",(M13/AB13)&gt;0.1),"Monitor",IF(AND(AN13&lt;&gt;"Y",(M13/AB13)&gt;0.25),"Monitor","No Limits/Monitoring"))),"")</f>
        <v/>
      </c>
      <c r="AP13" s="9">
        <v>1000</v>
      </c>
      <c r="AQ13" s="9">
        <v>10000</v>
      </c>
      <c r="AR13" s="9" t="str">
        <f>IF(AND(M13&lt;&gt;"",$Y$7&lt;&gt;""),IF(OR(AND($Y$7&gt;0.1,M13&gt;AP13),AND($Y$7&lt;=0.1,M13&gt;AQ13)),"Monitor",""),"")</f>
        <v/>
      </c>
      <c r="AS13" s="9" t="str">
        <f>IF(OR(AO13="Establish Limits",AO13="Monitor"),AO13,IF(AND(AO13="No Limits/Monitoring",AR13="Monitor"),AR13,IF(AND(AO13="",AR13="",$AS$11=""),"",IF(AND(AO13="",AR13="Monitor"),"Monitor",IF(AND(AO13="",AR13="",OR($AS$11="Monitor",$AS$11="Establish Limits")),"Monitor","")))))</f>
        <v/>
      </c>
    </row>
    <row r="14" spans="1:45" ht="13.5" customHeight="1" x14ac:dyDescent="0.2">
      <c r="A14" s="91"/>
      <c r="B14" s="89" t="s">
        <v>139</v>
      </c>
      <c r="C14" s="89"/>
      <c r="D14" s="89"/>
      <c r="E14" s="89"/>
      <c r="F14" s="89"/>
      <c r="G14" s="89"/>
      <c r="H14" s="89"/>
      <c r="I14" s="89"/>
      <c r="J14" s="89"/>
      <c r="K14" s="89"/>
      <c r="L14" s="24"/>
      <c r="M14" s="83"/>
      <c r="N14" s="83"/>
      <c r="O14" s="83"/>
      <c r="P14" s="83"/>
      <c r="Q14" s="83"/>
      <c r="R14" s="83"/>
      <c r="S14" s="84">
        <f>IF(B14&lt;&gt;"",IF(VLOOKUP(B14,Reference!$A$1:$B$186,2,FALSE)="","N/A",VLOOKUP(B14,Reference!$A$1:$B$186,2,FALSE)),"")</f>
        <v>250000</v>
      </c>
      <c r="T14" s="84"/>
      <c r="U14" s="84"/>
      <c r="V14" s="84"/>
      <c r="W14" s="84" t="str">
        <f t="shared" si="0"/>
        <v/>
      </c>
      <c r="X14" s="84"/>
      <c r="Y14" s="84"/>
      <c r="Z14" s="84"/>
      <c r="AA14" s="84"/>
      <c r="AB14" s="85"/>
      <c r="AC14" s="85"/>
      <c r="AD14" s="85"/>
      <c r="AE14" s="85"/>
      <c r="AF14" s="84" t="str">
        <f>AS14</f>
        <v/>
      </c>
      <c r="AG14" s="84"/>
      <c r="AH14" s="84"/>
      <c r="AI14" s="84"/>
      <c r="AJ14" s="84"/>
      <c r="AK14" s="13"/>
      <c r="AM14" s="9">
        <f>IF(B14&lt;&gt;"",IF(VLOOKUP(B14,Reference!$I$1:$J$186,2,FALSE)=" ",0,VLOOKUP(B14,Reference!$I$1:$J$186,2,FALSE)),"")</f>
        <v>1000</v>
      </c>
      <c r="AN14" s="9" t="str">
        <f>IF(B14&lt;&gt;"",IF(VLOOKUP(B14,Reference!$M$1:$Q$186,2,FALSE)=" ",0,VLOOKUP(B14,Reference!$M$1:$Q$186,2,FALSE)),"")</f>
        <v>Y</v>
      </c>
      <c r="AO14" s="9" t="str">
        <f>IF(AND(W14="Yes",AB14&lt;&gt;""),IF((M14/AB14)&gt;0.5,"Establish Limits",IF(AND(AN14="Y",(M14/AB14)&gt;0.1),"Monitor",IF(AND(AN14&lt;&gt;"Y",(M14/AB14)&gt;0.25),"Monitor","No Limits/Monitoring"))),"")</f>
        <v/>
      </c>
      <c r="AS14" s="9" t="str">
        <f>IF(OR(AO14="Establish Limits",AO14="Monitor"),AO14,IF(AND(AO14="",$AS$11=""),"",IF(AND(OR(AO14="",AO14="No Limits/Monitoring"),OR($AS$11="Monitor",$AS$11="Establish Limits")),"Monitor",IF(AND(AO14="No Limits/Monitoring",$AS$11=""),AO14))))</f>
        <v/>
      </c>
    </row>
    <row r="15" spans="1:45" ht="13.5" customHeight="1" x14ac:dyDescent="0.2">
      <c r="A15" s="91"/>
      <c r="B15" s="89" t="s">
        <v>175</v>
      </c>
      <c r="C15" s="89"/>
      <c r="D15" s="89"/>
      <c r="E15" s="89"/>
      <c r="F15" s="89"/>
      <c r="G15" s="89"/>
      <c r="H15" s="89"/>
      <c r="I15" s="89"/>
      <c r="J15" s="89"/>
      <c r="K15" s="89"/>
      <c r="L15" s="24"/>
      <c r="M15" s="83"/>
      <c r="N15" s="83"/>
      <c r="O15" s="83"/>
      <c r="P15" s="83"/>
      <c r="Q15" s="83"/>
      <c r="R15" s="83"/>
      <c r="S15" s="84" t="str">
        <f>IF(B15&lt;&gt;"",IF(VLOOKUP(B15,Reference!$A$1:$B$186,2,FALSE)="","N/A",VLOOKUP(B15,Reference!$A$1:$B$186,2,FALSE)),"")</f>
        <v>N/A</v>
      </c>
      <c r="T15" s="84"/>
      <c r="U15" s="84"/>
      <c r="V15" s="84"/>
      <c r="W15" s="84" t="str">
        <f t="shared" si="0"/>
        <v/>
      </c>
      <c r="X15" s="84"/>
      <c r="Y15" s="84"/>
      <c r="Z15" s="84"/>
      <c r="AA15" s="84"/>
      <c r="AB15" s="85"/>
      <c r="AC15" s="85"/>
      <c r="AD15" s="85"/>
      <c r="AE15" s="85"/>
      <c r="AF15" s="84" t="str">
        <f>IF(M15&lt;&gt;"",AS15,"")</f>
        <v/>
      </c>
      <c r="AG15" s="84"/>
      <c r="AH15" s="84"/>
      <c r="AI15" s="84"/>
      <c r="AJ15" s="84"/>
      <c r="AK15" s="13"/>
      <c r="AM15" s="9">
        <f>IF(B15&lt;&gt;"",IF(VLOOKUP(B15,Reference!$I$1:$J$186,2,FALSE)=" ",0,VLOOKUP(B15,Reference!$I$1:$J$186,2,FALSE)),"")</f>
        <v>1</v>
      </c>
      <c r="AN15" s="9" t="str">
        <f>IF(B15&lt;&gt;"",IF(VLOOKUP(B15,Reference!$M$1:$Q$186,2,FALSE)=" ",0,VLOOKUP(B15,Reference!$M$1:$Q$186,2,FALSE)),"")</f>
        <v/>
      </c>
      <c r="AO15" s="9" t="str">
        <f t="shared" ref="AO15" si="1">IF(AND(W15="Yes",AB15&lt;&gt;""),IF((M15/AB15)&gt;0.5,"Establish Limits",IF(AND(AN15="Y",(M15/AB15)&gt;0.1),"Monitor",IF(AND(AN15&lt;&gt;"Y",(M15/AB15)&gt;0.25),"Monitor","No Limits/Monitoring"))),"")</f>
        <v/>
      </c>
      <c r="AP15" s="9">
        <v>10</v>
      </c>
      <c r="AQ15" s="9">
        <v>100</v>
      </c>
      <c r="AR15" s="9" t="str">
        <f>IF(AND($Y$7&lt;&gt;"",M15&lt;&gt;""),IF(OR(AND($Y$7&gt;0.1,M15&gt;AP15),(AND($Y$7&lt;=0.1,M15&gt;AQ15))),"Monitor",""),"")</f>
        <v/>
      </c>
      <c r="AS15" s="9" t="str">
        <f>IF(OR(AO15="Establish Limits",AO15="Monitor"),AO15,IF(AND(AO15="No Limits/Monitoring",AR15="Monitor"),AR15,IF(AND(AO15="",AR15=""),"",IF(AND(AO15="",AR15="Monitor"),"Monitor",IF(AND(AO15="",AR15=""),"Monitor","")))))</f>
        <v/>
      </c>
    </row>
    <row r="16" spans="1:45" ht="13.5" customHeight="1" x14ac:dyDescent="0.2">
      <c r="A16" s="91"/>
      <c r="B16" s="124"/>
      <c r="C16" s="124"/>
      <c r="D16" s="124"/>
      <c r="E16" s="124"/>
      <c r="F16" s="124"/>
      <c r="G16" s="124"/>
      <c r="H16" s="124"/>
      <c r="I16" s="124"/>
      <c r="J16" s="124"/>
      <c r="K16" s="124"/>
      <c r="L16" s="24"/>
      <c r="M16" s="83"/>
      <c r="N16" s="83"/>
      <c r="O16" s="83"/>
      <c r="P16" s="83"/>
      <c r="Q16" s="83"/>
      <c r="R16" s="83"/>
      <c r="S16" s="84" t="str">
        <f>IF(B16&lt;&gt;"",IF(VLOOKUP(B16,Reference!$A$1:$B$186,2,FALSE)="","N/A",VLOOKUP(B16,Reference!$A$1:$B$186,2,FALSE)),"")</f>
        <v/>
      </c>
      <c r="T16" s="84"/>
      <c r="U16" s="84"/>
      <c r="V16" s="84"/>
      <c r="W16" s="84" t="str">
        <f t="shared" si="0"/>
        <v/>
      </c>
      <c r="X16" s="84"/>
      <c r="Y16" s="84"/>
      <c r="Z16" s="84"/>
      <c r="AA16" s="84"/>
      <c r="AB16" s="85"/>
      <c r="AC16" s="85"/>
      <c r="AD16" s="85"/>
      <c r="AE16" s="85"/>
      <c r="AF16" s="84" t="str">
        <f>IF(M16&lt;&gt;"",IF(AND(W16="Yes",AB16&lt;&gt;""),IF((M16/AB16)&gt;0.5,"Establish Limits",IF(AND(AN16="Y",(M16/AB16)&gt;0.1),"Monitor",IF(AND(AN16&lt;&gt;"Y",(M16/AB16)&gt;0.25),"Monitor","No Limits/Monitoring"))),""),"")</f>
        <v/>
      </c>
      <c r="AG16" s="84"/>
      <c r="AH16" s="84"/>
      <c r="AI16" s="84"/>
      <c r="AJ16" s="84"/>
      <c r="AK16" s="13"/>
      <c r="AM16" s="9" t="str">
        <f>IF(B16&lt;&gt;"",IF(VLOOKUP(B16,Reference!$I$1:$J$186,2,FALSE)=" ",0,VLOOKUP(B16,Reference!$I$1:$J$186,2,FALSE)),"")</f>
        <v/>
      </c>
      <c r="AN16" s="9" t="str">
        <f>IF(B16&lt;&gt;"",IF(VLOOKUP(B16,Reference!$M$1:$Q$186,2,FALSE)=" ",0,VLOOKUP(B16,Reference!$M$1:$Q$186,2,FALSE)),"")</f>
        <v/>
      </c>
    </row>
    <row r="17" spans="1:40" ht="13.5" customHeight="1" x14ac:dyDescent="0.2">
      <c r="A17" s="91"/>
      <c r="B17" s="124"/>
      <c r="C17" s="124"/>
      <c r="D17" s="124"/>
      <c r="E17" s="124"/>
      <c r="F17" s="124"/>
      <c r="G17" s="124"/>
      <c r="H17" s="124"/>
      <c r="I17" s="124"/>
      <c r="J17" s="124"/>
      <c r="K17" s="124"/>
      <c r="L17" s="24"/>
      <c r="M17" s="83"/>
      <c r="N17" s="83"/>
      <c r="O17" s="83"/>
      <c r="P17" s="83"/>
      <c r="Q17" s="83"/>
      <c r="R17" s="83"/>
      <c r="S17" s="84" t="str">
        <f>IF(B17&lt;&gt;"",IF(VLOOKUP(B17,Reference!$A$1:$B$186,2,FALSE)="","N/A",VLOOKUP(B17,Reference!$A$1:$B$186,2,FALSE)),"")</f>
        <v/>
      </c>
      <c r="T17" s="84"/>
      <c r="U17" s="84"/>
      <c r="V17" s="84"/>
      <c r="W17" s="84" t="str">
        <f t="shared" si="0"/>
        <v/>
      </c>
      <c r="X17" s="84"/>
      <c r="Y17" s="84"/>
      <c r="Z17" s="84"/>
      <c r="AA17" s="84"/>
      <c r="AB17" s="85"/>
      <c r="AC17" s="85"/>
      <c r="AD17" s="85"/>
      <c r="AE17" s="85"/>
      <c r="AF17" s="84" t="str">
        <f t="shared" ref="AF17:AF50" si="2">IF(M17&lt;&gt;"",IF(AND(W17="Yes",AB17&lt;&gt;""),IF((M17/AB17)&gt;0.5,"Establish Limits",IF(AND(AN17="Y",(M17/AB17)&gt;0.1),"Monitor",IF(AND(AN17&lt;&gt;"Y",(M17/AB17)&gt;0.25),"Monitor","No Limits/Monitoring"))),""),"")</f>
        <v/>
      </c>
      <c r="AG17" s="84"/>
      <c r="AH17" s="84"/>
      <c r="AI17" s="84"/>
      <c r="AJ17" s="84"/>
      <c r="AK17" s="13"/>
      <c r="AM17" s="9" t="str">
        <f>IF(B17&lt;&gt;"",IF(VLOOKUP(B17,Reference!$I$1:$J$186,2,FALSE)=" ",0,VLOOKUP(B17,Reference!$I$1:$J$186,2,FALSE)),"")</f>
        <v/>
      </c>
      <c r="AN17" s="9" t="str">
        <f>IF(B17&lt;&gt;"",IF(VLOOKUP(B17,Reference!$M$1:$Q$186,2,FALSE)=" ",0,VLOOKUP(B17,Reference!$M$1:$Q$186,2,FALSE)),"")</f>
        <v/>
      </c>
    </row>
    <row r="18" spans="1:40" ht="13.5" customHeight="1" x14ac:dyDescent="0.2">
      <c r="A18" s="91"/>
      <c r="B18" s="124"/>
      <c r="C18" s="124"/>
      <c r="D18" s="124"/>
      <c r="E18" s="124"/>
      <c r="F18" s="124"/>
      <c r="G18" s="124"/>
      <c r="H18" s="124"/>
      <c r="I18" s="124"/>
      <c r="J18" s="124"/>
      <c r="K18" s="124"/>
      <c r="L18" s="24"/>
      <c r="M18" s="83"/>
      <c r="N18" s="83"/>
      <c r="O18" s="83"/>
      <c r="P18" s="83"/>
      <c r="Q18" s="83"/>
      <c r="R18" s="83"/>
      <c r="S18" s="84" t="str">
        <f>IF(B18&lt;&gt;"",IF(VLOOKUP(B18,Reference!$A$1:$B$186,2,FALSE)="","N/A",VLOOKUP(B18,Reference!$A$1:$B$186,2,FALSE)),"")</f>
        <v/>
      </c>
      <c r="T18" s="84"/>
      <c r="U18" s="84"/>
      <c r="V18" s="84"/>
      <c r="W18" s="84" t="str">
        <f t="shared" si="0"/>
        <v/>
      </c>
      <c r="X18" s="84"/>
      <c r="Y18" s="84"/>
      <c r="Z18" s="84"/>
      <c r="AA18" s="84"/>
      <c r="AB18" s="85"/>
      <c r="AC18" s="85"/>
      <c r="AD18" s="85"/>
      <c r="AE18" s="85"/>
      <c r="AF18" s="84" t="str">
        <f t="shared" si="2"/>
        <v/>
      </c>
      <c r="AG18" s="84"/>
      <c r="AH18" s="84"/>
      <c r="AI18" s="84"/>
      <c r="AJ18" s="84"/>
      <c r="AK18" s="13"/>
      <c r="AM18" s="9" t="str">
        <f>IF(B18&lt;&gt;"",IF(VLOOKUP(B18,Reference!$I$1:$J$186,2,FALSE)=" ",0,VLOOKUP(B18,Reference!$I$1:$J$186,2,FALSE)),"")</f>
        <v/>
      </c>
      <c r="AN18" s="9" t="str">
        <f>IF(B18&lt;&gt;"",IF(VLOOKUP(B18,Reference!$M$1:$Q$186,2,FALSE)=" ",0,VLOOKUP(B18,Reference!$M$1:$Q$186,2,FALSE)),"")</f>
        <v/>
      </c>
    </row>
    <row r="19" spans="1:40" ht="13.5" customHeight="1" x14ac:dyDescent="0.2">
      <c r="A19" s="91"/>
      <c r="B19" s="124"/>
      <c r="C19" s="124"/>
      <c r="D19" s="124"/>
      <c r="E19" s="124"/>
      <c r="F19" s="124"/>
      <c r="G19" s="124"/>
      <c r="H19" s="124"/>
      <c r="I19" s="124"/>
      <c r="J19" s="124"/>
      <c r="K19" s="124"/>
      <c r="L19" s="24"/>
      <c r="M19" s="83"/>
      <c r="N19" s="83"/>
      <c r="O19" s="83"/>
      <c r="P19" s="83"/>
      <c r="Q19" s="83"/>
      <c r="R19" s="83"/>
      <c r="S19" s="84" t="str">
        <f>IF(B19&lt;&gt;"",IF(VLOOKUP(B19,Reference!$A$1:$B$186,2,FALSE)="","N/A",VLOOKUP(B19,Reference!$A$1:$B$186,2,FALSE)),"")</f>
        <v/>
      </c>
      <c r="T19" s="84"/>
      <c r="U19" s="84"/>
      <c r="V19" s="84"/>
      <c r="W19" s="84" t="str">
        <f t="shared" si="0"/>
        <v/>
      </c>
      <c r="X19" s="84"/>
      <c r="Y19" s="84"/>
      <c r="Z19" s="84"/>
      <c r="AA19" s="84"/>
      <c r="AB19" s="85"/>
      <c r="AC19" s="85"/>
      <c r="AD19" s="85"/>
      <c r="AE19" s="85"/>
      <c r="AF19" s="84" t="str">
        <f t="shared" si="2"/>
        <v/>
      </c>
      <c r="AG19" s="84"/>
      <c r="AH19" s="84"/>
      <c r="AI19" s="84"/>
      <c r="AJ19" s="84"/>
      <c r="AK19" s="13"/>
      <c r="AM19" s="9" t="str">
        <f>IF(B19&lt;&gt;"",IF(VLOOKUP(B19,Reference!$I$1:$J$186,2,FALSE)=" ",0,VLOOKUP(B19,Reference!$I$1:$J$186,2,FALSE)),"")</f>
        <v/>
      </c>
      <c r="AN19" s="9" t="str">
        <f>IF(B19&lt;&gt;"",IF(VLOOKUP(B19,Reference!$M$1:$Q$186,2,FALSE)=" ",0,VLOOKUP(B19,Reference!$M$1:$Q$186,2,FALSE)),"")</f>
        <v/>
      </c>
    </row>
    <row r="20" spans="1:40" ht="13.5" customHeight="1" x14ac:dyDescent="0.2">
      <c r="A20" s="91"/>
      <c r="B20" s="124"/>
      <c r="C20" s="124"/>
      <c r="D20" s="124"/>
      <c r="E20" s="124"/>
      <c r="F20" s="124"/>
      <c r="G20" s="124"/>
      <c r="H20" s="124"/>
      <c r="I20" s="124"/>
      <c r="J20" s="124"/>
      <c r="K20" s="124"/>
      <c r="L20" s="24"/>
      <c r="M20" s="83"/>
      <c r="N20" s="83"/>
      <c r="O20" s="83"/>
      <c r="P20" s="83"/>
      <c r="Q20" s="83"/>
      <c r="R20" s="83"/>
      <c r="S20" s="84" t="str">
        <f>IF(B20&lt;&gt;"",IF(VLOOKUP(B20,Reference!$A$1:$B$186,2,FALSE)="","N/A",VLOOKUP(B20,Reference!$A$1:$B$186,2,FALSE)),"")</f>
        <v/>
      </c>
      <c r="T20" s="84"/>
      <c r="U20" s="84"/>
      <c r="V20" s="84"/>
      <c r="W20" s="84" t="str">
        <f t="shared" si="0"/>
        <v/>
      </c>
      <c r="X20" s="84"/>
      <c r="Y20" s="84"/>
      <c r="Z20" s="84"/>
      <c r="AA20" s="84"/>
      <c r="AB20" s="85"/>
      <c r="AC20" s="85"/>
      <c r="AD20" s="85"/>
      <c r="AE20" s="85"/>
      <c r="AF20" s="84" t="str">
        <f t="shared" si="2"/>
        <v/>
      </c>
      <c r="AG20" s="84"/>
      <c r="AH20" s="84"/>
      <c r="AI20" s="84"/>
      <c r="AJ20" s="84"/>
      <c r="AK20" s="13"/>
      <c r="AM20" s="9" t="str">
        <f>IF(B20&lt;&gt;"",IF(VLOOKUP(B20,Reference!$I$1:$J$186,2,FALSE)=" ",0,VLOOKUP(B20,Reference!$I$1:$J$186,2,FALSE)),"")</f>
        <v/>
      </c>
      <c r="AN20" s="9" t="str">
        <f>IF(B20&lt;&gt;"",IF(VLOOKUP(B20,Reference!$M$1:$Q$186,2,FALSE)=" ",0,VLOOKUP(B20,Reference!$M$1:$Q$186,2,FALSE)),"")</f>
        <v/>
      </c>
    </row>
    <row r="21" spans="1:40" ht="13.5" customHeight="1" x14ac:dyDescent="0.2">
      <c r="A21" s="91"/>
      <c r="B21" s="124"/>
      <c r="C21" s="124"/>
      <c r="D21" s="124"/>
      <c r="E21" s="124"/>
      <c r="F21" s="124"/>
      <c r="G21" s="124"/>
      <c r="H21" s="124"/>
      <c r="I21" s="124"/>
      <c r="J21" s="124"/>
      <c r="K21" s="124"/>
      <c r="L21" s="24"/>
      <c r="M21" s="83"/>
      <c r="N21" s="83"/>
      <c r="O21" s="83"/>
      <c r="P21" s="83"/>
      <c r="Q21" s="83"/>
      <c r="R21" s="83"/>
      <c r="S21" s="84" t="str">
        <f>IF(B21&lt;&gt;"",IF(VLOOKUP(B21,Reference!$A$1:$B$186,2,FALSE)="","N/A",VLOOKUP(B21,Reference!$A$1:$B$186,2,FALSE)),"")</f>
        <v/>
      </c>
      <c r="T21" s="84"/>
      <c r="U21" s="84"/>
      <c r="V21" s="84"/>
      <c r="W21" s="84" t="str">
        <f t="shared" si="0"/>
        <v/>
      </c>
      <c r="X21" s="84"/>
      <c r="Y21" s="84"/>
      <c r="Z21" s="84"/>
      <c r="AA21" s="84"/>
      <c r="AB21" s="85"/>
      <c r="AC21" s="85"/>
      <c r="AD21" s="85"/>
      <c r="AE21" s="85"/>
      <c r="AF21" s="84" t="str">
        <f t="shared" si="2"/>
        <v/>
      </c>
      <c r="AG21" s="84"/>
      <c r="AH21" s="84"/>
      <c r="AI21" s="84"/>
      <c r="AJ21" s="84"/>
      <c r="AK21" s="13"/>
      <c r="AM21" s="9" t="str">
        <f>IF(B21&lt;&gt;"",IF(VLOOKUP(B21,Reference!$I$1:$J$186,2,FALSE)=" ",0,VLOOKUP(B21,Reference!$I$1:$J$186,2,FALSE)),"")</f>
        <v/>
      </c>
      <c r="AN21" s="9" t="str">
        <f>IF(B21&lt;&gt;"",IF(VLOOKUP(B21,Reference!$M$1:$Q$186,2,FALSE)=" ",0,VLOOKUP(B21,Reference!$M$1:$Q$186,2,FALSE)),"")</f>
        <v/>
      </c>
    </row>
    <row r="22" spans="1:40" ht="12.75" customHeight="1" x14ac:dyDescent="0.2">
      <c r="A22" s="91"/>
      <c r="B22" s="124"/>
      <c r="C22" s="124"/>
      <c r="D22" s="124"/>
      <c r="E22" s="124"/>
      <c r="F22" s="124"/>
      <c r="G22" s="124"/>
      <c r="H22" s="124"/>
      <c r="I22" s="124"/>
      <c r="J22" s="124"/>
      <c r="K22" s="124"/>
      <c r="L22" s="24"/>
      <c r="M22" s="83"/>
      <c r="N22" s="83"/>
      <c r="O22" s="83"/>
      <c r="P22" s="83"/>
      <c r="Q22" s="83"/>
      <c r="R22" s="83"/>
      <c r="S22" s="84" t="str">
        <f>IF(B22&lt;&gt;"",IF(VLOOKUP(B22,Reference!$A$1:$B$186,2,FALSE)="","N/A",VLOOKUP(B22,Reference!$A$1:$B$186,2,FALSE)),"")</f>
        <v/>
      </c>
      <c r="T22" s="84"/>
      <c r="U22" s="84"/>
      <c r="V22" s="84"/>
      <c r="W22" s="84" t="str">
        <f t="shared" si="0"/>
        <v/>
      </c>
      <c r="X22" s="84"/>
      <c r="Y22" s="84"/>
      <c r="Z22" s="84"/>
      <c r="AA22" s="84"/>
      <c r="AB22" s="85"/>
      <c r="AC22" s="85"/>
      <c r="AD22" s="85"/>
      <c r="AE22" s="85"/>
      <c r="AF22" s="84" t="str">
        <f t="shared" si="2"/>
        <v/>
      </c>
      <c r="AG22" s="84"/>
      <c r="AH22" s="84"/>
      <c r="AI22" s="84"/>
      <c r="AJ22" s="84"/>
      <c r="AK22" s="13"/>
      <c r="AM22" s="9" t="str">
        <f>IF(B22&lt;&gt;"",IF(VLOOKUP(B22,Reference!$I$1:$J$186,2,FALSE)=" ",0,VLOOKUP(B22,Reference!$I$1:$J$186,2,FALSE)),"")</f>
        <v/>
      </c>
      <c r="AN22" s="9" t="str">
        <f>IF(B22&lt;&gt;"",IF(VLOOKUP(B22,Reference!$M$1:$Q$186,2,FALSE)=" ",0,VLOOKUP(B22,Reference!$M$1:$Q$186,2,FALSE)),"")</f>
        <v/>
      </c>
    </row>
    <row r="23" spans="1:40" ht="12.75" customHeight="1" x14ac:dyDescent="0.2">
      <c r="A23" s="91"/>
      <c r="B23" s="124"/>
      <c r="C23" s="124"/>
      <c r="D23" s="124"/>
      <c r="E23" s="124"/>
      <c r="F23" s="124"/>
      <c r="G23" s="124"/>
      <c r="H23" s="124"/>
      <c r="I23" s="124"/>
      <c r="J23" s="124"/>
      <c r="K23" s="124"/>
      <c r="L23" s="24"/>
      <c r="M23" s="83"/>
      <c r="N23" s="83"/>
      <c r="O23" s="83"/>
      <c r="P23" s="83"/>
      <c r="Q23" s="83"/>
      <c r="R23" s="83"/>
      <c r="S23" s="84" t="str">
        <f>IF(B23&lt;&gt;"",IF(VLOOKUP(B23,Reference!$A$1:$B$186,2,FALSE)="","N/A",VLOOKUP(B23,Reference!$A$1:$B$186,2,FALSE)),"")</f>
        <v/>
      </c>
      <c r="T23" s="84"/>
      <c r="U23" s="84"/>
      <c r="V23" s="84"/>
      <c r="W23" s="84" t="str">
        <f t="shared" si="0"/>
        <v/>
      </c>
      <c r="X23" s="84"/>
      <c r="Y23" s="84"/>
      <c r="Z23" s="84"/>
      <c r="AA23" s="84"/>
      <c r="AB23" s="85"/>
      <c r="AC23" s="85"/>
      <c r="AD23" s="85"/>
      <c r="AE23" s="85"/>
      <c r="AF23" s="84" t="str">
        <f t="shared" si="2"/>
        <v/>
      </c>
      <c r="AG23" s="84"/>
      <c r="AH23" s="84"/>
      <c r="AI23" s="84"/>
      <c r="AJ23" s="84"/>
      <c r="AK23" s="13"/>
      <c r="AM23" s="9" t="str">
        <f>IF(B23&lt;&gt;"",IF(VLOOKUP(B23,Reference!$I$1:$J$186,2,FALSE)=" ",0,VLOOKUP(B23,Reference!$I$1:$J$186,2,FALSE)),"")</f>
        <v/>
      </c>
      <c r="AN23" s="9" t="str">
        <f>IF(B23&lt;&gt;"",IF(VLOOKUP(B23,Reference!$M$1:$Q$186,2,FALSE)=" ",0,VLOOKUP(B23,Reference!$M$1:$Q$186,2,FALSE)),"")</f>
        <v/>
      </c>
    </row>
    <row r="24" spans="1:40" ht="12.75" customHeight="1" x14ac:dyDescent="0.2">
      <c r="A24" s="91"/>
      <c r="B24" s="124"/>
      <c r="C24" s="124"/>
      <c r="D24" s="124"/>
      <c r="E24" s="124"/>
      <c r="F24" s="124"/>
      <c r="G24" s="124"/>
      <c r="H24" s="124"/>
      <c r="I24" s="124"/>
      <c r="J24" s="124"/>
      <c r="K24" s="124"/>
      <c r="L24" s="24"/>
      <c r="M24" s="83"/>
      <c r="N24" s="83"/>
      <c r="O24" s="83"/>
      <c r="P24" s="83"/>
      <c r="Q24" s="83"/>
      <c r="R24" s="83"/>
      <c r="S24" s="84" t="str">
        <f>IF(B24&lt;&gt;"",IF(VLOOKUP(B24,Reference!$A$1:$B$186,2,FALSE)="","N/A",VLOOKUP(B24,Reference!$A$1:$B$186,2,FALSE)),"")</f>
        <v/>
      </c>
      <c r="T24" s="84"/>
      <c r="U24" s="84"/>
      <c r="V24" s="84"/>
      <c r="W24" s="84" t="str">
        <f t="shared" si="0"/>
        <v/>
      </c>
      <c r="X24" s="84"/>
      <c r="Y24" s="84"/>
      <c r="Z24" s="84"/>
      <c r="AA24" s="84"/>
      <c r="AB24" s="85"/>
      <c r="AC24" s="85"/>
      <c r="AD24" s="85"/>
      <c r="AE24" s="85"/>
      <c r="AF24" s="84" t="str">
        <f t="shared" si="2"/>
        <v/>
      </c>
      <c r="AG24" s="84"/>
      <c r="AH24" s="84"/>
      <c r="AI24" s="84"/>
      <c r="AJ24" s="84"/>
      <c r="AK24" s="13"/>
      <c r="AM24" s="9" t="str">
        <f>IF(B24&lt;&gt;"",IF(VLOOKUP(B24,Reference!$I$1:$J$186,2,FALSE)=" ",0,VLOOKUP(B24,Reference!$I$1:$J$186,2,FALSE)),"")</f>
        <v/>
      </c>
      <c r="AN24" s="9" t="str">
        <f>IF(B24&lt;&gt;"",IF(VLOOKUP(B24,Reference!$M$1:$Q$186,2,FALSE)=" ",0,VLOOKUP(B24,Reference!$M$1:$Q$186,2,FALSE)),"")</f>
        <v/>
      </c>
    </row>
    <row r="25" spans="1:40" ht="12.75" customHeight="1" x14ac:dyDescent="0.2">
      <c r="A25" s="91"/>
      <c r="B25" s="124"/>
      <c r="C25" s="124"/>
      <c r="D25" s="124"/>
      <c r="E25" s="124"/>
      <c r="F25" s="124"/>
      <c r="G25" s="124"/>
      <c r="H25" s="124"/>
      <c r="I25" s="124"/>
      <c r="J25" s="124"/>
      <c r="K25" s="124"/>
      <c r="L25" s="24"/>
      <c r="M25" s="83"/>
      <c r="N25" s="83"/>
      <c r="O25" s="83"/>
      <c r="P25" s="83"/>
      <c r="Q25" s="83"/>
      <c r="R25" s="83"/>
      <c r="S25" s="84" t="str">
        <f>IF(B25&lt;&gt;"",IF(VLOOKUP(B25,Reference!$A$1:$B$186,2,FALSE)="","N/A",VLOOKUP(B25,Reference!$A$1:$B$186,2,FALSE)),"")</f>
        <v/>
      </c>
      <c r="T25" s="84"/>
      <c r="U25" s="84"/>
      <c r="V25" s="84"/>
      <c r="W25" s="84" t="str">
        <f t="shared" si="0"/>
        <v/>
      </c>
      <c r="X25" s="84"/>
      <c r="Y25" s="84"/>
      <c r="Z25" s="84"/>
      <c r="AA25" s="84"/>
      <c r="AB25" s="85"/>
      <c r="AC25" s="85"/>
      <c r="AD25" s="85"/>
      <c r="AE25" s="85"/>
      <c r="AF25" s="84" t="str">
        <f t="shared" si="2"/>
        <v/>
      </c>
      <c r="AG25" s="84"/>
      <c r="AH25" s="84"/>
      <c r="AI25" s="84"/>
      <c r="AJ25" s="84"/>
      <c r="AK25" s="13"/>
      <c r="AM25" s="9" t="str">
        <f>IF(B25&lt;&gt;"",IF(VLOOKUP(B25,Reference!$I$1:$J$186,2,FALSE)=" ",0,VLOOKUP(B25,Reference!$I$1:$J$186,2,FALSE)),"")</f>
        <v/>
      </c>
      <c r="AN25" s="9" t="str">
        <f>IF(B25&lt;&gt;"",IF(VLOOKUP(B25,Reference!$M$1:$Q$186,2,FALSE)=" ",0,VLOOKUP(B25,Reference!$M$1:$Q$186,2,FALSE)),"")</f>
        <v/>
      </c>
    </row>
    <row r="26" spans="1:40" ht="12.75" customHeight="1" x14ac:dyDescent="0.2">
      <c r="A26" s="91"/>
      <c r="B26" s="124"/>
      <c r="C26" s="124"/>
      <c r="D26" s="124"/>
      <c r="E26" s="124"/>
      <c r="F26" s="124"/>
      <c r="G26" s="124"/>
      <c r="H26" s="124"/>
      <c r="I26" s="124"/>
      <c r="J26" s="124"/>
      <c r="K26" s="124"/>
      <c r="L26" s="24"/>
      <c r="M26" s="83"/>
      <c r="N26" s="83"/>
      <c r="O26" s="83"/>
      <c r="P26" s="83"/>
      <c r="Q26" s="83"/>
      <c r="R26" s="83"/>
      <c r="S26" s="84" t="str">
        <f>IF(B26&lt;&gt;"",IF(VLOOKUP(B26,Reference!$A$1:$B$186,2,FALSE)="","N/A",VLOOKUP(B26,Reference!$A$1:$B$186,2,FALSE)),"")</f>
        <v/>
      </c>
      <c r="T26" s="84"/>
      <c r="U26" s="84"/>
      <c r="V26" s="84"/>
      <c r="W26" s="84" t="str">
        <f t="shared" si="0"/>
        <v/>
      </c>
      <c r="X26" s="84"/>
      <c r="Y26" s="84"/>
      <c r="Z26" s="84"/>
      <c r="AA26" s="84"/>
      <c r="AB26" s="85"/>
      <c r="AC26" s="85"/>
      <c r="AD26" s="85"/>
      <c r="AE26" s="85"/>
      <c r="AF26" s="84" t="str">
        <f t="shared" si="2"/>
        <v/>
      </c>
      <c r="AG26" s="84"/>
      <c r="AH26" s="84"/>
      <c r="AI26" s="84"/>
      <c r="AJ26" s="84"/>
      <c r="AK26" s="13"/>
      <c r="AM26" s="9" t="str">
        <f>IF(B26&lt;&gt;"",IF(VLOOKUP(B26,Reference!$I$1:$J$186,2,FALSE)=" ",0,VLOOKUP(B26,Reference!$I$1:$J$186,2,FALSE)),"")</f>
        <v/>
      </c>
      <c r="AN26" s="9" t="str">
        <f>IF(B26&lt;&gt;"",IF(VLOOKUP(B26,Reference!$M$1:$Q$186,2,FALSE)=" ",0,VLOOKUP(B26,Reference!$M$1:$Q$186,2,FALSE)),"")</f>
        <v/>
      </c>
    </row>
    <row r="27" spans="1:40" ht="12.75" customHeight="1" x14ac:dyDescent="0.2">
      <c r="A27" s="91"/>
      <c r="B27" s="124"/>
      <c r="C27" s="124"/>
      <c r="D27" s="124"/>
      <c r="E27" s="124"/>
      <c r="F27" s="124"/>
      <c r="G27" s="124"/>
      <c r="H27" s="124"/>
      <c r="I27" s="124"/>
      <c r="J27" s="124"/>
      <c r="K27" s="124"/>
      <c r="L27" s="24"/>
      <c r="M27" s="83"/>
      <c r="N27" s="83"/>
      <c r="O27" s="83"/>
      <c r="P27" s="83"/>
      <c r="Q27" s="83"/>
      <c r="R27" s="83"/>
      <c r="S27" s="84" t="str">
        <f>IF(B27&lt;&gt;"",IF(VLOOKUP(B27,Reference!$A$1:$B$186,2,FALSE)="","N/A",VLOOKUP(B27,Reference!$A$1:$B$186,2,FALSE)),"")</f>
        <v/>
      </c>
      <c r="T27" s="84"/>
      <c r="U27" s="84"/>
      <c r="V27" s="84"/>
      <c r="W27" s="84" t="str">
        <f t="shared" si="0"/>
        <v/>
      </c>
      <c r="X27" s="84"/>
      <c r="Y27" s="84"/>
      <c r="Z27" s="84"/>
      <c r="AA27" s="84"/>
      <c r="AB27" s="85"/>
      <c r="AC27" s="85"/>
      <c r="AD27" s="85"/>
      <c r="AE27" s="85"/>
      <c r="AF27" s="84" t="str">
        <f t="shared" si="2"/>
        <v/>
      </c>
      <c r="AG27" s="84"/>
      <c r="AH27" s="84"/>
      <c r="AI27" s="84"/>
      <c r="AJ27" s="84"/>
      <c r="AK27" s="13"/>
      <c r="AM27" s="9" t="str">
        <f>IF(B27&lt;&gt;"",IF(VLOOKUP(B27,Reference!$I$1:$J$186,2,FALSE)=" ",0,VLOOKUP(B27,Reference!$I$1:$J$186,2,FALSE)),"")</f>
        <v/>
      </c>
      <c r="AN27" s="9" t="str">
        <f>IF(B27&lt;&gt;"",IF(VLOOKUP(B27,Reference!$M$1:$Q$186,2,FALSE)=" ",0,VLOOKUP(B27,Reference!$M$1:$Q$186,2,FALSE)),"")</f>
        <v/>
      </c>
    </row>
    <row r="28" spans="1:40" ht="12.75" customHeight="1" x14ac:dyDescent="0.2">
      <c r="A28" s="91"/>
      <c r="B28" s="124"/>
      <c r="C28" s="124"/>
      <c r="D28" s="124"/>
      <c r="E28" s="124"/>
      <c r="F28" s="124"/>
      <c r="G28" s="124"/>
      <c r="H28" s="124"/>
      <c r="I28" s="124"/>
      <c r="J28" s="124"/>
      <c r="K28" s="124"/>
      <c r="L28" s="24"/>
      <c r="M28" s="83"/>
      <c r="N28" s="83"/>
      <c r="O28" s="83"/>
      <c r="P28" s="83"/>
      <c r="Q28" s="83"/>
      <c r="R28" s="83"/>
      <c r="S28" s="84" t="str">
        <f>IF(B28&lt;&gt;"",IF(VLOOKUP(B28,Reference!$A$1:$B$186,2,FALSE)="","N/A",VLOOKUP(B28,Reference!$A$1:$B$186,2,FALSE)),"")</f>
        <v/>
      </c>
      <c r="T28" s="84"/>
      <c r="U28" s="84"/>
      <c r="V28" s="84"/>
      <c r="W28" s="84" t="str">
        <f t="shared" si="0"/>
        <v/>
      </c>
      <c r="X28" s="84"/>
      <c r="Y28" s="84"/>
      <c r="Z28" s="84"/>
      <c r="AA28" s="84"/>
      <c r="AB28" s="85"/>
      <c r="AC28" s="85"/>
      <c r="AD28" s="85"/>
      <c r="AE28" s="85"/>
      <c r="AF28" s="84" t="str">
        <f t="shared" si="2"/>
        <v/>
      </c>
      <c r="AG28" s="84"/>
      <c r="AH28" s="84"/>
      <c r="AI28" s="84"/>
      <c r="AJ28" s="84"/>
      <c r="AK28" s="13"/>
      <c r="AM28" s="9" t="str">
        <f>IF(B28&lt;&gt;"",IF(VLOOKUP(B28,Reference!$I$1:$J$186,2,FALSE)=" ",0,VLOOKUP(B28,Reference!$I$1:$J$186,2,FALSE)),"")</f>
        <v/>
      </c>
      <c r="AN28" s="9" t="str">
        <f>IF(B28&lt;&gt;"",IF(VLOOKUP(B28,Reference!$M$1:$Q$186,2,FALSE)=" ",0,VLOOKUP(B28,Reference!$M$1:$Q$186,2,FALSE)),"")</f>
        <v/>
      </c>
    </row>
    <row r="29" spans="1:40" ht="12.75" customHeight="1" x14ac:dyDescent="0.2">
      <c r="A29" s="91"/>
      <c r="B29" s="124"/>
      <c r="C29" s="124"/>
      <c r="D29" s="124"/>
      <c r="E29" s="124"/>
      <c r="F29" s="124"/>
      <c r="G29" s="124"/>
      <c r="H29" s="124"/>
      <c r="I29" s="124"/>
      <c r="J29" s="124"/>
      <c r="K29" s="124"/>
      <c r="L29" s="24"/>
      <c r="M29" s="83"/>
      <c r="N29" s="83"/>
      <c r="O29" s="83"/>
      <c r="P29" s="83"/>
      <c r="Q29" s="83"/>
      <c r="R29" s="83"/>
      <c r="S29" s="84" t="str">
        <f>IF(B29&lt;&gt;"",IF(VLOOKUP(B29,Reference!$A$1:$B$186,2,FALSE)="","N/A",VLOOKUP(B29,Reference!$A$1:$B$186,2,FALSE)),"")</f>
        <v/>
      </c>
      <c r="T29" s="84"/>
      <c r="U29" s="84"/>
      <c r="V29" s="84"/>
      <c r="W29" s="84" t="str">
        <f t="shared" si="0"/>
        <v/>
      </c>
      <c r="X29" s="84"/>
      <c r="Y29" s="84"/>
      <c r="Z29" s="84"/>
      <c r="AA29" s="84"/>
      <c r="AB29" s="85"/>
      <c r="AC29" s="85"/>
      <c r="AD29" s="85"/>
      <c r="AE29" s="85"/>
      <c r="AF29" s="84" t="str">
        <f t="shared" si="2"/>
        <v/>
      </c>
      <c r="AG29" s="84"/>
      <c r="AH29" s="84"/>
      <c r="AI29" s="84"/>
      <c r="AJ29" s="84"/>
      <c r="AK29" s="13"/>
      <c r="AM29" s="9" t="str">
        <f>IF(B29&lt;&gt;"",IF(VLOOKUP(B29,Reference!$I$1:$J$186,2,FALSE)=" ",0,VLOOKUP(B29,Reference!$I$1:$J$186,2,FALSE)),"")</f>
        <v/>
      </c>
      <c r="AN29" s="9" t="str">
        <f>IF(B29&lt;&gt;"",IF(VLOOKUP(B29,Reference!$M$1:$Q$186,2,FALSE)=" ",0,VLOOKUP(B29,Reference!$M$1:$Q$186,2,FALSE)),"")</f>
        <v/>
      </c>
    </row>
    <row r="30" spans="1:40" ht="12.75" customHeight="1" x14ac:dyDescent="0.2">
      <c r="A30" s="91"/>
      <c r="B30" s="124"/>
      <c r="C30" s="124"/>
      <c r="D30" s="124"/>
      <c r="E30" s="124"/>
      <c r="F30" s="124"/>
      <c r="G30" s="124"/>
      <c r="H30" s="124"/>
      <c r="I30" s="124"/>
      <c r="J30" s="124"/>
      <c r="K30" s="124"/>
      <c r="L30" s="24"/>
      <c r="M30" s="83"/>
      <c r="N30" s="83"/>
      <c r="O30" s="83"/>
      <c r="P30" s="83"/>
      <c r="Q30" s="83"/>
      <c r="R30" s="83"/>
      <c r="S30" s="84" t="str">
        <f>IF(B30&lt;&gt;"",IF(VLOOKUP(B30,Reference!$A$1:$B$186,2,FALSE)="","N/A",VLOOKUP(B30,Reference!$A$1:$B$186,2,FALSE)),"")</f>
        <v/>
      </c>
      <c r="T30" s="84"/>
      <c r="U30" s="84"/>
      <c r="V30" s="84"/>
      <c r="W30" s="84" t="str">
        <f t="shared" si="0"/>
        <v/>
      </c>
      <c r="X30" s="84"/>
      <c r="Y30" s="84"/>
      <c r="Z30" s="84"/>
      <c r="AA30" s="84"/>
      <c r="AB30" s="85"/>
      <c r="AC30" s="85"/>
      <c r="AD30" s="85"/>
      <c r="AE30" s="85"/>
      <c r="AF30" s="84" t="str">
        <f t="shared" si="2"/>
        <v/>
      </c>
      <c r="AG30" s="84"/>
      <c r="AH30" s="84"/>
      <c r="AI30" s="84"/>
      <c r="AJ30" s="84"/>
      <c r="AK30" s="13"/>
      <c r="AM30" s="9" t="str">
        <f>IF(B30&lt;&gt;"",IF(VLOOKUP(B30,Reference!$I$1:$J$186,2,FALSE)=" ",0,VLOOKUP(B30,Reference!$I$1:$J$186,2,FALSE)),"")</f>
        <v/>
      </c>
      <c r="AN30" s="9" t="str">
        <f>IF(B30&lt;&gt;"",IF(VLOOKUP(B30,Reference!$M$1:$Q$186,2,FALSE)=" ",0,VLOOKUP(B30,Reference!$M$1:$Q$186,2,FALSE)),"")</f>
        <v/>
      </c>
    </row>
    <row r="31" spans="1:40" ht="12.75" customHeight="1" x14ac:dyDescent="0.2">
      <c r="A31" s="91"/>
      <c r="B31" s="124"/>
      <c r="C31" s="124"/>
      <c r="D31" s="124"/>
      <c r="E31" s="124"/>
      <c r="F31" s="124"/>
      <c r="G31" s="124"/>
      <c r="H31" s="124"/>
      <c r="I31" s="124"/>
      <c r="J31" s="124"/>
      <c r="K31" s="124"/>
      <c r="L31" s="24"/>
      <c r="M31" s="83"/>
      <c r="N31" s="83"/>
      <c r="O31" s="83"/>
      <c r="P31" s="83"/>
      <c r="Q31" s="83"/>
      <c r="R31" s="83"/>
      <c r="S31" s="84" t="str">
        <f>IF(B31&lt;&gt;"",IF(VLOOKUP(B31,Reference!$A$1:$B$186,2,FALSE)="","N/A",VLOOKUP(B31,Reference!$A$1:$B$186,2,FALSE)),"")</f>
        <v/>
      </c>
      <c r="T31" s="84"/>
      <c r="U31" s="84"/>
      <c r="V31" s="84"/>
      <c r="W31" s="84" t="str">
        <f t="shared" si="0"/>
        <v/>
      </c>
      <c r="X31" s="84"/>
      <c r="Y31" s="84"/>
      <c r="Z31" s="84"/>
      <c r="AA31" s="84"/>
      <c r="AB31" s="85"/>
      <c r="AC31" s="85"/>
      <c r="AD31" s="85"/>
      <c r="AE31" s="85"/>
      <c r="AF31" s="84" t="str">
        <f t="shared" si="2"/>
        <v/>
      </c>
      <c r="AG31" s="84"/>
      <c r="AH31" s="84"/>
      <c r="AI31" s="84"/>
      <c r="AJ31" s="84"/>
      <c r="AK31" s="13"/>
      <c r="AM31" s="9" t="str">
        <f>IF(B31&lt;&gt;"",IF(VLOOKUP(B31,Reference!$I$1:$J$186,2,FALSE)=" ",0,VLOOKUP(B31,Reference!$I$1:$J$186,2,FALSE)),"")</f>
        <v/>
      </c>
      <c r="AN31" s="9" t="str">
        <f>IF(B31&lt;&gt;"",IF(VLOOKUP(B31,Reference!$M$1:$Q$186,2,FALSE)=" ",0,VLOOKUP(B31,Reference!$M$1:$Q$186,2,FALSE)),"")</f>
        <v/>
      </c>
    </row>
    <row r="32" spans="1:40" ht="12.75" customHeight="1" x14ac:dyDescent="0.2">
      <c r="A32" s="91"/>
      <c r="B32" s="124"/>
      <c r="C32" s="124"/>
      <c r="D32" s="124"/>
      <c r="E32" s="124"/>
      <c r="F32" s="124"/>
      <c r="G32" s="124"/>
      <c r="H32" s="124"/>
      <c r="I32" s="124"/>
      <c r="J32" s="124"/>
      <c r="K32" s="124"/>
      <c r="L32" s="24"/>
      <c r="M32" s="83"/>
      <c r="N32" s="83"/>
      <c r="O32" s="83"/>
      <c r="P32" s="83"/>
      <c r="Q32" s="83"/>
      <c r="R32" s="83"/>
      <c r="S32" s="84" t="str">
        <f>IF(B32&lt;&gt;"",IF(VLOOKUP(B32,Reference!$A$1:$B$186,2,FALSE)="","N/A",VLOOKUP(B32,Reference!$A$1:$B$186,2,FALSE)),"")</f>
        <v/>
      </c>
      <c r="T32" s="84"/>
      <c r="U32" s="84"/>
      <c r="V32" s="84"/>
      <c r="W32" s="84" t="str">
        <f t="shared" si="0"/>
        <v/>
      </c>
      <c r="X32" s="84"/>
      <c r="Y32" s="84"/>
      <c r="Z32" s="84"/>
      <c r="AA32" s="84"/>
      <c r="AB32" s="85"/>
      <c r="AC32" s="85"/>
      <c r="AD32" s="85"/>
      <c r="AE32" s="85"/>
      <c r="AF32" s="84" t="str">
        <f t="shared" si="2"/>
        <v/>
      </c>
      <c r="AG32" s="84"/>
      <c r="AH32" s="84"/>
      <c r="AI32" s="84"/>
      <c r="AJ32" s="84"/>
      <c r="AK32" s="13"/>
      <c r="AM32" s="9" t="str">
        <f>IF(B32&lt;&gt;"",IF(VLOOKUP(B32,Reference!$I$1:$J$186,2,FALSE)=" ",0,VLOOKUP(B32,Reference!$I$1:$J$186,2,FALSE)),"")</f>
        <v/>
      </c>
      <c r="AN32" s="9" t="str">
        <f>IF(B32&lt;&gt;"",IF(VLOOKUP(B32,Reference!$M$1:$Q$186,2,FALSE)=" ",0,VLOOKUP(B32,Reference!$M$1:$Q$186,2,FALSE)),"")</f>
        <v/>
      </c>
    </row>
    <row r="33" spans="1:40" ht="12.75" customHeight="1" x14ac:dyDescent="0.2">
      <c r="A33" s="91"/>
      <c r="B33" s="124"/>
      <c r="C33" s="124"/>
      <c r="D33" s="124"/>
      <c r="E33" s="124"/>
      <c r="F33" s="124"/>
      <c r="G33" s="124"/>
      <c r="H33" s="124"/>
      <c r="I33" s="124"/>
      <c r="J33" s="124"/>
      <c r="K33" s="124"/>
      <c r="L33" s="24"/>
      <c r="M33" s="83"/>
      <c r="N33" s="83"/>
      <c r="O33" s="83"/>
      <c r="P33" s="83"/>
      <c r="Q33" s="83"/>
      <c r="R33" s="83"/>
      <c r="S33" s="84" t="str">
        <f>IF(B33&lt;&gt;"",IF(VLOOKUP(B33,Reference!$A$1:$B$186,2,FALSE)="","N/A",VLOOKUP(B33,Reference!$A$1:$B$186,2,FALSE)),"")</f>
        <v/>
      </c>
      <c r="T33" s="84"/>
      <c r="U33" s="84"/>
      <c r="V33" s="84"/>
      <c r="W33" s="84" t="str">
        <f t="shared" si="0"/>
        <v/>
      </c>
      <c r="X33" s="84"/>
      <c r="Y33" s="84"/>
      <c r="Z33" s="84"/>
      <c r="AA33" s="84"/>
      <c r="AB33" s="85"/>
      <c r="AC33" s="85"/>
      <c r="AD33" s="85"/>
      <c r="AE33" s="85"/>
      <c r="AF33" s="84" t="str">
        <f t="shared" si="2"/>
        <v/>
      </c>
      <c r="AG33" s="84"/>
      <c r="AH33" s="84"/>
      <c r="AI33" s="84"/>
      <c r="AJ33" s="84"/>
      <c r="AK33" s="13"/>
      <c r="AM33" s="9" t="str">
        <f>IF(B33&lt;&gt;"",IF(VLOOKUP(B33,Reference!$I$1:$J$186,2,FALSE)=" ",0,VLOOKUP(B33,Reference!$I$1:$J$186,2,FALSE)),"")</f>
        <v/>
      </c>
      <c r="AN33" s="9" t="str">
        <f>IF(B33&lt;&gt;"",IF(VLOOKUP(B33,Reference!$M$1:$Q$186,2,FALSE)=" ",0,VLOOKUP(B33,Reference!$M$1:$Q$186,2,FALSE)),"")</f>
        <v/>
      </c>
    </row>
    <row r="34" spans="1:40" ht="12.75" customHeight="1" x14ac:dyDescent="0.2">
      <c r="A34" s="91"/>
      <c r="B34" s="124"/>
      <c r="C34" s="124"/>
      <c r="D34" s="124"/>
      <c r="E34" s="124"/>
      <c r="F34" s="124"/>
      <c r="G34" s="124"/>
      <c r="H34" s="124"/>
      <c r="I34" s="124"/>
      <c r="J34" s="124"/>
      <c r="K34" s="124"/>
      <c r="L34" s="24"/>
      <c r="M34" s="83"/>
      <c r="N34" s="83"/>
      <c r="O34" s="83"/>
      <c r="P34" s="83"/>
      <c r="Q34" s="83"/>
      <c r="R34" s="83"/>
      <c r="S34" s="84" t="str">
        <f>IF(B34&lt;&gt;"",IF(VLOOKUP(B34,Reference!$A$1:$B$186,2,FALSE)="","N/A",VLOOKUP(B34,Reference!$A$1:$B$186,2,FALSE)),"")</f>
        <v/>
      </c>
      <c r="T34" s="84"/>
      <c r="U34" s="84"/>
      <c r="V34" s="84"/>
      <c r="W34" s="84" t="str">
        <f t="shared" si="0"/>
        <v/>
      </c>
      <c r="X34" s="84"/>
      <c r="Y34" s="84"/>
      <c r="Z34" s="84"/>
      <c r="AA34" s="84"/>
      <c r="AB34" s="85"/>
      <c r="AC34" s="85"/>
      <c r="AD34" s="85"/>
      <c r="AE34" s="85"/>
      <c r="AF34" s="84" t="str">
        <f t="shared" si="2"/>
        <v/>
      </c>
      <c r="AG34" s="84"/>
      <c r="AH34" s="84"/>
      <c r="AI34" s="84"/>
      <c r="AJ34" s="84"/>
      <c r="AK34" s="13"/>
      <c r="AM34" s="9" t="str">
        <f>IF(B34&lt;&gt;"",IF(VLOOKUP(B34,Reference!$I$1:$J$186,2,FALSE)=" ",0,VLOOKUP(B34,Reference!$I$1:$J$186,2,FALSE)),"")</f>
        <v/>
      </c>
      <c r="AN34" s="9" t="str">
        <f>IF(B34&lt;&gt;"",IF(VLOOKUP(B34,Reference!$M$1:$Q$186,2,FALSE)=" ",0,VLOOKUP(B34,Reference!$M$1:$Q$186,2,FALSE)),"")</f>
        <v/>
      </c>
    </row>
    <row r="35" spans="1:40" ht="12.75" customHeight="1" x14ac:dyDescent="0.2">
      <c r="A35" s="91"/>
      <c r="B35" s="124"/>
      <c r="C35" s="124"/>
      <c r="D35" s="124"/>
      <c r="E35" s="124"/>
      <c r="F35" s="124"/>
      <c r="G35" s="124"/>
      <c r="H35" s="124"/>
      <c r="I35" s="124"/>
      <c r="J35" s="124"/>
      <c r="K35" s="124"/>
      <c r="L35" s="24"/>
      <c r="M35" s="83"/>
      <c r="N35" s="83"/>
      <c r="O35" s="83"/>
      <c r="P35" s="83"/>
      <c r="Q35" s="83"/>
      <c r="R35" s="83"/>
      <c r="S35" s="84" t="str">
        <f>IF(B35&lt;&gt;"",IF(VLOOKUP(B35,Reference!$A$1:$B$186,2,FALSE)="","N/A",VLOOKUP(B35,Reference!$A$1:$B$186,2,FALSE)),"")</f>
        <v/>
      </c>
      <c r="T35" s="84"/>
      <c r="U35" s="84"/>
      <c r="V35" s="84"/>
      <c r="W35" s="84" t="str">
        <f t="shared" si="0"/>
        <v/>
      </c>
      <c r="X35" s="84"/>
      <c r="Y35" s="84"/>
      <c r="Z35" s="84"/>
      <c r="AA35" s="84"/>
      <c r="AB35" s="85"/>
      <c r="AC35" s="85"/>
      <c r="AD35" s="85"/>
      <c r="AE35" s="85"/>
      <c r="AF35" s="84" t="str">
        <f t="shared" si="2"/>
        <v/>
      </c>
      <c r="AG35" s="84"/>
      <c r="AH35" s="84"/>
      <c r="AI35" s="84"/>
      <c r="AJ35" s="84"/>
      <c r="AK35" s="13"/>
      <c r="AM35" s="9" t="str">
        <f>IF(B35&lt;&gt;"",IF(VLOOKUP(B35,Reference!$I$1:$J$186,2,FALSE)=" ",0,VLOOKUP(B35,Reference!$I$1:$J$186,2,FALSE)),"")</f>
        <v/>
      </c>
      <c r="AN35" s="9" t="str">
        <f>IF(B35&lt;&gt;"",IF(VLOOKUP(B35,Reference!$M$1:$Q$186,2,FALSE)=" ",0,VLOOKUP(B35,Reference!$M$1:$Q$186,2,FALSE)),"")</f>
        <v/>
      </c>
    </row>
    <row r="36" spans="1:40" ht="12.75" customHeight="1" x14ac:dyDescent="0.2">
      <c r="A36" s="91"/>
      <c r="B36" s="124"/>
      <c r="C36" s="124"/>
      <c r="D36" s="124"/>
      <c r="E36" s="124"/>
      <c r="F36" s="124"/>
      <c r="G36" s="124"/>
      <c r="H36" s="124"/>
      <c r="I36" s="124"/>
      <c r="J36" s="124"/>
      <c r="K36" s="124"/>
      <c r="L36" s="24"/>
      <c r="M36" s="83"/>
      <c r="N36" s="83"/>
      <c r="O36" s="83"/>
      <c r="P36" s="83"/>
      <c r="Q36" s="83"/>
      <c r="R36" s="83"/>
      <c r="S36" s="84" t="str">
        <f>IF(B36&lt;&gt;"",IF(VLOOKUP(B36,Reference!$A$1:$B$186,2,FALSE)="","N/A",VLOOKUP(B36,Reference!$A$1:$B$186,2,FALSE)),"")</f>
        <v/>
      </c>
      <c r="T36" s="84"/>
      <c r="U36" s="84"/>
      <c r="V36" s="84"/>
      <c r="W36" s="84" t="str">
        <f t="shared" si="0"/>
        <v/>
      </c>
      <c r="X36" s="84"/>
      <c r="Y36" s="84"/>
      <c r="Z36" s="84"/>
      <c r="AA36" s="84"/>
      <c r="AB36" s="85"/>
      <c r="AC36" s="85"/>
      <c r="AD36" s="85"/>
      <c r="AE36" s="85"/>
      <c r="AF36" s="84" t="str">
        <f t="shared" si="2"/>
        <v/>
      </c>
      <c r="AG36" s="84"/>
      <c r="AH36" s="84"/>
      <c r="AI36" s="84"/>
      <c r="AJ36" s="84"/>
      <c r="AK36" s="13"/>
      <c r="AM36" s="9" t="str">
        <f>IF(B36&lt;&gt;"",IF(VLOOKUP(B36,Reference!$I$1:$J$186,2,FALSE)=" ",0,VLOOKUP(B36,Reference!$I$1:$J$186,2,FALSE)),"")</f>
        <v/>
      </c>
      <c r="AN36" s="9" t="str">
        <f>IF(B36&lt;&gt;"",IF(VLOOKUP(B36,Reference!$M$1:$Q$186,2,FALSE)=" ",0,VLOOKUP(B36,Reference!$M$1:$Q$186,2,FALSE)),"")</f>
        <v/>
      </c>
    </row>
    <row r="37" spans="1:40" ht="12.75" customHeight="1" x14ac:dyDescent="0.2">
      <c r="A37" s="91"/>
      <c r="B37" s="124"/>
      <c r="C37" s="124"/>
      <c r="D37" s="124"/>
      <c r="E37" s="124"/>
      <c r="F37" s="124"/>
      <c r="G37" s="124"/>
      <c r="H37" s="124"/>
      <c r="I37" s="124"/>
      <c r="J37" s="124"/>
      <c r="K37" s="124"/>
      <c r="L37" s="24"/>
      <c r="M37" s="83"/>
      <c r="N37" s="83"/>
      <c r="O37" s="83"/>
      <c r="P37" s="83"/>
      <c r="Q37" s="83"/>
      <c r="R37" s="83"/>
      <c r="S37" s="84" t="str">
        <f>IF(B37&lt;&gt;"",IF(VLOOKUP(B37,Reference!$A$1:$B$186,2,FALSE)="","N/A",VLOOKUP(B37,Reference!$A$1:$B$186,2,FALSE)),"")</f>
        <v/>
      </c>
      <c r="T37" s="84"/>
      <c r="U37" s="84"/>
      <c r="V37" s="84"/>
      <c r="W37" s="84" t="str">
        <f t="shared" si="0"/>
        <v/>
      </c>
      <c r="X37" s="84"/>
      <c r="Y37" s="84"/>
      <c r="Z37" s="84"/>
      <c r="AA37" s="84"/>
      <c r="AB37" s="85"/>
      <c r="AC37" s="85"/>
      <c r="AD37" s="85"/>
      <c r="AE37" s="85"/>
      <c r="AF37" s="84" t="str">
        <f t="shared" si="2"/>
        <v/>
      </c>
      <c r="AG37" s="84"/>
      <c r="AH37" s="84"/>
      <c r="AI37" s="84"/>
      <c r="AJ37" s="84"/>
      <c r="AK37" s="13"/>
      <c r="AM37" s="9" t="str">
        <f>IF(B37&lt;&gt;"",IF(VLOOKUP(B37,Reference!$I$1:$J$186,2,FALSE)=" ",0,VLOOKUP(B37,Reference!$I$1:$J$186,2,FALSE)),"")</f>
        <v/>
      </c>
      <c r="AN37" s="9" t="str">
        <f>IF(B37&lt;&gt;"",IF(VLOOKUP(B37,Reference!$M$1:$Q$186,2,FALSE)=" ",0,VLOOKUP(B37,Reference!$M$1:$Q$186,2,FALSE)),"")</f>
        <v/>
      </c>
    </row>
    <row r="38" spans="1:40" ht="12.75" customHeight="1" x14ac:dyDescent="0.2">
      <c r="A38" s="91"/>
      <c r="B38" s="124"/>
      <c r="C38" s="124"/>
      <c r="D38" s="124"/>
      <c r="E38" s="124"/>
      <c r="F38" s="124"/>
      <c r="G38" s="124"/>
      <c r="H38" s="124"/>
      <c r="I38" s="124"/>
      <c r="J38" s="124"/>
      <c r="K38" s="124"/>
      <c r="L38" s="24"/>
      <c r="M38" s="83"/>
      <c r="N38" s="83"/>
      <c r="O38" s="83"/>
      <c r="P38" s="83"/>
      <c r="Q38" s="83"/>
      <c r="R38" s="83"/>
      <c r="S38" s="84" t="str">
        <f>IF(B38&lt;&gt;"",IF(VLOOKUP(B38,Reference!$A$1:$B$186,2,FALSE)="","N/A",VLOOKUP(B38,Reference!$A$1:$B$186,2,FALSE)),"")</f>
        <v/>
      </c>
      <c r="T38" s="84"/>
      <c r="U38" s="84"/>
      <c r="V38" s="84"/>
      <c r="W38" s="84" t="str">
        <f t="shared" si="0"/>
        <v/>
      </c>
      <c r="X38" s="84"/>
      <c r="Y38" s="84"/>
      <c r="Z38" s="84"/>
      <c r="AA38" s="84"/>
      <c r="AB38" s="85"/>
      <c r="AC38" s="85"/>
      <c r="AD38" s="85"/>
      <c r="AE38" s="85"/>
      <c r="AF38" s="84" t="str">
        <f t="shared" si="2"/>
        <v/>
      </c>
      <c r="AG38" s="84"/>
      <c r="AH38" s="84"/>
      <c r="AI38" s="84"/>
      <c r="AJ38" s="84"/>
      <c r="AK38" s="13"/>
      <c r="AM38" s="9" t="str">
        <f>IF(B38&lt;&gt;"",IF(VLOOKUP(B38,Reference!$I$1:$J$186,2,FALSE)=" ",0,VLOOKUP(B38,Reference!$I$1:$J$186,2,FALSE)),"")</f>
        <v/>
      </c>
      <c r="AN38" s="9" t="str">
        <f>IF(B38&lt;&gt;"",IF(VLOOKUP(B38,Reference!$M$1:$Q$186,2,FALSE)=" ",0,VLOOKUP(B38,Reference!$M$1:$Q$186,2,FALSE)),"")</f>
        <v/>
      </c>
    </row>
    <row r="39" spans="1:40" ht="12.75" customHeight="1" x14ac:dyDescent="0.2">
      <c r="A39" s="91"/>
      <c r="B39" s="124"/>
      <c r="C39" s="124"/>
      <c r="D39" s="124"/>
      <c r="E39" s="124"/>
      <c r="F39" s="124"/>
      <c r="G39" s="124"/>
      <c r="H39" s="124"/>
      <c r="I39" s="124"/>
      <c r="J39" s="124"/>
      <c r="K39" s="124"/>
      <c r="L39" s="24"/>
      <c r="M39" s="83"/>
      <c r="N39" s="83"/>
      <c r="O39" s="83"/>
      <c r="P39" s="83"/>
      <c r="Q39" s="83"/>
      <c r="R39" s="83"/>
      <c r="S39" s="84" t="str">
        <f>IF(B39&lt;&gt;"",IF(VLOOKUP(B39,Reference!$A$1:$B$186,2,FALSE)="","N/A",VLOOKUP(B39,Reference!$A$1:$B$186,2,FALSE)),"")</f>
        <v/>
      </c>
      <c r="T39" s="84"/>
      <c r="U39" s="84"/>
      <c r="V39" s="84"/>
      <c r="W39" s="84" t="str">
        <f t="shared" si="0"/>
        <v/>
      </c>
      <c r="X39" s="84"/>
      <c r="Y39" s="84"/>
      <c r="Z39" s="84"/>
      <c r="AA39" s="84"/>
      <c r="AB39" s="85"/>
      <c r="AC39" s="85"/>
      <c r="AD39" s="85"/>
      <c r="AE39" s="85"/>
      <c r="AF39" s="84" t="str">
        <f t="shared" si="2"/>
        <v/>
      </c>
      <c r="AG39" s="84"/>
      <c r="AH39" s="84"/>
      <c r="AI39" s="84"/>
      <c r="AJ39" s="84"/>
      <c r="AK39" s="13"/>
      <c r="AM39" s="9" t="str">
        <f>IF(B39&lt;&gt;"",IF(VLOOKUP(B39,Reference!$I$1:$J$186,2,FALSE)=" ",0,VLOOKUP(B39,Reference!$I$1:$J$186,2,FALSE)),"")</f>
        <v/>
      </c>
      <c r="AN39" s="9" t="str">
        <f>IF(B39&lt;&gt;"",IF(VLOOKUP(B39,Reference!$M$1:$Q$186,2,FALSE)=" ",0,VLOOKUP(B39,Reference!$M$1:$Q$186,2,FALSE)),"")</f>
        <v/>
      </c>
    </row>
    <row r="40" spans="1:40" ht="12.75" customHeight="1" x14ac:dyDescent="0.2">
      <c r="A40" s="91"/>
      <c r="B40" s="124"/>
      <c r="C40" s="124"/>
      <c r="D40" s="124"/>
      <c r="E40" s="124"/>
      <c r="F40" s="124"/>
      <c r="G40" s="124"/>
      <c r="H40" s="124"/>
      <c r="I40" s="124"/>
      <c r="J40" s="124"/>
      <c r="K40" s="124"/>
      <c r="L40" s="24"/>
      <c r="M40" s="83"/>
      <c r="N40" s="83"/>
      <c r="O40" s="83"/>
      <c r="P40" s="83"/>
      <c r="Q40" s="83"/>
      <c r="R40" s="83"/>
      <c r="S40" s="84" t="str">
        <f>IF(B40&lt;&gt;"",IF(VLOOKUP(B40,Reference!$A$1:$B$186,2,FALSE)="","N/A",VLOOKUP(B40,Reference!$A$1:$B$186,2,FALSE)),"")</f>
        <v/>
      </c>
      <c r="T40" s="84"/>
      <c r="U40" s="84"/>
      <c r="V40" s="84"/>
      <c r="W40" s="84" t="str">
        <f t="shared" si="0"/>
        <v/>
      </c>
      <c r="X40" s="84"/>
      <c r="Y40" s="84"/>
      <c r="Z40" s="84"/>
      <c r="AA40" s="84"/>
      <c r="AB40" s="85"/>
      <c r="AC40" s="85"/>
      <c r="AD40" s="85"/>
      <c r="AE40" s="85"/>
      <c r="AF40" s="84" t="str">
        <f t="shared" si="2"/>
        <v/>
      </c>
      <c r="AG40" s="84"/>
      <c r="AH40" s="84"/>
      <c r="AI40" s="84"/>
      <c r="AJ40" s="84"/>
      <c r="AK40" s="13"/>
      <c r="AM40" s="9" t="str">
        <f>IF(B40&lt;&gt;"",IF(VLOOKUP(B40,Reference!$I$1:$J$186,2,FALSE)=" ",0,VLOOKUP(B40,Reference!$I$1:$J$186,2,FALSE)),"")</f>
        <v/>
      </c>
      <c r="AN40" s="9" t="str">
        <f>IF(B40&lt;&gt;"",IF(VLOOKUP(B40,Reference!$M$1:$Q$186,2,FALSE)=" ",0,VLOOKUP(B40,Reference!$M$1:$Q$186,2,FALSE)),"")</f>
        <v/>
      </c>
    </row>
    <row r="41" spans="1:40" ht="12.75" customHeight="1" x14ac:dyDescent="0.2">
      <c r="A41" s="91"/>
      <c r="B41" s="124"/>
      <c r="C41" s="124"/>
      <c r="D41" s="124"/>
      <c r="E41" s="124"/>
      <c r="F41" s="124"/>
      <c r="G41" s="124"/>
      <c r="H41" s="124"/>
      <c r="I41" s="124"/>
      <c r="J41" s="124"/>
      <c r="K41" s="124"/>
      <c r="L41" s="24"/>
      <c r="M41" s="83"/>
      <c r="N41" s="83"/>
      <c r="O41" s="83"/>
      <c r="P41" s="83"/>
      <c r="Q41" s="83"/>
      <c r="R41" s="83"/>
      <c r="S41" s="84" t="str">
        <f>IF(B41&lt;&gt;"",IF(VLOOKUP(B41,Reference!$A$1:$B$186,2,FALSE)="","N/A",VLOOKUP(B41,Reference!$A$1:$B$186,2,FALSE)),"")</f>
        <v/>
      </c>
      <c r="T41" s="84"/>
      <c r="U41" s="84"/>
      <c r="V41" s="84"/>
      <c r="W41" s="84" t="str">
        <f t="shared" si="0"/>
        <v/>
      </c>
      <c r="X41" s="84"/>
      <c r="Y41" s="84"/>
      <c r="Z41" s="84"/>
      <c r="AA41" s="84"/>
      <c r="AB41" s="85"/>
      <c r="AC41" s="85"/>
      <c r="AD41" s="85"/>
      <c r="AE41" s="85"/>
      <c r="AF41" s="84" t="str">
        <f t="shared" si="2"/>
        <v/>
      </c>
      <c r="AG41" s="84"/>
      <c r="AH41" s="84"/>
      <c r="AI41" s="84"/>
      <c r="AJ41" s="84"/>
      <c r="AK41" s="13"/>
      <c r="AM41" s="9" t="str">
        <f>IF(B41&lt;&gt;"",IF(VLOOKUP(B41,Reference!$I$1:$J$186,2,FALSE)=" ",0,VLOOKUP(B41,Reference!$I$1:$J$186,2,FALSE)),"")</f>
        <v/>
      </c>
      <c r="AN41" s="9" t="str">
        <f>IF(B41&lt;&gt;"",IF(VLOOKUP(B41,Reference!$M$1:$Q$186,2,FALSE)=" ",0,VLOOKUP(B41,Reference!$M$1:$Q$186,2,FALSE)),"")</f>
        <v/>
      </c>
    </row>
    <row r="42" spans="1:40" ht="12.75" customHeight="1" x14ac:dyDescent="0.2">
      <c r="A42" s="91"/>
      <c r="B42" s="124"/>
      <c r="C42" s="124"/>
      <c r="D42" s="124"/>
      <c r="E42" s="124"/>
      <c r="F42" s="124"/>
      <c r="G42" s="124"/>
      <c r="H42" s="124"/>
      <c r="I42" s="124"/>
      <c r="J42" s="124"/>
      <c r="K42" s="124"/>
      <c r="L42" s="24"/>
      <c r="M42" s="83"/>
      <c r="N42" s="83"/>
      <c r="O42" s="83"/>
      <c r="P42" s="83"/>
      <c r="Q42" s="83"/>
      <c r="R42" s="83"/>
      <c r="S42" s="84" t="str">
        <f>IF(B42&lt;&gt;"",IF(VLOOKUP(B42,Reference!$A$1:$B$186,2,FALSE)="","N/A",VLOOKUP(B42,Reference!$A$1:$B$186,2,FALSE)),"")</f>
        <v/>
      </c>
      <c r="T42" s="84"/>
      <c r="U42" s="84"/>
      <c r="V42" s="84"/>
      <c r="W42" s="84" t="str">
        <f t="shared" si="0"/>
        <v/>
      </c>
      <c r="X42" s="84"/>
      <c r="Y42" s="84"/>
      <c r="Z42" s="84"/>
      <c r="AA42" s="84"/>
      <c r="AB42" s="85"/>
      <c r="AC42" s="85"/>
      <c r="AD42" s="85"/>
      <c r="AE42" s="85"/>
      <c r="AF42" s="84" t="str">
        <f t="shared" si="2"/>
        <v/>
      </c>
      <c r="AG42" s="84"/>
      <c r="AH42" s="84"/>
      <c r="AI42" s="84"/>
      <c r="AJ42" s="84"/>
      <c r="AK42" s="13"/>
      <c r="AM42" s="9" t="str">
        <f>IF(B42&lt;&gt;"",IF(VLOOKUP(B42,Reference!$I$1:$J$186,2,FALSE)=" ",0,VLOOKUP(B42,Reference!$I$1:$J$186,2,FALSE)),"")</f>
        <v/>
      </c>
      <c r="AN42" s="9" t="str">
        <f>IF(B42&lt;&gt;"",IF(VLOOKUP(B42,Reference!$M$1:$Q$186,2,FALSE)=" ",0,VLOOKUP(B42,Reference!$M$1:$Q$186,2,FALSE)),"")</f>
        <v/>
      </c>
    </row>
    <row r="43" spans="1:40" ht="12.75" customHeight="1" x14ac:dyDescent="0.2">
      <c r="A43" s="91"/>
      <c r="B43" s="124"/>
      <c r="C43" s="124"/>
      <c r="D43" s="124"/>
      <c r="E43" s="124"/>
      <c r="F43" s="124"/>
      <c r="G43" s="124"/>
      <c r="H43" s="124"/>
      <c r="I43" s="124"/>
      <c r="J43" s="124"/>
      <c r="K43" s="124"/>
      <c r="L43" s="24"/>
      <c r="M43" s="83"/>
      <c r="N43" s="83"/>
      <c r="O43" s="83"/>
      <c r="P43" s="83"/>
      <c r="Q43" s="83"/>
      <c r="R43" s="83"/>
      <c r="S43" s="84" t="str">
        <f>IF(B43&lt;&gt;"",IF(VLOOKUP(B43,Reference!$A$1:$B$186,2,FALSE)="","N/A",VLOOKUP(B43,Reference!$A$1:$B$186,2,FALSE)),"")</f>
        <v/>
      </c>
      <c r="T43" s="84"/>
      <c r="U43" s="84"/>
      <c r="V43" s="84"/>
      <c r="W43" s="84" t="str">
        <f t="shared" si="0"/>
        <v/>
      </c>
      <c r="X43" s="84"/>
      <c r="Y43" s="84"/>
      <c r="Z43" s="84"/>
      <c r="AA43" s="84"/>
      <c r="AB43" s="85"/>
      <c r="AC43" s="85"/>
      <c r="AD43" s="85"/>
      <c r="AE43" s="85"/>
      <c r="AF43" s="84" t="str">
        <f t="shared" si="2"/>
        <v/>
      </c>
      <c r="AG43" s="84"/>
      <c r="AH43" s="84"/>
      <c r="AI43" s="84"/>
      <c r="AJ43" s="84"/>
      <c r="AK43" s="13"/>
      <c r="AM43" s="9" t="str">
        <f>IF(B43&lt;&gt;"",IF(VLOOKUP(B43,Reference!$I$1:$J$186,2,FALSE)=" ",0,VLOOKUP(B43,Reference!$I$1:$J$186,2,FALSE)),"")</f>
        <v/>
      </c>
      <c r="AN43" s="9" t="str">
        <f>IF(B43&lt;&gt;"",IF(VLOOKUP(B43,Reference!$M$1:$Q$186,2,FALSE)=" ",0,VLOOKUP(B43,Reference!$M$1:$Q$186,2,FALSE)),"")</f>
        <v/>
      </c>
    </row>
    <row r="44" spans="1:40" ht="12.75" customHeight="1" x14ac:dyDescent="0.2">
      <c r="A44" s="91"/>
      <c r="B44" s="124"/>
      <c r="C44" s="124"/>
      <c r="D44" s="124"/>
      <c r="E44" s="124"/>
      <c r="F44" s="124"/>
      <c r="G44" s="124"/>
      <c r="H44" s="124"/>
      <c r="I44" s="124"/>
      <c r="J44" s="124"/>
      <c r="K44" s="124"/>
      <c r="L44" s="24"/>
      <c r="M44" s="83"/>
      <c r="N44" s="83"/>
      <c r="O44" s="83"/>
      <c r="P44" s="83"/>
      <c r="Q44" s="83"/>
      <c r="R44" s="83"/>
      <c r="S44" s="84" t="str">
        <f>IF(B44&lt;&gt;"",IF(VLOOKUP(B44,Reference!$A$1:$B$186,2,FALSE)="","N/A",VLOOKUP(B44,Reference!$A$1:$B$186,2,FALSE)),"")</f>
        <v/>
      </c>
      <c r="T44" s="84"/>
      <c r="U44" s="84"/>
      <c r="V44" s="84"/>
      <c r="W44" s="84" t="str">
        <f t="shared" si="0"/>
        <v/>
      </c>
      <c r="X44" s="84"/>
      <c r="Y44" s="84"/>
      <c r="Z44" s="84"/>
      <c r="AA44" s="84"/>
      <c r="AB44" s="85"/>
      <c r="AC44" s="85"/>
      <c r="AD44" s="85"/>
      <c r="AE44" s="85"/>
      <c r="AF44" s="84" t="str">
        <f t="shared" si="2"/>
        <v/>
      </c>
      <c r="AG44" s="84"/>
      <c r="AH44" s="84"/>
      <c r="AI44" s="84"/>
      <c r="AJ44" s="84"/>
      <c r="AK44" s="13"/>
      <c r="AM44" s="9" t="str">
        <f>IF(B44&lt;&gt;"",IF(VLOOKUP(B44,Reference!$I$1:$J$186,2,FALSE)=" ",0,VLOOKUP(B44,Reference!$I$1:$J$186,2,FALSE)),"")</f>
        <v/>
      </c>
      <c r="AN44" s="9" t="str">
        <f>IF(B44&lt;&gt;"",IF(VLOOKUP(B44,Reference!$M$1:$Q$186,2,FALSE)=" ",0,VLOOKUP(B44,Reference!$M$1:$Q$186,2,FALSE)),"")</f>
        <v/>
      </c>
    </row>
    <row r="45" spans="1:40" ht="12.75" customHeight="1" x14ac:dyDescent="0.2">
      <c r="A45" s="91"/>
      <c r="B45" s="124"/>
      <c r="C45" s="124"/>
      <c r="D45" s="124"/>
      <c r="E45" s="124"/>
      <c r="F45" s="124"/>
      <c r="G45" s="124"/>
      <c r="H45" s="124"/>
      <c r="I45" s="124"/>
      <c r="J45" s="124"/>
      <c r="K45" s="124"/>
      <c r="L45" s="24"/>
      <c r="M45" s="83"/>
      <c r="N45" s="83"/>
      <c r="O45" s="83"/>
      <c r="P45" s="83"/>
      <c r="Q45" s="83"/>
      <c r="R45" s="83"/>
      <c r="S45" s="84" t="str">
        <f>IF(B45&lt;&gt;"",IF(VLOOKUP(B45,Reference!$A$1:$B$186,2,FALSE)="","N/A",VLOOKUP(B45,Reference!$A$1:$B$186,2,FALSE)),"")</f>
        <v/>
      </c>
      <c r="T45" s="84"/>
      <c r="U45" s="84"/>
      <c r="V45" s="84"/>
      <c r="W45" s="84" t="str">
        <f t="shared" si="0"/>
        <v/>
      </c>
      <c r="X45" s="84"/>
      <c r="Y45" s="84"/>
      <c r="Z45" s="84"/>
      <c r="AA45" s="84"/>
      <c r="AB45" s="85"/>
      <c r="AC45" s="85"/>
      <c r="AD45" s="85"/>
      <c r="AE45" s="85"/>
      <c r="AF45" s="84" t="str">
        <f t="shared" si="2"/>
        <v/>
      </c>
      <c r="AG45" s="84"/>
      <c r="AH45" s="84"/>
      <c r="AI45" s="84"/>
      <c r="AJ45" s="84"/>
      <c r="AK45" s="13"/>
      <c r="AM45" s="9" t="str">
        <f>IF(B45&lt;&gt;"",IF(VLOOKUP(B45,Reference!$I$1:$J$186,2,FALSE)=" ",0,VLOOKUP(B45,Reference!$I$1:$J$186,2,FALSE)),"")</f>
        <v/>
      </c>
      <c r="AN45" s="9" t="str">
        <f>IF(B45&lt;&gt;"",IF(VLOOKUP(B45,Reference!$M$1:$Q$186,2,FALSE)=" ",0,VLOOKUP(B45,Reference!$M$1:$Q$186,2,FALSE)),"")</f>
        <v/>
      </c>
    </row>
    <row r="46" spans="1:40" ht="12.75" customHeight="1" x14ac:dyDescent="0.2">
      <c r="A46" s="91"/>
      <c r="B46" s="124"/>
      <c r="C46" s="124"/>
      <c r="D46" s="124"/>
      <c r="E46" s="124"/>
      <c r="F46" s="124"/>
      <c r="G46" s="124"/>
      <c r="H46" s="124"/>
      <c r="I46" s="124"/>
      <c r="J46" s="124"/>
      <c r="K46" s="124"/>
      <c r="L46" s="24"/>
      <c r="M46" s="83"/>
      <c r="N46" s="83"/>
      <c r="O46" s="83"/>
      <c r="P46" s="83"/>
      <c r="Q46" s="83"/>
      <c r="R46" s="83"/>
      <c r="S46" s="84" t="str">
        <f>IF(B46&lt;&gt;"",IF(VLOOKUP(B46,Reference!$A$1:$B$186,2,FALSE)="","N/A",VLOOKUP(B46,Reference!$A$1:$B$186,2,FALSE)),"")</f>
        <v/>
      </c>
      <c r="T46" s="84"/>
      <c r="U46" s="84"/>
      <c r="V46" s="84"/>
      <c r="W46" s="84" t="str">
        <f t="shared" si="0"/>
        <v/>
      </c>
      <c r="X46" s="84"/>
      <c r="Y46" s="84"/>
      <c r="Z46" s="84"/>
      <c r="AA46" s="84"/>
      <c r="AB46" s="85"/>
      <c r="AC46" s="85"/>
      <c r="AD46" s="85"/>
      <c r="AE46" s="85"/>
      <c r="AF46" s="84" t="str">
        <f t="shared" si="2"/>
        <v/>
      </c>
      <c r="AG46" s="84"/>
      <c r="AH46" s="84"/>
      <c r="AI46" s="84"/>
      <c r="AJ46" s="84"/>
      <c r="AK46" s="13"/>
      <c r="AM46" s="9" t="str">
        <f>IF(B46&lt;&gt;"",IF(VLOOKUP(B46,Reference!$I$1:$J$186,2,FALSE)=" ",0,VLOOKUP(B46,Reference!$I$1:$J$186,2,FALSE)),"")</f>
        <v/>
      </c>
      <c r="AN46" s="9" t="str">
        <f>IF(B46&lt;&gt;"",IF(VLOOKUP(B46,Reference!$M$1:$Q$186,2,FALSE)=" ",0,VLOOKUP(B46,Reference!$M$1:$Q$186,2,FALSE)),"")</f>
        <v/>
      </c>
    </row>
    <row r="47" spans="1:40" ht="12.75" customHeight="1" x14ac:dyDescent="0.2">
      <c r="A47" s="91"/>
      <c r="B47" s="124"/>
      <c r="C47" s="124"/>
      <c r="D47" s="124"/>
      <c r="E47" s="124"/>
      <c r="F47" s="124"/>
      <c r="G47" s="124"/>
      <c r="H47" s="124"/>
      <c r="I47" s="124"/>
      <c r="J47" s="124"/>
      <c r="K47" s="124"/>
      <c r="L47" s="24"/>
      <c r="M47" s="83"/>
      <c r="N47" s="83"/>
      <c r="O47" s="83"/>
      <c r="P47" s="83"/>
      <c r="Q47" s="83"/>
      <c r="R47" s="83"/>
      <c r="S47" s="84" t="str">
        <f>IF(B47&lt;&gt;"",IF(VLOOKUP(B47,Reference!$A$1:$B$186,2,FALSE)="","N/A",VLOOKUP(B47,Reference!$A$1:$B$186,2,FALSE)),"")</f>
        <v/>
      </c>
      <c r="T47" s="84"/>
      <c r="U47" s="84"/>
      <c r="V47" s="84"/>
      <c r="W47" s="84" t="str">
        <f t="shared" si="0"/>
        <v/>
      </c>
      <c r="X47" s="84"/>
      <c r="Y47" s="84"/>
      <c r="Z47" s="84"/>
      <c r="AA47" s="84"/>
      <c r="AB47" s="85"/>
      <c r="AC47" s="85"/>
      <c r="AD47" s="85"/>
      <c r="AE47" s="85"/>
      <c r="AF47" s="84" t="str">
        <f t="shared" si="2"/>
        <v/>
      </c>
      <c r="AG47" s="84"/>
      <c r="AH47" s="84"/>
      <c r="AI47" s="84"/>
      <c r="AJ47" s="84"/>
      <c r="AK47" s="13"/>
      <c r="AM47" s="9" t="str">
        <f>IF(B47&lt;&gt;"",IF(VLOOKUP(B47,Reference!$I$1:$J$186,2,FALSE)=" ",0,VLOOKUP(B47,Reference!$I$1:$J$186,2,FALSE)),"")</f>
        <v/>
      </c>
      <c r="AN47" s="9" t="str">
        <f>IF(B47&lt;&gt;"",IF(VLOOKUP(B47,Reference!$M$1:$Q$186,2,FALSE)=" ",0,VLOOKUP(B47,Reference!$M$1:$Q$186,2,FALSE)),"")</f>
        <v/>
      </c>
    </row>
    <row r="48" spans="1:40" ht="12.75" customHeight="1" x14ac:dyDescent="0.2">
      <c r="A48" s="91"/>
      <c r="B48" s="124"/>
      <c r="C48" s="124"/>
      <c r="D48" s="124"/>
      <c r="E48" s="124"/>
      <c r="F48" s="124"/>
      <c r="G48" s="124"/>
      <c r="H48" s="124"/>
      <c r="I48" s="124"/>
      <c r="J48" s="124"/>
      <c r="K48" s="124"/>
      <c r="L48" s="24"/>
      <c r="M48" s="83"/>
      <c r="N48" s="83"/>
      <c r="O48" s="83"/>
      <c r="P48" s="83"/>
      <c r="Q48" s="83"/>
      <c r="R48" s="83"/>
      <c r="S48" s="84" t="str">
        <f>IF(B48&lt;&gt;"",IF(VLOOKUP(B48,Reference!$A$1:$B$186,2,FALSE)="","N/A",VLOOKUP(B48,Reference!$A$1:$B$186,2,FALSE)),"")</f>
        <v/>
      </c>
      <c r="T48" s="84"/>
      <c r="U48" s="84"/>
      <c r="V48" s="84"/>
      <c r="W48" s="84" t="str">
        <f t="shared" si="0"/>
        <v/>
      </c>
      <c r="X48" s="84"/>
      <c r="Y48" s="84"/>
      <c r="Z48" s="84"/>
      <c r="AA48" s="84"/>
      <c r="AB48" s="85"/>
      <c r="AC48" s="85"/>
      <c r="AD48" s="85"/>
      <c r="AE48" s="85"/>
      <c r="AF48" s="84" t="str">
        <f t="shared" si="2"/>
        <v/>
      </c>
      <c r="AG48" s="84"/>
      <c r="AH48" s="84"/>
      <c r="AI48" s="84"/>
      <c r="AJ48" s="84"/>
      <c r="AK48" s="13"/>
      <c r="AM48" s="9" t="str">
        <f>IF(B48&lt;&gt;"",IF(VLOOKUP(B48,Reference!$I$1:$J$186,2,FALSE)=" ",0,VLOOKUP(B48,Reference!$I$1:$J$186,2,FALSE)),"")</f>
        <v/>
      </c>
      <c r="AN48" s="9" t="str">
        <f>IF(B48&lt;&gt;"",IF(VLOOKUP(B48,Reference!$M$1:$Q$186,2,FALSE)=" ",0,VLOOKUP(B48,Reference!$M$1:$Q$186,2,FALSE)),"")</f>
        <v/>
      </c>
    </row>
    <row r="49" spans="1:40" x14ac:dyDescent="0.2">
      <c r="A49" s="91"/>
      <c r="B49" s="124"/>
      <c r="C49" s="124"/>
      <c r="D49" s="124"/>
      <c r="E49" s="124"/>
      <c r="F49" s="124"/>
      <c r="G49" s="124"/>
      <c r="H49" s="124"/>
      <c r="I49" s="124"/>
      <c r="J49" s="124"/>
      <c r="K49" s="124"/>
      <c r="L49" s="24"/>
      <c r="M49" s="83"/>
      <c r="N49" s="83"/>
      <c r="O49" s="83"/>
      <c r="P49" s="83"/>
      <c r="Q49" s="83"/>
      <c r="R49" s="83"/>
      <c r="S49" s="84" t="str">
        <f>IF(B49&lt;&gt;"",IF(VLOOKUP(B49,Reference!$A$1:$B$186,2,FALSE)="","N/A",VLOOKUP(B49,Reference!$A$1:$B$186,2,FALSE)),"")</f>
        <v/>
      </c>
      <c r="T49" s="84"/>
      <c r="U49" s="84"/>
      <c r="V49" s="84"/>
      <c r="W49" s="84" t="str">
        <f t="shared" si="0"/>
        <v/>
      </c>
      <c r="X49" s="84"/>
      <c r="Y49" s="84"/>
      <c r="Z49" s="84"/>
      <c r="AA49" s="84"/>
      <c r="AB49" s="85"/>
      <c r="AC49" s="85"/>
      <c r="AD49" s="85"/>
      <c r="AE49" s="85"/>
      <c r="AF49" s="84" t="str">
        <f t="shared" si="2"/>
        <v/>
      </c>
      <c r="AG49" s="84"/>
      <c r="AH49" s="84"/>
      <c r="AI49" s="84"/>
      <c r="AJ49" s="84"/>
      <c r="AK49" s="13"/>
      <c r="AM49" s="9" t="str">
        <f>IF(B49&lt;&gt;"",IF(VLOOKUP(B49,Reference!$I$1:$J$186,2,FALSE)=" ",0,VLOOKUP(B49,Reference!$I$1:$J$186,2,FALSE)),"")</f>
        <v/>
      </c>
      <c r="AN49" s="9" t="str">
        <f>IF(B49&lt;&gt;"",IF(VLOOKUP(B49,Reference!$M$1:$Q$186,2,FALSE)=" ",0,VLOOKUP(B49,Reference!$M$1:$Q$186,2,FALSE)),"")</f>
        <v/>
      </c>
    </row>
    <row r="50" spans="1:40" ht="13.5" thickBot="1" x14ac:dyDescent="0.25">
      <c r="A50" s="92"/>
      <c r="B50" s="121"/>
      <c r="C50" s="122"/>
      <c r="D50" s="122"/>
      <c r="E50" s="122"/>
      <c r="F50" s="122"/>
      <c r="G50" s="122"/>
      <c r="H50" s="122"/>
      <c r="I50" s="122"/>
      <c r="J50" s="122"/>
      <c r="K50" s="123"/>
      <c r="L50" s="25"/>
      <c r="M50" s="113"/>
      <c r="N50" s="113"/>
      <c r="O50" s="113"/>
      <c r="P50" s="113"/>
      <c r="Q50" s="113"/>
      <c r="R50" s="113"/>
      <c r="S50" s="114" t="str">
        <f>IF(B50&lt;&gt;"",IF(VLOOKUP(B50,Reference!$A$1:$B$186,2,FALSE)="","N/A",VLOOKUP(B50,Reference!$A$1:$B$186,2,FALSE)),"")</f>
        <v/>
      </c>
      <c r="T50" s="114"/>
      <c r="U50" s="114"/>
      <c r="V50" s="114"/>
      <c r="W50" s="114" t="str">
        <f t="shared" si="0"/>
        <v/>
      </c>
      <c r="X50" s="114"/>
      <c r="Y50" s="114"/>
      <c r="Z50" s="114"/>
      <c r="AA50" s="114"/>
      <c r="AB50" s="118"/>
      <c r="AC50" s="118"/>
      <c r="AD50" s="118"/>
      <c r="AE50" s="118"/>
      <c r="AF50" s="114" t="str">
        <f t="shared" si="2"/>
        <v/>
      </c>
      <c r="AG50" s="114"/>
      <c r="AH50" s="114"/>
      <c r="AI50" s="114"/>
      <c r="AJ50" s="114"/>
      <c r="AK50" s="15"/>
      <c r="AM50" s="9" t="str">
        <f>IF(B50&lt;&gt;"",IF(VLOOKUP(B50,Reference!$I$1:$J$186,2,FALSE)=" ",0,VLOOKUP(B50,Reference!$I$1:$J$186,2,FALSE)),"")</f>
        <v/>
      </c>
      <c r="AN50" s="9" t="str">
        <f>IF(B50&lt;&gt;"",IF(VLOOKUP(B50,Reference!$M$1:$Q$186,2,FALSE)=" ",0,VLOOKUP(B50,Reference!$M$1:$Q$186,2,FALSE)),"")</f>
        <v/>
      </c>
    </row>
    <row r="51" spans="1:40" ht="14.25" customHeight="1" x14ac:dyDescent="0.2"/>
    <row r="52" spans="1:40" ht="13.5" customHeight="1" x14ac:dyDescent="0.2"/>
    <row r="53" spans="1:40" ht="12.75" customHeight="1" x14ac:dyDescent="0.2"/>
    <row r="54" spans="1:40" ht="12.75" customHeight="1" x14ac:dyDescent="0.2"/>
    <row r="55" spans="1:40" ht="12.75" customHeight="1" x14ac:dyDescent="0.2"/>
    <row r="56" spans="1:40" ht="12.75" customHeight="1" x14ac:dyDescent="0.2"/>
    <row r="57" spans="1:40" ht="12.75" customHeight="1" x14ac:dyDescent="0.2"/>
    <row r="58" spans="1:40" ht="12.75" customHeight="1" x14ac:dyDescent="0.2"/>
    <row r="59" spans="1:40" ht="12.75" customHeight="1" x14ac:dyDescent="0.2"/>
    <row r="60" spans="1:40" ht="12.75" customHeight="1" x14ac:dyDescent="0.2"/>
    <row r="61" spans="1:40" ht="12.75" customHeight="1" x14ac:dyDescent="0.2"/>
    <row r="62" spans="1:40" ht="12.75" customHeight="1" x14ac:dyDescent="0.2"/>
    <row r="63" spans="1:40" ht="12.75" customHeight="1" x14ac:dyDescent="0.2"/>
    <row r="64" spans="1:4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5" ht="14.25" customHeight="1" x14ac:dyDescent="0.2"/>
    <row r="86" ht="13.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21" ht="14.25" customHeight="1" x14ac:dyDescent="0.2"/>
    <row r="122" ht="13.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9" ht="14.25" customHeight="1" x14ac:dyDescent="0.2"/>
    <row r="197" ht="14.25" customHeight="1" x14ac:dyDescent="0.2"/>
    <row r="198" ht="13.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33" ht="14.25" customHeight="1" x14ac:dyDescent="0.2"/>
    <row r="234" ht="13.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sheetData>
  <sheetProtection password="CC39" sheet="1" objects="1" scenarios="1"/>
  <dataConsolidate/>
  <mergeCells count="268">
    <mergeCell ref="Y7:AA7"/>
    <mergeCell ref="AB7:AC7"/>
    <mergeCell ref="AD7:AH7"/>
    <mergeCell ref="AI7:AJ7"/>
    <mergeCell ref="B4:AJ4"/>
    <mergeCell ref="S49:V49"/>
    <mergeCell ref="S50:V50"/>
    <mergeCell ref="W11:AA11"/>
    <mergeCell ref="W12:AA12"/>
    <mergeCell ref="W17:AA17"/>
    <mergeCell ref="W18:AA18"/>
    <mergeCell ref="W19:AA19"/>
    <mergeCell ref="W20:AA20"/>
    <mergeCell ref="W50:AA50"/>
    <mergeCell ref="W48:AA48"/>
    <mergeCell ref="S48:V48"/>
    <mergeCell ref="W49:AA49"/>
    <mergeCell ref="S45:V45"/>
    <mergeCell ref="S46:V46"/>
    <mergeCell ref="S47:V47"/>
    <mergeCell ref="S30:V30"/>
    <mergeCell ref="S31:V31"/>
    <mergeCell ref="S32:V32"/>
    <mergeCell ref="S6:X6"/>
    <mergeCell ref="Y6:AC6"/>
    <mergeCell ref="AD6:AF6"/>
    <mergeCell ref="K7:R7"/>
    <mergeCell ref="W47:AA47"/>
    <mergeCell ref="W31:AA31"/>
    <mergeCell ref="W32:AA32"/>
    <mergeCell ref="W33:AA33"/>
    <mergeCell ref="W34:AA34"/>
    <mergeCell ref="W35:AA35"/>
    <mergeCell ref="W36:AA36"/>
    <mergeCell ref="W38:AA38"/>
    <mergeCell ref="W39:AA39"/>
    <mergeCell ref="B45:K45"/>
    <mergeCell ref="B39:K39"/>
    <mergeCell ref="B40:K40"/>
    <mergeCell ref="B41:K41"/>
    <mergeCell ref="B42:K42"/>
    <mergeCell ref="B43:K43"/>
    <mergeCell ref="B6:D6"/>
    <mergeCell ref="I7:J7"/>
    <mergeCell ref="B37:K37"/>
    <mergeCell ref="B38:K38"/>
    <mergeCell ref="S7:X7"/>
    <mergeCell ref="E6:N6"/>
    <mergeCell ref="M25:R25"/>
    <mergeCell ref="M26:R26"/>
    <mergeCell ref="M27:R27"/>
    <mergeCell ref="M28:R28"/>
    <mergeCell ref="M29:R29"/>
    <mergeCell ref="M30:R30"/>
    <mergeCell ref="B28:K28"/>
    <mergeCell ref="B44:K44"/>
    <mergeCell ref="B20:K20"/>
    <mergeCell ref="B21:K21"/>
    <mergeCell ref="B22:K22"/>
    <mergeCell ref="B23:K23"/>
    <mergeCell ref="B24:K24"/>
    <mergeCell ref="B25:K25"/>
    <mergeCell ref="B26:K26"/>
    <mergeCell ref="B29:K29"/>
    <mergeCell ref="M34:R34"/>
    <mergeCell ref="M35:R35"/>
    <mergeCell ref="M36:R36"/>
    <mergeCell ref="M37:R37"/>
    <mergeCell ref="M38:R38"/>
    <mergeCell ref="S27:V27"/>
    <mergeCell ref="S28:V28"/>
    <mergeCell ref="S29:V29"/>
    <mergeCell ref="S36:V36"/>
    <mergeCell ref="S12:V12"/>
    <mergeCell ref="S17:V17"/>
    <mergeCell ref="S35:V35"/>
    <mergeCell ref="O6:R6"/>
    <mergeCell ref="B32:K32"/>
    <mergeCell ref="B33:K33"/>
    <mergeCell ref="B34:K34"/>
    <mergeCell ref="B35:K35"/>
    <mergeCell ref="B36:K36"/>
    <mergeCell ref="B31:K31"/>
    <mergeCell ref="B12:K12"/>
    <mergeCell ref="B27:K27"/>
    <mergeCell ref="B17:K17"/>
    <mergeCell ref="B18:K18"/>
    <mergeCell ref="B19:K19"/>
    <mergeCell ref="B30:K30"/>
    <mergeCell ref="M21:R21"/>
    <mergeCell ref="M22:R22"/>
    <mergeCell ref="M23:R23"/>
    <mergeCell ref="M24:R24"/>
    <mergeCell ref="W28:AA28"/>
    <mergeCell ref="W29:AA29"/>
    <mergeCell ref="W30:AA30"/>
    <mergeCell ref="W21:AA21"/>
    <mergeCell ref="W22:AA22"/>
    <mergeCell ref="W23:AA23"/>
    <mergeCell ref="W24:AA24"/>
    <mergeCell ref="W25:AA25"/>
    <mergeCell ref="W26:AA26"/>
    <mergeCell ref="W27:AA27"/>
    <mergeCell ref="W9:AA10"/>
    <mergeCell ref="B13:K13"/>
    <mergeCell ref="B14:K14"/>
    <mergeCell ref="B15:K15"/>
    <mergeCell ref="B16:K16"/>
    <mergeCell ref="S9:V10"/>
    <mergeCell ref="S11:V11"/>
    <mergeCell ref="AB22:AE22"/>
    <mergeCell ref="AB23:AE23"/>
    <mergeCell ref="B11:K11"/>
    <mergeCell ref="W13:AA13"/>
    <mergeCell ref="W14:AA14"/>
    <mergeCell ref="W15:AA15"/>
    <mergeCell ref="W16:AA16"/>
    <mergeCell ref="S13:V13"/>
    <mergeCell ref="S14:V14"/>
    <mergeCell ref="S15:V15"/>
    <mergeCell ref="S16:V16"/>
    <mergeCell ref="M14:R14"/>
    <mergeCell ref="S18:V18"/>
    <mergeCell ref="L9:R10"/>
    <mergeCell ref="B9:K10"/>
    <mergeCell ref="AB24:AE24"/>
    <mergeCell ref="AB25:AE25"/>
    <mergeCell ref="AB9:AE10"/>
    <mergeCell ref="AB11:AE11"/>
    <mergeCell ref="AB12:AE12"/>
    <mergeCell ref="AB13:AE13"/>
    <mergeCell ref="AB14:AE14"/>
    <mergeCell ref="AB15:AE15"/>
    <mergeCell ref="AB16:AE16"/>
    <mergeCell ref="AB41:AE41"/>
    <mergeCell ref="AB42:AE42"/>
    <mergeCell ref="AB43:AE43"/>
    <mergeCell ref="AB44:AE44"/>
    <mergeCell ref="M15:R15"/>
    <mergeCell ref="M16:R16"/>
    <mergeCell ref="M17:R17"/>
    <mergeCell ref="M18:R18"/>
    <mergeCell ref="M19:R19"/>
    <mergeCell ref="M20:R20"/>
    <mergeCell ref="S19:V19"/>
    <mergeCell ref="S20:V20"/>
    <mergeCell ref="S21:V21"/>
    <mergeCell ref="S22:V22"/>
    <mergeCell ref="S23:V23"/>
    <mergeCell ref="S24:V24"/>
    <mergeCell ref="S25:V25"/>
    <mergeCell ref="S26:V26"/>
    <mergeCell ref="AB17:AE17"/>
    <mergeCell ref="AB18:AE18"/>
    <mergeCell ref="AB19:AE19"/>
    <mergeCell ref="AB20:AE20"/>
    <mergeCell ref="AB21:AE21"/>
    <mergeCell ref="AB31:AE31"/>
    <mergeCell ref="AB32:AE32"/>
    <mergeCell ref="AB33:AE33"/>
    <mergeCell ref="AB34:AE34"/>
    <mergeCell ref="AB35:AE35"/>
    <mergeCell ref="AB36:AE36"/>
    <mergeCell ref="AB37:AE37"/>
    <mergeCell ref="AB38:AE38"/>
    <mergeCell ref="AB26:AE26"/>
    <mergeCell ref="AB27:AE27"/>
    <mergeCell ref="AB28:AE28"/>
    <mergeCell ref="AB29:AE29"/>
    <mergeCell ref="AF37:AJ37"/>
    <mergeCell ref="AF38:AJ38"/>
    <mergeCell ref="AB48:AE48"/>
    <mergeCell ref="AB49:AE49"/>
    <mergeCell ref="AB50:AE50"/>
    <mergeCell ref="AF9:AJ10"/>
    <mergeCell ref="AF11:AJ11"/>
    <mergeCell ref="AF12:AJ12"/>
    <mergeCell ref="AF13:AJ13"/>
    <mergeCell ref="AF14:AJ14"/>
    <mergeCell ref="AF15:AJ15"/>
    <mergeCell ref="AF16:AJ16"/>
    <mergeCell ref="AF17:AJ17"/>
    <mergeCell ref="AF18:AJ18"/>
    <mergeCell ref="AF19:AJ19"/>
    <mergeCell ref="AF20:AJ20"/>
    <mergeCell ref="AF21:AJ21"/>
    <mergeCell ref="AF22:AJ22"/>
    <mergeCell ref="AF23:AJ23"/>
    <mergeCell ref="AF24:AJ24"/>
    <mergeCell ref="AF25:AJ25"/>
    <mergeCell ref="AF26:AJ26"/>
    <mergeCell ref="AF27:AJ27"/>
    <mergeCell ref="AB30:AE30"/>
    <mergeCell ref="AF28:AJ28"/>
    <mergeCell ref="AF29:AJ29"/>
    <mergeCell ref="AF30:AJ30"/>
    <mergeCell ref="AF31:AJ31"/>
    <mergeCell ref="AF32:AJ32"/>
    <mergeCell ref="AF33:AJ33"/>
    <mergeCell ref="AF34:AJ34"/>
    <mergeCell ref="AF35:AJ35"/>
    <mergeCell ref="AF36:AJ36"/>
    <mergeCell ref="W45:AA45"/>
    <mergeCell ref="W46:AA46"/>
    <mergeCell ref="S43:V43"/>
    <mergeCell ref="S44:V44"/>
    <mergeCell ref="B50:K50"/>
    <mergeCell ref="AF39:AJ39"/>
    <mergeCell ref="AF40:AJ40"/>
    <mergeCell ref="AF41:AJ41"/>
    <mergeCell ref="AF42:AJ42"/>
    <mergeCell ref="AF43:AJ43"/>
    <mergeCell ref="AF44:AJ44"/>
    <mergeCell ref="AF45:AJ45"/>
    <mergeCell ref="AB39:AE39"/>
    <mergeCell ref="AB40:AE40"/>
    <mergeCell ref="AB45:AE45"/>
    <mergeCell ref="AB46:AE46"/>
    <mergeCell ref="AB47:AE47"/>
    <mergeCell ref="B46:K46"/>
    <mergeCell ref="B47:K47"/>
    <mergeCell ref="B48:K48"/>
    <mergeCell ref="B49:K49"/>
    <mergeCell ref="M40:R40"/>
    <mergeCell ref="M41:R41"/>
    <mergeCell ref="M42:R42"/>
    <mergeCell ref="B5:AJ5"/>
    <mergeCell ref="B8:AJ8"/>
    <mergeCell ref="A1:A50"/>
    <mergeCell ref="B1:AJ1"/>
    <mergeCell ref="AF46:AJ46"/>
    <mergeCell ref="AF47:AJ47"/>
    <mergeCell ref="AF48:AJ48"/>
    <mergeCell ref="AF49:AJ49"/>
    <mergeCell ref="AF50:AJ50"/>
    <mergeCell ref="B2:AJ2"/>
    <mergeCell ref="B3:AJ3"/>
    <mergeCell ref="AG6:AH6"/>
    <mergeCell ref="AI6:AJ6"/>
    <mergeCell ref="M11:R11"/>
    <mergeCell ref="M12:R12"/>
    <mergeCell ref="M13:R13"/>
    <mergeCell ref="W37:AA37"/>
    <mergeCell ref="M47:R47"/>
    <mergeCell ref="M46:R46"/>
    <mergeCell ref="W40:AA40"/>
    <mergeCell ref="W41:AA41"/>
    <mergeCell ref="W42:AA42"/>
    <mergeCell ref="W43:AA43"/>
    <mergeCell ref="W44:AA44"/>
    <mergeCell ref="M48:R48"/>
    <mergeCell ref="M49:R49"/>
    <mergeCell ref="M50:R50"/>
    <mergeCell ref="M31:R31"/>
    <mergeCell ref="M32:R32"/>
    <mergeCell ref="M33:R33"/>
    <mergeCell ref="S39:V39"/>
    <mergeCell ref="S40:V40"/>
    <mergeCell ref="S41:V41"/>
    <mergeCell ref="S42:V42"/>
    <mergeCell ref="S38:V38"/>
    <mergeCell ref="S37:V37"/>
    <mergeCell ref="M43:R43"/>
    <mergeCell ref="M39:R39"/>
    <mergeCell ref="M44:R44"/>
    <mergeCell ref="M45:R45"/>
    <mergeCell ref="S33:V33"/>
    <mergeCell ref="S34:V34"/>
  </mergeCells>
  <phoneticPr fontId="0" type="noConversion"/>
  <dataValidations count="5">
    <dataValidation type="decimal" allowBlank="1" showInputMessage="1" showErrorMessage="1" sqref="Y7:AA7">
      <formula1>0.001</formula1>
      <formula2>999</formula2>
    </dataValidation>
    <dataValidation type="decimal" allowBlank="1" showInputMessage="1" showErrorMessage="1" sqref="I7:J7">
      <formula1>1</formula1>
      <formula2>9999</formula2>
    </dataValidation>
    <dataValidation type="decimal" allowBlank="1" showInputMessage="1" showErrorMessage="1" sqref="M11:R50">
      <formula1>0.00000000001</formula1>
      <formula2>999999999999</formula2>
    </dataValidation>
    <dataValidation type="list" allowBlank="1" showInputMessage="1" showErrorMessage="1" sqref="L11:L50">
      <formula1>$AM$1</formula1>
    </dataValidation>
    <dataValidation type="custom" allowBlank="1" showInputMessage="1" showErrorMessage="1" errorTitle="Data Entry Error" error="WQBEL value must be greater than or equal to the Most Stringent Criterion" sqref="AB11:AE50">
      <formula1>AND($B11&lt;&gt;"",AB11&gt;=S11)</formula1>
    </dataValidation>
  </dataValidations>
  <printOptions horizontalCentered="1"/>
  <pageMargins left="0.5" right="0.5" top="0.5" bottom="0.5" header="0.3" footer="0.3"/>
  <pageSetup scale="73" orientation="portrait" r:id="rId1"/>
  <headerFooter alignWithMargins="0">
    <oddFooter>&amp;C&amp;F, &amp;D</oddFooter>
  </headerFooter>
  <legacyDrawing r:id="rId2"/>
  <extLst>
    <ext xmlns:x14="http://schemas.microsoft.com/office/spreadsheetml/2009/9/main" uri="{CCE6A557-97BC-4b89-ADB6-D9C93CAAB3DF}">
      <x14:dataValidations xmlns:xm="http://schemas.microsoft.com/office/excel/2006/main" count="2">
        <x14:dataValidation type="list" showInputMessage="1" showErrorMessage="1">
          <x14:formula1>
            <xm:f>Reference!$A$30:$A$186</xm:f>
          </x14:formula1>
          <xm:sqref>B51:B53</xm:sqref>
        </x14:dataValidation>
        <x14:dataValidation type="list" allowBlank="1" showInputMessage="1" showErrorMessage="1">
          <x14:formula1>
            <xm:f>Reference!$A$2:$A$216</xm:f>
          </x14:formula1>
          <xm:sqref>B16:K50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0070C0"/>
    <pageSetUpPr fitToPage="1"/>
  </sheetPr>
  <dimension ref="A1:Y229"/>
  <sheetViews>
    <sheetView zoomScaleNormal="100" zoomScaleSheetLayoutView="75" workbookViewId="0">
      <pane ySplit="1" topLeftCell="A2" activePane="bottomLeft" state="frozen"/>
      <selection pane="bottomLeft"/>
    </sheetView>
  </sheetViews>
  <sheetFormatPr defaultColWidth="0" defaultRowHeight="12.75" zeroHeight="1" x14ac:dyDescent="0.2"/>
  <cols>
    <col min="1" max="1" width="20.7109375" style="6" bestFit="1" customWidth="1"/>
    <col min="2" max="2" width="25.5703125" style="10" customWidth="1"/>
    <col min="3" max="3" width="21" style="10" customWidth="1"/>
    <col min="4" max="4" width="21.42578125" style="10" customWidth="1"/>
    <col min="5" max="5" width="16.7109375" style="10" customWidth="1"/>
    <col min="6" max="6" width="25.140625" style="10" hidden="1" customWidth="1"/>
    <col min="7" max="7" width="11" style="2" customWidth="1"/>
    <col min="8" max="8" width="22" style="9" hidden="1" customWidth="1"/>
    <col min="9" max="9" width="25.140625" style="10" hidden="1" customWidth="1"/>
    <col min="10" max="10" width="13.7109375" style="32" customWidth="1"/>
    <col min="11" max="11" width="41.140625" style="32" hidden="1" customWidth="1"/>
    <col min="12" max="12" width="23.42578125" style="33" hidden="1" customWidth="1"/>
    <col min="13" max="15" width="25.140625" style="10" hidden="1" customWidth="1"/>
    <col min="16" max="16" width="21.85546875" style="10" hidden="1" customWidth="1"/>
    <col min="17" max="17" width="12.42578125" style="10" customWidth="1"/>
    <col min="18" max="19" width="18.85546875" style="10" hidden="1" customWidth="1"/>
    <col min="20" max="20" width="8.85546875" hidden="1" customWidth="1"/>
    <col min="21" max="21" width="3.7109375" customWidth="1"/>
    <col min="26" max="16384" width="9.140625" hidden="1"/>
  </cols>
  <sheetData>
    <row r="1" spans="1:20" s="142" customFormat="1" ht="15" customHeight="1" x14ac:dyDescent="0.2">
      <c r="A1" s="4" t="s">
        <v>166</v>
      </c>
      <c r="B1" s="4" t="s">
        <v>158</v>
      </c>
      <c r="C1" s="4" t="s">
        <v>160</v>
      </c>
      <c r="D1" s="4" t="s">
        <v>161</v>
      </c>
      <c r="E1" s="4" t="s">
        <v>248</v>
      </c>
      <c r="F1" s="4" t="s">
        <v>133</v>
      </c>
      <c r="G1" s="4" t="s">
        <v>149</v>
      </c>
      <c r="H1" s="4" t="s">
        <v>162</v>
      </c>
      <c r="I1" s="4" t="s">
        <v>133</v>
      </c>
      <c r="J1" s="52" t="s">
        <v>167</v>
      </c>
      <c r="K1" s="52" t="s">
        <v>259</v>
      </c>
      <c r="L1" s="52" t="s">
        <v>260</v>
      </c>
      <c r="M1" s="4" t="s">
        <v>133</v>
      </c>
      <c r="N1" s="4" t="s">
        <v>256</v>
      </c>
      <c r="O1" s="4" t="s">
        <v>255</v>
      </c>
      <c r="P1" s="4" t="s">
        <v>257</v>
      </c>
      <c r="Q1" s="21" t="s">
        <v>151</v>
      </c>
      <c r="R1" s="4" t="s">
        <v>239</v>
      </c>
      <c r="S1" s="4" t="s">
        <v>240</v>
      </c>
      <c r="T1" s="4" t="s">
        <v>150</v>
      </c>
    </row>
    <row r="2" spans="1:20" s="127" customFormat="1" x14ac:dyDescent="0.2">
      <c r="A2" s="3" t="s">
        <v>0</v>
      </c>
      <c r="B2" s="10">
        <f>IF(SUM(C2:E2)&gt;0,MIN(C2:E2),"")</f>
        <v>610</v>
      </c>
      <c r="C2" s="10">
        <v>610</v>
      </c>
      <c r="D2" s="10">
        <v>3000</v>
      </c>
      <c r="E2" s="10"/>
      <c r="F2" s="10" t="s">
        <v>0</v>
      </c>
      <c r="G2" s="10"/>
      <c r="H2" s="10">
        <v>3.0000000000000002E-2</v>
      </c>
      <c r="I2" s="10" t="s">
        <v>0</v>
      </c>
      <c r="J2" s="29">
        <v>0.5</v>
      </c>
      <c r="K2" s="29" t="s">
        <v>261</v>
      </c>
      <c r="L2" s="30" t="s">
        <v>206</v>
      </c>
      <c r="M2" s="10" t="s">
        <v>0</v>
      </c>
      <c r="N2" s="10" t="str">
        <f>IF(B2&lt;&gt;"",IF(J2&lt;B2,"Y",""),"")</f>
        <v>Y</v>
      </c>
      <c r="O2" s="10" t="str">
        <f>IF(J2&lt;H2,"Y","")</f>
        <v/>
      </c>
      <c r="P2" s="29">
        <v>10</v>
      </c>
      <c r="Q2" s="20"/>
      <c r="R2" s="10"/>
      <c r="S2" s="10"/>
      <c r="T2"/>
    </row>
    <row r="3" spans="1:20" s="127" customFormat="1" x14ac:dyDescent="0.2">
      <c r="A3" s="3" t="s">
        <v>1</v>
      </c>
      <c r="B3" s="10">
        <f t="shared" ref="B3:B66" si="0">IF(SUM(C3:E3)&gt;0,MIN(C3:E3),"")</f>
        <v>0.17</v>
      </c>
      <c r="C3" s="10">
        <v>210</v>
      </c>
      <c r="D3" s="10">
        <v>1000</v>
      </c>
      <c r="E3" s="10">
        <v>0.17</v>
      </c>
      <c r="F3" s="10" t="s">
        <v>1</v>
      </c>
      <c r="G3" s="10" t="s">
        <v>150</v>
      </c>
      <c r="H3" s="10">
        <v>3.0000000000000002E-2</v>
      </c>
      <c r="I3" s="10" t="s">
        <v>1</v>
      </c>
      <c r="J3" s="29">
        <v>0.5</v>
      </c>
      <c r="K3" s="29" t="s">
        <v>261</v>
      </c>
      <c r="L3" s="30" t="s">
        <v>206</v>
      </c>
      <c r="M3" s="10" t="s">
        <v>1</v>
      </c>
      <c r="N3" s="10" t="str">
        <f t="shared" ref="N3:N66" si="1">IF(B3&lt;&gt;"",IF(J3&lt;B3,"Y",""),"")</f>
        <v/>
      </c>
      <c r="O3" s="10" t="str">
        <f t="shared" ref="O3:O66" si="2">IF(J3&lt;H3,"Y","")</f>
        <v/>
      </c>
      <c r="P3" s="29">
        <v>10</v>
      </c>
      <c r="Q3" s="20"/>
      <c r="R3" s="10"/>
      <c r="S3" s="10"/>
      <c r="T3"/>
    </row>
    <row r="4" spans="1:20" s="127" customFormat="1" x14ac:dyDescent="0.2">
      <c r="A4" s="3" t="s">
        <v>2</v>
      </c>
      <c r="B4" s="10">
        <f t="shared" si="0"/>
        <v>0.59000000000000008</v>
      </c>
      <c r="C4" s="10">
        <v>680</v>
      </c>
      <c r="D4" s="10">
        <v>3400</v>
      </c>
      <c r="E4" s="10">
        <v>0.59000000000000008</v>
      </c>
      <c r="F4" s="10" t="s">
        <v>2</v>
      </c>
      <c r="G4" s="10" t="s">
        <v>150</v>
      </c>
      <c r="H4" s="10">
        <v>0.02</v>
      </c>
      <c r="I4" s="10" t="s">
        <v>2</v>
      </c>
      <c r="J4" s="29">
        <v>0.5</v>
      </c>
      <c r="K4" s="29" t="s">
        <v>261</v>
      </c>
      <c r="L4" s="30" t="s">
        <v>206</v>
      </c>
      <c r="M4" s="10" t="s">
        <v>2</v>
      </c>
      <c r="N4" s="10" t="str">
        <f t="shared" si="1"/>
        <v>Y</v>
      </c>
      <c r="O4" s="10" t="str">
        <f t="shared" si="2"/>
        <v/>
      </c>
      <c r="P4" s="29">
        <v>10</v>
      </c>
      <c r="Q4" s="20"/>
      <c r="R4" s="10"/>
      <c r="S4" s="10"/>
      <c r="T4"/>
    </row>
    <row r="5" spans="1:20" s="127" customFormat="1" x14ac:dyDescent="0.2">
      <c r="A5" s="3" t="s">
        <v>174</v>
      </c>
      <c r="B5" s="10" t="str">
        <f t="shared" si="0"/>
        <v/>
      </c>
      <c r="C5" s="10"/>
      <c r="D5" s="10"/>
      <c r="E5" s="10"/>
      <c r="F5" s="10" t="s">
        <v>174</v>
      </c>
      <c r="G5" s="10"/>
      <c r="H5" s="10"/>
      <c r="I5" s="10" t="s">
        <v>174</v>
      </c>
      <c r="J5" s="29">
        <v>0.5</v>
      </c>
      <c r="K5" s="29" t="s">
        <v>261</v>
      </c>
      <c r="L5" s="30" t="s">
        <v>206</v>
      </c>
      <c r="M5" s="10" t="s">
        <v>174</v>
      </c>
      <c r="N5" s="10" t="str">
        <f t="shared" si="1"/>
        <v/>
      </c>
      <c r="O5" s="10" t="str">
        <f t="shared" si="2"/>
        <v/>
      </c>
      <c r="P5" s="29">
        <v>10</v>
      </c>
      <c r="Q5" s="20"/>
      <c r="R5" s="10"/>
      <c r="S5" s="10"/>
      <c r="T5"/>
    </row>
    <row r="6" spans="1:20" s="127" customFormat="1" x14ac:dyDescent="0.2">
      <c r="A6" s="3" t="s">
        <v>3</v>
      </c>
      <c r="B6" s="10">
        <f t="shared" si="0"/>
        <v>33</v>
      </c>
      <c r="C6" s="10">
        <v>1500</v>
      </c>
      <c r="D6" s="10">
        <v>7500</v>
      </c>
      <c r="E6" s="10">
        <v>33</v>
      </c>
      <c r="F6" s="10" t="s">
        <v>3</v>
      </c>
      <c r="G6" s="10"/>
      <c r="H6" s="10">
        <v>0.12999999999999998</v>
      </c>
      <c r="I6" s="10" t="s">
        <v>3</v>
      </c>
      <c r="J6" s="29">
        <v>0.5</v>
      </c>
      <c r="K6" s="29" t="s">
        <v>261</v>
      </c>
      <c r="L6" s="30" t="s">
        <v>206</v>
      </c>
      <c r="M6" s="10" t="s">
        <v>3</v>
      </c>
      <c r="N6" s="10" t="str">
        <f t="shared" si="1"/>
        <v>Y</v>
      </c>
      <c r="O6" s="10" t="str">
        <f t="shared" si="2"/>
        <v/>
      </c>
      <c r="P6" s="29">
        <v>10</v>
      </c>
      <c r="Q6" s="20"/>
      <c r="R6" s="10"/>
      <c r="S6" s="10"/>
      <c r="T6"/>
    </row>
    <row r="7" spans="1:20" s="127" customFormat="1" x14ac:dyDescent="0.2">
      <c r="A7" s="3" t="s">
        <v>4</v>
      </c>
      <c r="B7" s="10">
        <f t="shared" si="0"/>
        <v>210</v>
      </c>
      <c r="C7" s="10"/>
      <c r="D7" s="10"/>
      <c r="E7" s="10">
        <v>210</v>
      </c>
      <c r="F7" s="10" t="s">
        <v>4</v>
      </c>
      <c r="G7" s="10"/>
      <c r="H7" s="10"/>
      <c r="I7" s="10" t="s">
        <v>4</v>
      </c>
      <c r="J7" s="29">
        <v>0.5</v>
      </c>
      <c r="K7" s="29" t="s">
        <v>261</v>
      </c>
      <c r="L7" s="30" t="s">
        <v>206</v>
      </c>
      <c r="M7" s="10" t="s">
        <v>4</v>
      </c>
      <c r="N7" s="10" t="str">
        <f t="shared" si="1"/>
        <v>Y</v>
      </c>
      <c r="O7" s="10" t="str">
        <f t="shared" si="2"/>
        <v/>
      </c>
      <c r="P7" s="29"/>
      <c r="Q7" s="20"/>
      <c r="R7" s="10"/>
      <c r="S7" s="10"/>
      <c r="T7"/>
    </row>
    <row r="8" spans="1:20" s="127" customFormat="1" x14ac:dyDescent="0.2">
      <c r="A8" s="3" t="s">
        <v>5</v>
      </c>
      <c r="B8" s="10">
        <f t="shared" si="0"/>
        <v>26</v>
      </c>
      <c r="C8" s="10">
        <v>26</v>
      </c>
      <c r="D8" s="10">
        <v>130</v>
      </c>
      <c r="E8" s="10">
        <v>35</v>
      </c>
      <c r="F8" s="10" t="s">
        <v>5</v>
      </c>
      <c r="G8" s="10"/>
      <c r="H8" s="10">
        <v>0.05</v>
      </c>
      <c r="I8" s="10" t="s">
        <v>5</v>
      </c>
      <c r="J8" s="29">
        <v>0.5</v>
      </c>
      <c r="K8" s="29" t="s">
        <v>261</v>
      </c>
      <c r="L8" s="30" t="s">
        <v>206</v>
      </c>
      <c r="M8" s="10" t="s">
        <v>5</v>
      </c>
      <c r="N8" s="10" t="str">
        <f t="shared" si="1"/>
        <v>Y</v>
      </c>
      <c r="O8" s="10" t="str">
        <f t="shared" si="2"/>
        <v/>
      </c>
      <c r="P8" s="29">
        <v>10</v>
      </c>
      <c r="Q8" s="20"/>
      <c r="R8" s="10"/>
      <c r="S8" s="10"/>
      <c r="T8"/>
    </row>
    <row r="9" spans="1:20" s="127" customFormat="1" x14ac:dyDescent="0.2">
      <c r="A9" s="3" t="s">
        <v>237</v>
      </c>
      <c r="B9" s="10">
        <f t="shared" si="0"/>
        <v>72</v>
      </c>
      <c r="C9" s="10"/>
      <c r="D9" s="10"/>
      <c r="E9" s="10">
        <v>72</v>
      </c>
      <c r="F9" s="10" t="s">
        <v>237</v>
      </c>
      <c r="G9" s="10"/>
      <c r="H9" s="10"/>
      <c r="I9" s="10" t="s">
        <v>237</v>
      </c>
      <c r="J9" s="29">
        <v>0.5</v>
      </c>
      <c r="K9" s="29" t="s">
        <v>261</v>
      </c>
      <c r="L9" s="30"/>
      <c r="M9" s="10" t="s">
        <v>237</v>
      </c>
      <c r="N9" s="10" t="str">
        <f t="shared" si="1"/>
        <v>Y</v>
      </c>
      <c r="O9" s="10" t="str">
        <f t="shared" si="2"/>
        <v/>
      </c>
      <c r="P9" s="29"/>
      <c r="Q9" s="20"/>
      <c r="R9" s="10"/>
      <c r="S9" s="10"/>
      <c r="T9"/>
    </row>
    <row r="10" spans="1:20" s="127" customFormat="1" x14ac:dyDescent="0.2">
      <c r="A10" s="3" t="s">
        <v>6</v>
      </c>
      <c r="B10" s="10">
        <f t="shared" si="0"/>
        <v>160</v>
      </c>
      <c r="C10" s="10">
        <v>160</v>
      </c>
      <c r="D10" s="10">
        <v>820</v>
      </c>
      <c r="E10" s="10">
        <v>420</v>
      </c>
      <c r="F10" s="10" t="s">
        <v>6</v>
      </c>
      <c r="G10" s="10"/>
      <c r="H10" s="10">
        <v>0.15</v>
      </c>
      <c r="I10" s="10" t="s">
        <v>6</v>
      </c>
      <c r="J10" s="29">
        <v>0.5</v>
      </c>
      <c r="K10" s="29" t="s">
        <v>261</v>
      </c>
      <c r="L10" s="30" t="s">
        <v>206</v>
      </c>
      <c r="M10" s="10" t="s">
        <v>6</v>
      </c>
      <c r="N10" s="10" t="str">
        <f t="shared" si="1"/>
        <v>Y</v>
      </c>
      <c r="O10" s="10" t="str">
        <f t="shared" si="2"/>
        <v/>
      </c>
      <c r="P10" s="29">
        <v>10</v>
      </c>
      <c r="Q10" s="20"/>
      <c r="R10" s="10"/>
      <c r="S10" s="10"/>
      <c r="T10"/>
    </row>
    <row r="11" spans="1:20" s="127" customFormat="1" x14ac:dyDescent="0.2">
      <c r="A11" s="3" t="s">
        <v>7</v>
      </c>
      <c r="B11" s="10">
        <f t="shared" si="0"/>
        <v>0.38</v>
      </c>
      <c r="C11" s="10">
        <v>3100</v>
      </c>
      <c r="D11" s="10">
        <v>15000</v>
      </c>
      <c r="E11" s="10">
        <v>0.38</v>
      </c>
      <c r="F11" s="10" t="s">
        <v>7</v>
      </c>
      <c r="G11" s="10" t="s">
        <v>150</v>
      </c>
      <c r="H11" s="10">
        <v>3.0000000000000002E-2</v>
      </c>
      <c r="I11" s="10" t="s">
        <v>7</v>
      </c>
      <c r="J11" s="29">
        <v>0.5</v>
      </c>
      <c r="K11" s="29" t="s">
        <v>261</v>
      </c>
      <c r="L11" s="30" t="s">
        <v>206</v>
      </c>
      <c r="M11" s="10" t="s">
        <v>7</v>
      </c>
      <c r="N11" s="10" t="str">
        <f t="shared" si="1"/>
        <v/>
      </c>
      <c r="O11" s="10" t="str">
        <f t="shared" si="2"/>
        <v/>
      </c>
      <c r="P11" s="29">
        <v>10</v>
      </c>
      <c r="Q11" s="20"/>
      <c r="R11" s="10"/>
      <c r="S11" s="10"/>
      <c r="T11"/>
    </row>
    <row r="12" spans="1:20" s="127" customFormat="1" x14ac:dyDescent="0.2">
      <c r="A12" s="3" t="s">
        <v>8</v>
      </c>
      <c r="B12" s="10">
        <f t="shared" si="0"/>
        <v>2200</v>
      </c>
      <c r="C12" s="10">
        <v>2200</v>
      </c>
      <c r="D12" s="10">
        <v>11000</v>
      </c>
      <c r="E12" s="10"/>
      <c r="F12" s="10" t="s">
        <v>8</v>
      </c>
      <c r="G12" s="10"/>
      <c r="H12" s="10">
        <v>0.04</v>
      </c>
      <c r="I12" s="10" t="s">
        <v>8</v>
      </c>
      <c r="J12" s="29">
        <v>0.5</v>
      </c>
      <c r="K12" s="29" t="s">
        <v>261</v>
      </c>
      <c r="L12" s="30" t="s">
        <v>206</v>
      </c>
      <c r="M12" s="10" t="s">
        <v>8</v>
      </c>
      <c r="N12" s="10" t="str">
        <f t="shared" si="1"/>
        <v>Y</v>
      </c>
      <c r="O12" s="10" t="str">
        <f t="shared" si="2"/>
        <v/>
      </c>
      <c r="P12" s="29">
        <v>10</v>
      </c>
      <c r="Q12" s="20"/>
      <c r="R12" s="10"/>
      <c r="S12" s="10"/>
      <c r="T12"/>
    </row>
    <row r="13" spans="1:20" s="127" customFormat="1" x14ac:dyDescent="0.2">
      <c r="A13" s="3" t="s">
        <v>9</v>
      </c>
      <c r="B13" s="10">
        <f t="shared" si="0"/>
        <v>3.6000000000000004E-2</v>
      </c>
      <c r="C13" s="10">
        <v>3</v>
      </c>
      <c r="D13" s="10">
        <v>15</v>
      </c>
      <c r="E13" s="10">
        <v>3.6000000000000004E-2</v>
      </c>
      <c r="F13" s="10" t="s">
        <v>9</v>
      </c>
      <c r="G13" s="10" t="s">
        <v>150</v>
      </c>
      <c r="H13" s="10">
        <v>10</v>
      </c>
      <c r="I13" s="10" t="s">
        <v>9</v>
      </c>
      <c r="J13" s="29">
        <v>10</v>
      </c>
      <c r="K13" s="29" t="s">
        <v>262</v>
      </c>
      <c r="L13" s="30" t="s">
        <v>189</v>
      </c>
      <c r="M13" s="10" t="s">
        <v>9</v>
      </c>
      <c r="N13" s="10" t="str">
        <f t="shared" si="1"/>
        <v/>
      </c>
      <c r="O13" s="10" t="str">
        <f t="shared" si="2"/>
        <v/>
      </c>
      <c r="P13" s="29">
        <v>20</v>
      </c>
      <c r="Q13" s="20"/>
      <c r="R13" s="10"/>
      <c r="S13" s="10"/>
      <c r="T13"/>
    </row>
    <row r="14" spans="1:20" s="127" customFormat="1" x14ac:dyDescent="0.2">
      <c r="A14" s="3" t="s">
        <v>227</v>
      </c>
      <c r="B14" s="10">
        <f t="shared" si="0"/>
        <v>12</v>
      </c>
      <c r="C14" s="10"/>
      <c r="D14" s="10"/>
      <c r="E14" s="10">
        <v>12</v>
      </c>
      <c r="F14" s="10" t="s">
        <v>227</v>
      </c>
      <c r="G14" s="10"/>
      <c r="H14" s="10"/>
      <c r="I14" s="10" t="s">
        <v>227</v>
      </c>
      <c r="J14" s="29">
        <v>0.5</v>
      </c>
      <c r="K14" s="29" t="s">
        <v>261</v>
      </c>
      <c r="L14" s="30"/>
      <c r="M14" s="10" t="s">
        <v>227</v>
      </c>
      <c r="N14" s="10" t="str">
        <f t="shared" si="1"/>
        <v>Y</v>
      </c>
      <c r="O14" s="10" t="str">
        <f t="shared" si="2"/>
        <v/>
      </c>
      <c r="P14" s="29"/>
      <c r="Q14" s="20"/>
      <c r="R14" s="10"/>
      <c r="S14" s="10"/>
      <c r="T14"/>
    </row>
    <row r="15" spans="1:20" s="127" customFormat="1" x14ac:dyDescent="0.2">
      <c r="A15" s="3" t="s">
        <v>146</v>
      </c>
      <c r="B15" s="10">
        <f t="shared" si="0"/>
        <v>140</v>
      </c>
      <c r="C15" s="10">
        <v>1400</v>
      </c>
      <c r="D15" s="10">
        <v>6800</v>
      </c>
      <c r="E15" s="10">
        <v>140</v>
      </c>
      <c r="F15" s="10" t="s">
        <v>146</v>
      </c>
      <c r="G15" s="10"/>
      <c r="H15" s="10">
        <v>0.1</v>
      </c>
      <c r="I15" s="10" t="s">
        <v>146</v>
      </c>
      <c r="J15" s="29">
        <v>0.5</v>
      </c>
      <c r="K15" s="29" t="s">
        <v>261</v>
      </c>
      <c r="L15" s="30" t="s">
        <v>206</v>
      </c>
      <c r="M15" s="10" t="s">
        <v>146</v>
      </c>
      <c r="N15" s="10" t="str">
        <f t="shared" si="1"/>
        <v>Y</v>
      </c>
      <c r="O15" s="10" t="str">
        <f t="shared" si="2"/>
        <v/>
      </c>
      <c r="P15" s="29">
        <v>10</v>
      </c>
      <c r="Q15" s="20"/>
      <c r="R15" s="10"/>
      <c r="S15" s="10"/>
      <c r="T15"/>
    </row>
    <row r="16" spans="1:20" s="127" customFormat="1" x14ac:dyDescent="0.2">
      <c r="A16" s="3" t="s">
        <v>238</v>
      </c>
      <c r="B16" s="10">
        <f t="shared" si="0"/>
        <v>72</v>
      </c>
      <c r="C16" s="10"/>
      <c r="D16" s="10"/>
      <c r="E16" s="10">
        <v>72</v>
      </c>
      <c r="F16" s="10" t="s">
        <v>238</v>
      </c>
      <c r="G16" s="10"/>
      <c r="H16" s="10"/>
      <c r="I16" s="10" t="s">
        <v>238</v>
      </c>
      <c r="J16" s="29">
        <v>0.5</v>
      </c>
      <c r="K16" s="29" t="s">
        <v>261</v>
      </c>
      <c r="L16" s="30"/>
      <c r="M16" s="10" t="s">
        <v>238</v>
      </c>
      <c r="N16" s="10" t="str">
        <f t="shared" si="1"/>
        <v>Y</v>
      </c>
      <c r="O16" s="10" t="str">
        <f t="shared" si="2"/>
        <v/>
      </c>
      <c r="P16" s="29"/>
      <c r="Q16" s="20"/>
      <c r="R16" s="10"/>
      <c r="S16" s="10"/>
      <c r="T16"/>
    </row>
    <row r="17" spans="1:20" s="127" customFormat="1" x14ac:dyDescent="0.2">
      <c r="A17" s="3" t="s">
        <v>10</v>
      </c>
      <c r="B17" s="10">
        <f t="shared" si="0"/>
        <v>69</v>
      </c>
      <c r="C17" s="10">
        <v>69</v>
      </c>
      <c r="D17" s="10">
        <v>350</v>
      </c>
      <c r="E17" s="10">
        <v>420</v>
      </c>
      <c r="F17" s="10" t="s">
        <v>10</v>
      </c>
      <c r="G17" s="10"/>
      <c r="H17" s="10">
        <v>0.32</v>
      </c>
      <c r="I17" s="10" t="s">
        <v>10</v>
      </c>
      <c r="J17" s="29">
        <v>0.5</v>
      </c>
      <c r="K17" s="29" t="s">
        <v>261</v>
      </c>
      <c r="L17" s="30" t="s">
        <v>206</v>
      </c>
      <c r="M17" s="10" t="s">
        <v>10</v>
      </c>
      <c r="N17" s="10" t="str">
        <f t="shared" si="1"/>
        <v>Y</v>
      </c>
      <c r="O17" s="10" t="str">
        <f t="shared" si="2"/>
        <v/>
      </c>
      <c r="P17" s="29">
        <v>10</v>
      </c>
      <c r="Q17" s="20"/>
      <c r="R17" s="10"/>
      <c r="S17" s="10"/>
      <c r="T17"/>
    </row>
    <row r="18" spans="1:20" s="127" customFormat="1" x14ac:dyDescent="0.2">
      <c r="A18" s="3" t="s">
        <v>11</v>
      </c>
      <c r="B18" s="10">
        <f t="shared" si="0"/>
        <v>0.34</v>
      </c>
      <c r="C18" s="10">
        <v>61</v>
      </c>
      <c r="D18" s="10">
        <v>310</v>
      </c>
      <c r="E18" s="10">
        <v>0.34</v>
      </c>
      <c r="F18" s="10" t="s">
        <v>11</v>
      </c>
      <c r="G18" s="10" t="s">
        <v>150</v>
      </c>
      <c r="H18" s="10">
        <v>0.2</v>
      </c>
      <c r="I18" s="10" t="s">
        <v>11</v>
      </c>
      <c r="J18" s="29">
        <v>0.5</v>
      </c>
      <c r="K18" s="29" t="s">
        <v>261</v>
      </c>
      <c r="L18" s="30" t="s">
        <v>190</v>
      </c>
      <c r="M18" s="10" t="s">
        <v>11</v>
      </c>
      <c r="N18" s="10" t="str">
        <f t="shared" si="1"/>
        <v/>
      </c>
      <c r="O18" s="10" t="str">
        <f t="shared" si="2"/>
        <v/>
      </c>
      <c r="P18" s="29">
        <v>10</v>
      </c>
      <c r="Q18" s="20"/>
      <c r="R18" s="10"/>
      <c r="S18" s="10"/>
      <c r="T18"/>
    </row>
    <row r="19" spans="1:20" s="127" customFormat="1" x14ac:dyDescent="0.2">
      <c r="A19" s="3" t="s">
        <v>12</v>
      </c>
      <c r="B19" s="10">
        <f t="shared" si="0"/>
        <v>150</v>
      </c>
      <c r="C19" s="10">
        <v>150</v>
      </c>
      <c r="D19" s="10">
        <v>730</v>
      </c>
      <c r="E19" s="10">
        <v>420</v>
      </c>
      <c r="F19" s="10" t="s">
        <v>12</v>
      </c>
      <c r="G19" s="10"/>
      <c r="H19" s="10">
        <v>0.24000000000000002</v>
      </c>
      <c r="I19" s="10" t="s">
        <v>12</v>
      </c>
      <c r="J19" s="29">
        <v>0.5</v>
      </c>
      <c r="K19" s="29" t="s">
        <v>261</v>
      </c>
      <c r="L19" s="30" t="s">
        <v>206</v>
      </c>
      <c r="M19" s="10" t="s">
        <v>12</v>
      </c>
      <c r="N19" s="10" t="str">
        <f t="shared" si="1"/>
        <v>Y</v>
      </c>
      <c r="O19" s="10" t="str">
        <f t="shared" si="2"/>
        <v/>
      </c>
      <c r="P19" s="29">
        <v>10</v>
      </c>
      <c r="Q19" s="20"/>
      <c r="R19" s="10"/>
      <c r="S19" s="10"/>
      <c r="T19"/>
    </row>
    <row r="20" spans="1:20" s="127" customFormat="1" x14ac:dyDescent="0.2">
      <c r="A20" s="3" t="s">
        <v>175</v>
      </c>
      <c r="B20" s="10" t="str">
        <f t="shared" si="0"/>
        <v/>
      </c>
      <c r="C20" s="10"/>
      <c r="D20" s="10"/>
      <c r="E20" s="10"/>
      <c r="F20" s="10" t="s">
        <v>175</v>
      </c>
      <c r="G20" s="10"/>
      <c r="H20" s="10"/>
      <c r="I20" s="10" t="s">
        <v>175</v>
      </c>
      <c r="J20" s="29">
        <v>1</v>
      </c>
      <c r="K20" s="29" t="s">
        <v>261</v>
      </c>
      <c r="L20" s="30" t="s">
        <v>206</v>
      </c>
      <c r="M20" s="10" t="s">
        <v>175</v>
      </c>
      <c r="N20" s="10" t="str">
        <f t="shared" si="1"/>
        <v/>
      </c>
      <c r="O20" s="10" t="str">
        <f t="shared" si="2"/>
        <v/>
      </c>
      <c r="P20" s="10"/>
      <c r="Q20" s="20"/>
      <c r="R20" s="10">
        <v>10</v>
      </c>
      <c r="S20" s="10">
        <v>100</v>
      </c>
      <c r="T20"/>
    </row>
    <row r="21" spans="1:20" s="127" customFormat="1" x14ac:dyDescent="0.2">
      <c r="A21" s="3" t="s">
        <v>13</v>
      </c>
      <c r="B21" s="10">
        <f t="shared" si="0"/>
        <v>46000</v>
      </c>
      <c r="C21" s="10">
        <v>46000</v>
      </c>
      <c r="D21" s="10">
        <v>230000</v>
      </c>
      <c r="E21" s="10"/>
      <c r="F21" s="10" t="s">
        <v>13</v>
      </c>
      <c r="G21" s="10"/>
      <c r="H21" s="10"/>
      <c r="I21" s="10" t="s">
        <v>13</v>
      </c>
      <c r="J21" s="29">
        <v>100</v>
      </c>
      <c r="K21" s="29" t="s">
        <v>263</v>
      </c>
      <c r="L21" s="30" t="s">
        <v>189</v>
      </c>
      <c r="M21" s="10" t="s">
        <v>13</v>
      </c>
      <c r="N21" s="10" t="str">
        <f t="shared" si="1"/>
        <v>Y</v>
      </c>
      <c r="O21" s="10" t="str">
        <f t="shared" si="2"/>
        <v/>
      </c>
      <c r="P21" s="10"/>
      <c r="Q21" s="20"/>
      <c r="R21" s="10"/>
      <c r="S21" s="10"/>
      <c r="T21"/>
    </row>
    <row r="22" spans="1:20" s="127" customFormat="1" x14ac:dyDescent="0.2">
      <c r="A22" s="3" t="s">
        <v>14</v>
      </c>
      <c r="B22" s="17">
        <f t="shared" si="0"/>
        <v>5.0000000000000001E-9</v>
      </c>
      <c r="C22" s="10"/>
      <c r="D22" s="10"/>
      <c r="E22" s="17">
        <v>5.0000000000000001E-9</v>
      </c>
      <c r="F22" s="10" t="s">
        <v>14</v>
      </c>
      <c r="G22" s="10" t="s">
        <v>150</v>
      </c>
      <c r="H22" s="10">
        <v>2E-3</v>
      </c>
      <c r="I22" s="10" t="s">
        <v>14</v>
      </c>
      <c r="J22" s="29">
        <v>5.0000000000000004E-6</v>
      </c>
      <c r="K22" s="29" t="s">
        <v>264</v>
      </c>
      <c r="L22" s="30" t="s">
        <v>189</v>
      </c>
      <c r="M22" s="10" t="s">
        <v>14</v>
      </c>
      <c r="N22" s="10" t="str">
        <f t="shared" si="1"/>
        <v/>
      </c>
      <c r="O22" s="10" t="str">
        <f t="shared" si="2"/>
        <v>Y</v>
      </c>
      <c r="P22" s="29">
        <v>1.0000000000000001E-5</v>
      </c>
      <c r="Q22" s="20"/>
      <c r="R22" s="10"/>
      <c r="S22" s="10"/>
      <c r="T22"/>
    </row>
    <row r="23" spans="1:20" s="127" customFormat="1" x14ac:dyDescent="0.2">
      <c r="A23" s="3" t="s">
        <v>15</v>
      </c>
      <c r="B23" s="10">
        <f t="shared" si="0"/>
        <v>1.4</v>
      </c>
      <c r="C23" s="10">
        <v>91</v>
      </c>
      <c r="D23" s="10">
        <v>460</v>
      </c>
      <c r="E23" s="10">
        <v>1.4</v>
      </c>
      <c r="F23" s="10" t="s">
        <v>15</v>
      </c>
      <c r="G23" s="10" t="s">
        <v>150</v>
      </c>
      <c r="H23" s="10">
        <v>0.57999999999999996</v>
      </c>
      <c r="I23" s="10" t="s">
        <v>15</v>
      </c>
      <c r="J23" s="29">
        <v>10</v>
      </c>
      <c r="K23" s="29" t="s">
        <v>265</v>
      </c>
      <c r="L23" s="30" t="s">
        <v>206</v>
      </c>
      <c r="M23" s="10" t="s">
        <v>15</v>
      </c>
      <c r="N23" s="10" t="str">
        <f t="shared" si="1"/>
        <v/>
      </c>
      <c r="O23" s="10" t="str">
        <f t="shared" si="2"/>
        <v/>
      </c>
      <c r="P23" s="29">
        <v>10</v>
      </c>
      <c r="Q23" s="20"/>
      <c r="R23" s="10"/>
      <c r="S23" s="10"/>
      <c r="T23"/>
    </row>
    <row r="24" spans="1:20" s="127" customFormat="1" x14ac:dyDescent="0.2">
      <c r="A24" s="3" t="s">
        <v>16</v>
      </c>
      <c r="B24" s="10">
        <f t="shared" si="0"/>
        <v>77</v>
      </c>
      <c r="C24" s="10">
        <v>340</v>
      </c>
      <c r="D24" s="10">
        <v>1700</v>
      </c>
      <c r="E24" s="10">
        <v>77</v>
      </c>
      <c r="F24" s="10" t="s">
        <v>16</v>
      </c>
      <c r="G24" s="10"/>
      <c r="H24" s="10">
        <v>0.39</v>
      </c>
      <c r="I24" s="10" t="s">
        <v>16</v>
      </c>
      <c r="J24" s="29">
        <v>10</v>
      </c>
      <c r="K24" s="29" t="s">
        <v>265</v>
      </c>
      <c r="L24" s="30" t="s">
        <v>206</v>
      </c>
      <c r="M24" s="10" t="s">
        <v>16</v>
      </c>
      <c r="N24" s="10" t="str">
        <f t="shared" si="1"/>
        <v>Y</v>
      </c>
      <c r="O24" s="10" t="str">
        <f t="shared" si="2"/>
        <v/>
      </c>
      <c r="P24" s="29">
        <v>10</v>
      </c>
      <c r="Q24" s="20"/>
      <c r="R24" s="10"/>
      <c r="S24" s="10"/>
      <c r="T24"/>
    </row>
    <row r="25" spans="1:20" s="127" customFormat="1" x14ac:dyDescent="0.2">
      <c r="A25" s="3" t="s">
        <v>17</v>
      </c>
      <c r="B25" s="10">
        <f t="shared" si="0"/>
        <v>130</v>
      </c>
      <c r="C25" s="10">
        <v>130</v>
      </c>
      <c r="D25" s="10">
        <v>660</v>
      </c>
      <c r="E25" s="10">
        <v>380</v>
      </c>
      <c r="F25" s="10" t="s">
        <v>17</v>
      </c>
      <c r="G25" s="10"/>
      <c r="H25" s="10">
        <v>0.32</v>
      </c>
      <c r="I25" s="10" t="s">
        <v>17</v>
      </c>
      <c r="J25" s="29">
        <v>10</v>
      </c>
      <c r="K25" s="29" t="s">
        <v>265</v>
      </c>
      <c r="L25" s="30" t="s">
        <v>206</v>
      </c>
      <c r="M25" s="10" t="s">
        <v>17</v>
      </c>
      <c r="N25" s="10" t="str">
        <f t="shared" si="1"/>
        <v>Y</v>
      </c>
      <c r="O25" s="10" t="str">
        <f t="shared" si="2"/>
        <v/>
      </c>
      <c r="P25" s="29">
        <v>10</v>
      </c>
      <c r="Q25" s="20"/>
      <c r="R25" s="10"/>
      <c r="S25" s="10"/>
      <c r="T25"/>
    </row>
    <row r="26" spans="1:20" s="127" customFormat="1" x14ac:dyDescent="0.2">
      <c r="A26" s="3" t="s">
        <v>18</v>
      </c>
      <c r="B26" s="10">
        <f t="shared" si="0"/>
        <v>69</v>
      </c>
      <c r="C26" s="10">
        <v>130</v>
      </c>
      <c r="D26" s="10">
        <v>660</v>
      </c>
      <c r="E26" s="10">
        <v>69</v>
      </c>
      <c r="F26" s="10" t="s">
        <v>18</v>
      </c>
      <c r="G26" s="10"/>
      <c r="H26" s="10">
        <v>13</v>
      </c>
      <c r="I26" s="10" t="s">
        <v>18</v>
      </c>
      <c r="J26" s="29">
        <v>10</v>
      </c>
      <c r="K26" s="29" t="s">
        <v>265</v>
      </c>
      <c r="L26" s="30" t="s">
        <v>206</v>
      </c>
      <c r="M26" s="10" t="s">
        <v>18</v>
      </c>
      <c r="N26" s="10" t="str">
        <f t="shared" si="1"/>
        <v>Y</v>
      </c>
      <c r="O26" s="10" t="str">
        <f t="shared" si="2"/>
        <v>Y</v>
      </c>
      <c r="P26" s="29">
        <v>50</v>
      </c>
      <c r="Q26" s="20"/>
      <c r="R26" s="10"/>
      <c r="S26" s="10"/>
      <c r="T26"/>
    </row>
    <row r="27" spans="1:20" s="127" customFormat="1" x14ac:dyDescent="0.2">
      <c r="A27" s="3" t="s">
        <v>19</v>
      </c>
      <c r="B27" s="10">
        <f t="shared" si="0"/>
        <v>0.05</v>
      </c>
      <c r="C27" s="10">
        <v>320</v>
      </c>
      <c r="D27" s="10">
        <v>1600</v>
      </c>
      <c r="E27" s="10">
        <v>0.05</v>
      </c>
      <c r="F27" s="10" t="s">
        <v>19</v>
      </c>
      <c r="G27" s="10" t="s">
        <v>150</v>
      </c>
      <c r="H27" s="10">
        <v>0.02</v>
      </c>
      <c r="I27" s="10" t="s">
        <v>19</v>
      </c>
      <c r="J27" s="29">
        <v>5</v>
      </c>
      <c r="K27" s="29" t="s">
        <v>265</v>
      </c>
      <c r="L27" s="30" t="s">
        <v>206</v>
      </c>
      <c r="M27" s="10" t="s">
        <v>19</v>
      </c>
      <c r="N27" s="10" t="str">
        <f t="shared" si="1"/>
        <v/>
      </c>
      <c r="O27" s="10" t="str">
        <f t="shared" si="2"/>
        <v/>
      </c>
      <c r="P27" s="29">
        <v>10</v>
      </c>
      <c r="Q27" s="20"/>
      <c r="R27" s="10"/>
      <c r="S27" s="10"/>
      <c r="T27"/>
    </row>
    <row r="28" spans="1:20" s="127" customFormat="1" x14ac:dyDescent="0.2">
      <c r="A28" s="3" t="s">
        <v>20</v>
      </c>
      <c r="B28" s="10">
        <f t="shared" si="0"/>
        <v>0.05</v>
      </c>
      <c r="C28" s="10">
        <v>200</v>
      </c>
      <c r="D28" s="10">
        <v>990</v>
      </c>
      <c r="E28" s="10">
        <v>0.05</v>
      </c>
      <c r="F28" s="10" t="s">
        <v>20</v>
      </c>
      <c r="G28" s="10" t="s">
        <v>150</v>
      </c>
      <c r="H28" s="10">
        <v>0.01</v>
      </c>
      <c r="I28" s="10" t="s">
        <v>20</v>
      </c>
      <c r="J28" s="29">
        <v>5</v>
      </c>
      <c r="K28" s="29" t="s">
        <v>265</v>
      </c>
      <c r="L28" s="30" t="s">
        <v>206</v>
      </c>
      <c r="M28" s="10" t="s">
        <v>20</v>
      </c>
      <c r="N28" s="10" t="str">
        <f t="shared" si="1"/>
        <v/>
      </c>
      <c r="O28" s="10" t="str">
        <f t="shared" si="2"/>
        <v/>
      </c>
      <c r="P28" s="29">
        <v>10</v>
      </c>
      <c r="Q28" s="20"/>
      <c r="R28" s="10"/>
      <c r="S28" s="10"/>
      <c r="T28"/>
    </row>
    <row r="29" spans="1:20" s="127" customFormat="1" x14ac:dyDescent="0.2">
      <c r="A29" s="3" t="s">
        <v>232</v>
      </c>
      <c r="B29" s="10">
        <f t="shared" si="0"/>
        <v>700</v>
      </c>
      <c r="C29" s="10"/>
      <c r="D29" s="10"/>
      <c r="E29" s="10">
        <v>700</v>
      </c>
      <c r="F29" s="10" t="s">
        <v>232</v>
      </c>
      <c r="G29" s="10"/>
      <c r="H29" s="10"/>
      <c r="I29" s="10" t="s">
        <v>232</v>
      </c>
      <c r="J29" s="29">
        <v>2</v>
      </c>
      <c r="K29" s="125" t="s">
        <v>266</v>
      </c>
      <c r="L29" s="30"/>
      <c r="M29" s="10" t="s">
        <v>232</v>
      </c>
      <c r="N29" s="10" t="str">
        <f t="shared" si="1"/>
        <v>Y</v>
      </c>
      <c r="O29" s="10" t="str">
        <f t="shared" si="2"/>
        <v/>
      </c>
      <c r="P29" s="29"/>
      <c r="Q29" s="20"/>
      <c r="R29" s="10"/>
      <c r="S29" s="10"/>
      <c r="T29"/>
    </row>
    <row r="30" spans="1:20" s="127" customFormat="1" ht="13.5" customHeight="1" x14ac:dyDescent="0.2">
      <c r="A30" s="3" t="s">
        <v>21</v>
      </c>
      <c r="B30" s="10">
        <f t="shared" si="0"/>
        <v>3500</v>
      </c>
      <c r="C30" s="10">
        <v>3500</v>
      </c>
      <c r="D30" s="10">
        <v>18000</v>
      </c>
      <c r="E30" s="10"/>
      <c r="F30" s="10" t="s">
        <v>21</v>
      </c>
      <c r="G30" s="10"/>
      <c r="H30" s="10">
        <v>0.12999999999999998</v>
      </c>
      <c r="I30" s="10" t="s">
        <v>21</v>
      </c>
      <c r="J30" s="29">
        <v>5</v>
      </c>
      <c r="K30" s="29" t="s">
        <v>267</v>
      </c>
      <c r="L30" s="30" t="s">
        <v>189</v>
      </c>
      <c r="M30" s="10" t="s">
        <v>21</v>
      </c>
      <c r="N30" s="10" t="str">
        <f t="shared" si="1"/>
        <v>Y</v>
      </c>
      <c r="O30" s="10" t="str">
        <f t="shared" si="2"/>
        <v/>
      </c>
      <c r="P30" s="29">
        <v>10</v>
      </c>
      <c r="Q30" s="20"/>
      <c r="R30" s="10"/>
      <c r="S30" s="10"/>
      <c r="T30"/>
    </row>
    <row r="31" spans="1:20" s="127" customFormat="1" ht="13.5" customHeight="1" x14ac:dyDescent="0.2">
      <c r="A31" s="3" t="s">
        <v>22</v>
      </c>
      <c r="B31" s="10">
        <f t="shared" si="0"/>
        <v>1000</v>
      </c>
      <c r="C31" s="10"/>
      <c r="D31" s="10"/>
      <c r="E31" s="10">
        <v>1000</v>
      </c>
      <c r="F31" s="10" t="s">
        <v>22</v>
      </c>
      <c r="G31" s="10"/>
      <c r="H31" s="10">
        <v>0.94</v>
      </c>
      <c r="I31" s="10" t="s">
        <v>22</v>
      </c>
      <c r="J31" s="29">
        <v>5</v>
      </c>
      <c r="K31" s="29" t="s">
        <v>265</v>
      </c>
      <c r="L31" s="30" t="s">
        <v>206</v>
      </c>
      <c r="M31" s="10" t="s">
        <v>22</v>
      </c>
      <c r="N31" s="10" t="str">
        <f t="shared" si="1"/>
        <v>Y</v>
      </c>
      <c r="O31" s="10" t="str">
        <f t="shared" si="2"/>
        <v/>
      </c>
      <c r="P31" s="29"/>
      <c r="Q31" s="20"/>
      <c r="R31" s="10"/>
      <c r="S31" s="10"/>
      <c r="T31"/>
    </row>
    <row r="32" spans="1:20" s="127" customFormat="1" ht="13.5" customHeight="1" x14ac:dyDescent="0.2">
      <c r="A32" s="3" t="s">
        <v>23</v>
      </c>
      <c r="B32" s="10">
        <f t="shared" si="0"/>
        <v>81</v>
      </c>
      <c r="C32" s="10">
        <v>110</v>
      </c>
      <c r="D32" s="10">
        <v>560</v>
      </c>
      <c r="E32" s="10">
        <v>81</v>
      </c>
      <c r="F32" s="10" t="s">
        <v>23</v>
      </c>
      <c r="G32" s="10"/>
      <c r="H32" s="10">
        <v>0.31</v>
      </c>
      <c r="I32" s="10" t="s">
        <v>23</v>
      </c>
      <c r="J32" s="29">
        <v>10</v>
      </c>
      <c r="K32" s="29" t="s">
        <v>265</v>
      </c>
      <c r="L32" s="30" t="s">
        <v>206</v>
      </c>
      <c r="M32" s="10" t="s">
        <v>23</v>
      </c>
      <c r="N32" s="10" t="str">
        <f t="shared" si="1"/>
        <v>Y</v>
      </c>
      <c r="O32" s="10" t="str">
        <f t="shared" si="2"/>
        <v/>
      </c>
      <c r="P32" s="29">
        <v>10</v>
      </c>
      <c r="Q32" s="20"/>
      <c r="R32" s="10"/>
      <c r="S32" s="10"/>
      <c r="T32"/>
    </row>
    <row r="33" spans="1:20" s="127" customFormat="1" ht="13.5" customHeight="1" x14ac:dyDescent="0.2">
      <c r="A33" s="3" t="s">
        <v>24</v>
      </c>
      <c r="B33" s="10">
        <f t="shared" si="0"/>
        <v>4300</v>
      </c>
      <c r="C33" s="10">
        <v>4300</v>
      </c>
      <c r="D33" s="10">
        <v>21000</v>
      </c>
      <c r="E33" s="10"/>
      <c r="F33" s="10" t="s">
        <v>24</v>
      </c>
      <c r="G33" s="10"/>
      <c r="H33" s="10"/>
      <c r="I33" s="10" t="s">
        <v>24</v>
      </c>
      <c r="J33" s="29">
        <v>2.5</v>
      </c>
      <c r="K33" s="29" t="s">
        <v>261</v>
      </c>
      <c r="L33" s="30" t="s">
        <v>206</v>
      </c>
      <c r="M33" s="10" t="s">
        <v>24</v>
      </c>
      <c r="N33" s="10" t="str">
        <f t="shared" si="1"/>
        <v>Y</v>
      </c>
      <c r="O33" s="10" t="str">
        <f t="shared" si="2"/>
        <v/>
      </c>
      <c r="P33" s="29"/>
      <c r="Q33" s="20"/>
      <c r="R33" s="10"/>
      <c r="S33" s="10"/>
      <c r="T33"/>
    </row>
    <row r="34" spans="1:20" s="127" customFormat="1" ht="13.5" customHeight="1" x14ac:dyDescent="0.2">
      <c r="A34" s="3" t="s">
        <v>25</v>
      </c>
      <c r="B34" s="10">
        <f t="shared" si="0"/>
        <v>1600</v>
      </c>
      <c r="C34" s="10">
        <v>1600</v>
      </c>
      <c r="D34" s="10">
        <v>8000</v>
      </c>
      <c r="E34" s="10"/>
      <c r="F34" s="10" t="s">
        <v>25</v>
      </c>
      <c r="G34" s="10"/>
      <c r="H34" s="10">
        <v>0.45</v>
      </c>
      <c r="I34" s="10" t="s">
        <v>25</v>
      </c>
      <c r="J34" s="29">
        <v>10</v>
      </c>
      <c r="K34" s="29" t="s">
        <v>265</v>
      </c>
      <c r="L34" s="30" t="s">
        <v>206</v>
      </c>
      <c r="M34" s="10" t="s">
        <v>25</v>
      </c>
      <c r="N34" s="10" t="str">
        <f t="shared" si="1"/>
        <v>Y</v>
      </c>
      <c r="O34" s="10" t="str">
        <f t="shared" si="2"/>
        <v/>
      </c>
      <c r="P34" s="29">
        <v>20</v>
      </c>
      <c r="Q34" s="20"/>
      <c r="R34" s="10"/>
      <c r="S34" s="10"/>
      <c r="T34"/>
    </row>
    <row r="35" spans="1:20" s="127" customFormat="1" ht="13.5" customHeight="1" x14ac:dyDescent="0.2">
      <c r="A35" s="3" t="s">
        <v>148</v>
      </c>
      <c r="B35" s="10">
        <f t="shared" si="0"/>
        <v>89000</v>
      </c>
      <c r="C35" s="10">
        <v>89000</v>
      </c>
      <c r="D35" s="10">
        <v>440000</v>
      </c>
      <c r="E35" s="10"/>
      <c r="F35" s="10" t="s">
        <v>148</v>
      </c>
      <c r="G35" s="10"/>
      <c r="H35" s="10"/>
      <c r="I35" s="10" t="s">
        <v>148</v>
      </c>
      <c r="J35" s="29">
        <v>0.5</v>
      </c>
      <c r="K35" s="29" t="s">
        <v>267</v>
      </c>
      <c r="L35" s="30" t="s">
        <v>189</v>
      </c>
      <c r="M35" s="10" t="s">
        <v>148</v>
      </c>
      <c r="N35" s="10" t="str">
        <f t="shared" si="1"/>
        <v>Y</v>
      </c>
      <c r="O35" s="10" t="str">
        <f t="shared" si="2"/>
        <v/>
      </c>
      <c r="P35" s="29"/>
      <c r="Q35" s="20"/>
      <c r="R35" s="10"/>
      <c r="S35" s="10"/>
      <c r="T35"/>
    </row>
    <row r="36" spans="1:20" s="127" customFormat="1" ht="13.5" customHeight="1" x14ac:dyDescent="0.2">
      <c r="A36" s="3" t="s">
        <v>26</v>
      </c>
      <c r="B36" s="10">
        <f t="shared" si="0"/>
        <v>2.0999999999999998E-2</v>
      </c>
      <c r="C36" s="10"/>
      <c r="D36" s="10"/>
      <c r="E36" s="10">
        <v>2.0999999999999998E-2</v>
      </c>
      <c r="F36" s="10" t="s">
        <v>26</v>
      </c>
      <c r="G36" s="10" t="s">
        <v>150</v>
      </c>
      <c r="H36" s="10">
        <v>0.12999999999999998</v>
      </c>
      <c r="I36" s="10" t="s">
        <v>26</v>
      </c>
      <c r="J36" s="29">
        <v>5</v>
      </c>
      <c r="K36" s="29" t="s">
        <v>265</v>
      </c>
      <c r="L36" s="30" t="s">
        <v>206</v>
      </c>
      <c r="M36" s="10" t="s">
        <v>26</v>
      </c>
      <c r="N36" s="10" t="str">
        <f t="shared" si="1"/>
        <v/>
      </c>
      <c r="O36" s="10" t="str">
        <f t="shared" si="2"/>
        <v/>
      </c>
      <c r="P36" s="29">
        <v>50</v>
      </c>
      <c r="Q36" s="20"/>
      <c r="R36" s="10"/>
      <c r="S36" s="10"/>
      <c r="T36"/>
    </row>
    <row r="37" spans="1:20" s="127" customFormat="1" ht="13.5" customHeight="1" x14ac:dyDescent="0.2">
      <c r="A37" s="3" t="s">
        <v>27</v>
      </c>
      <c r="B37" s="10">
        <f t="shared" si="0"/>
        <v>3.8E-3</v>
      </c>
      <c r="C37" s="10"/>
      <c r="D37" s="10"/>
      <c r="E37" s="10">
        <v>3.8E-3</v>
      </c>
      <c r="F37" s="10" t="s">
        <v>27</v>
      </c>
      <c r="G37" s="10" t="s">
        <v>150</v>
      </c>
      <c r="H37" s="10">
        <v>1.8000000000000002E-2</v>
      </c>
      <c r="I37" s="10" t="s">
        <v>27</v>
      </c>
      <c r="J37" s="29">
        <v>2.5</v>
      </c>
      <c r="K37" s="29" t="s">
        <v>265</v>
      </c>
      <c r="L37" s="30" t="s">
        <v>206</v>
      </c>
      <c r="M37" s="10" t="s">
        <v>27</v>
      </c>
      <c r="N37" s="10" t="str">
        <f t="shared" si="1"/>
        <v/>
      </c>
      <c r="O37" s="10" t="str">
        <f t="shared" si="2"/>
        <v/>
      </c>
      <c r="P37" s="10"/>
      <c r="Q37" s="20"/>
      <c r="R37" s="10"/>
      <c r="S37" s="10"/>
      <c r="T37"/>
    </row>
    <row r="38" spans="1:20" s="127" customFormat="1" ht="13.5" customHeight="1" x14ac:dyDescent="0.2">
      <c r="A38" s="3" t="s">
        <v>28</v>
      </c>
      <c r="B38" s="10">
        <f t="shared" si="0"/>
        <v>3.1E-4</v>
      </c>
      <c r="C38" s="10">
        <v>1E-3</v>
      </c>
      <c r="D38" s="10">
        <v>1.1000000000000001</v>
      </c>
      <c r="E38" s="10">
        <v>3.1E-4</v>
      </c>
      <c r="F38" s="10" t="s">
        <v>28</v>
      </c>
      <c r="G38" s="10" t="s">
        <v>150</v>
      </c>
      <c r="H38" s="10">
        <v>1.0999999999999999E-2</v>
      </c>
      <c r="I38" s="10" t="s">
        <v>28</v>
      </c>
      <c r="J38" s="29">
        <v>0.05</v>
      </c>
      <c r="K38" s="29" t="s">
        <v>265</v>
      </c>
      <c r="L38" s="30" t="s">
        <v>206</v>
      </c>
      <c r="M38" s="10" t="s">
        <v>28</v>
      </c>
      <c r="N38" s="10" t="str">
        <f t="shared" si="1"/>
        <v/>
      </c>
      <c r="O38" s="10" t="str">
        <f t="shared" si="2"/>
        <v/>
      </c>
      <c r="P38" s="10"/>
      <c r="Q38" s="20"/>
      <c r="R38" s="10"/>
      <c r="S38" s="10"/>
      <c r="T38"/>
    </row>
    <row r="39" spans="1:20" s="127" customFormat="1" ht="13.5" customHeight="1" x14ac:dyDescent="0.2">
      <c r="A39" s="3" t="s">
        <v>29</v>
      </c>
      <c r="B39" s="10">
        <f t="shared" si="0"/>
        <v>2.2000000000000001E-4</v>
      </c>
      <c r="C39" s="10">
        <v>1E-3</v>
      </c>
      <c r="D39" s="10">
        <v>1.1000000000000001</v>
      </c>
      <c r="E39" s="10">
        <v>2.2000000000000001E-4</v>
      </c>
      <c r="F39" s="10" t="s">
        <v>29</v>
      </c>
      <c r="G39" s="10" t="s">
        <v>150</v>
      </c>
      <c r="H39" s="10">
        <v>4.0000000000000001E-3</v>
      </c>
      <c r="I39" s="10" t="s">
        <v>29</v>
      </c>
      <c r="J39" s="29">
        <v>0.05</v>
      </c>
      <c r="K39" s="29" t="s">
        <v>265</v>
      </c>
      <c r="L39" s="30" t="s">
        <v>206</v>
      </c>
      <c r="M39" s="10" t="s">
        <v>29</v>
      </c>
      <c r="N39" s="10" t="str">
        <f t="shared" si="1"/>
        <v/>
      </c>
      <c r="O39" s="10" t="str">
        <f t="shared" si="2"/>
        <v/>
      </c>
      <c r="P39" s="10"/>
      <c r="Q39" s="20"/>
      <c r="R39" s="10"/>
      <c r="S39" s="10"/>
      <c r="T39"/>
    </row>
    <row r="40" spans="1:20" s="127" customFormat="1" ht="13.5" customHeight="1" x14ac:dyDescent="0.2">
      <c r="A40" s="3" t="s">
        <v>30</v>
      </c>
      <c r="B40" s="10">
        <f t="shared" si="0"/>
        <v>2.2000000000000001E-4</v>
      </c>
      <c r="C40" s="10">
        <v>1E-3</v>
      </c>
      <c r="D40" s="10">
        <v>1.1000000000000001</v>
      </c>
      <c r="E40" s="10">
        <v>2.2000000000000001E-4</v>
      </c>
      <c r="F40" s="10" t="s">
        <v>30</v>
      </c>
      <c r="G40" s="10" t="s">
        <v>150</v>
      </c>
      <c r="H40" s="10">
        <v>1.2E-2</v>
      </c>
      <c r="I40" s="10" t="s">
        <v>30</v>
      </c>
      <c r="J40" s="29">
        <v>0.05</v>
      </c>
      <c r="K40" s="29" t="s">
        <v>265</v>
      </c>
      <c r="L40" s="30" t="s">
        <v>206</v>
      </c>
      <c r="M40" s="10" t="s">
        <v>30</v>
      </c>
      <c r="N40" s="10" t="str">
        <f t="shared" si="1"/>
        <v/>
      </c>
      <c r="O40" s="10" t="str">
        <f t="shared" si="2"/>
        <v/>
      </c>
      <c r="P40" s="10"/>
      <c r="Q40" s="20"/>
      <c r="R40" s="10"/>
      <c r="S40" s="10"/>
      <c r="T40"/>
    </row>
    <row r="41" spans="1:20" s="127" customFormat="1" ht="13.5" customHeight="1" x14ac:dyDescent="0.2">
      <c r="A41" s="3" t="s">
        <v>144</v>
      </c>
      <c r="B41" s="10">
        <f t="shared" si="0"/>
        <v>13</v>
      </c>
      <c r="C41" s="10">
        <v>16</v>
      </c>
      <c r="D41" s="10">
        <v>80</v>
      </c>
      <c r="E41" s="10">
        <v>13</v>
      </c>
      <c r="F41" s="10" t="s">
        <v>144</v>
      </c>
      <c r="G41" s="10"/>
      <c r="H41" s="10"/>
      <c r="I41" s="10" t="s">
        <v>144</v>
      </c>
      <c r="J41" s="29">
        <v>10</v>
      </c>
      <c r="K41" s="29" t="s">
        <v>265</v>
      </c>
      <c r="L41" s="30" t="s">
        <v>206</v>
      </c>
      <c r="M41" s="10" t="s">
        <v>144</v>
      </c>
      <c r="N41" s="10" t="str">
        <f t="shared" si="1"/>
        <v>Y</v>
      </c>
      <c r="O41" s="10" t="str">
        <f t="shared" si="2"/>
        <v/>
      </c>
      <c r="P41" s="10"/>
      <c r="Q41" s="20"/>
      <c r="R41" s="10"/>
      <c r="S41" s="10"/>
      <c r="T41"/>
    </row>
    <row r="42" spans="1:20" s="127" customFormat="1" ht="13.5" customHeight="1" x14ac:dyDescent="0.2">
      <c r="A42" s="3" t="s">
        <v>147</v>
      </c>
      <c r="B42" s="10">
        <f t="shared" si="0"/>
        <v>54</v>
      </c>
      <c r="C42" s="10">
        <v>54</v>
      </c>
      <c r="D42" s="10">
        <v>270</v>
      </c>
      <c r="E42" s="10"/>
      <c r="F42" s="10" t="s">
        <v>147</v>
      </c>
      <c r="G42" s="10"/>
      <c r="H42" s="10">
        <v>1.9</v>
      </c>
      <c r="I42" s="10" t="s">
        <v>147</v>
      </c>
      <c r="J42" s="29">
        <v>5</v>
      </c>
      <c r="K42" s="29" t="s">
        <v>265</v>
      </c>
      <c r="L42" s="30" t="s">
        <v>206</v>
      </c>
      <c r="M42" s="10" t="s">
        <v>147</v>
      </c>
      <c r="N42" s="10" t="str">
        <f t="shared" si="1"/>
        <v>Y</v>
      </c>
      <c r="O42" s="10" t="str">
        <f t="shared" si="2"/>
        <v/>
      </c>
      <c r="P42" s="29">
        <v>10</v>
      </c>
      <c r="Q42" s="20"/>
      <c r="R42" s="10"/>
      <c r="S42" s="10"/>
      <c r="T42"/>
    </row>
    <row r="43" spans="1:20" s="127" customFormat="1" ht="13.5" customHeight="1" x14ac:dyDescent="0.2">
      <c r="A43" s="3" t="s">
        <v>179</v>
      </c>
      <c r="B43" s="10" t="str">
        <f t="shared" si="0"/>
        <v/>
      </c>
      <c r="C43" s="10"/>
      <c r="D43" s="10"/>
      <c r="E43" s="10"/>
      <c r="F43" s="10" t="s">
        <v>179</v>
      </c>
      <c r="G43" s="10"/>
      <c r="H43" s="10"/>
      <c r="I43" s="10" t="s">
        <v>179</v>
      </c>
      <c r="J43" s="29">
        <v>5</v>
      </c>
      <c r="K43" s="29" t="s">
        <v>265</v>
      </c>
      <c r="L43" s="30" t="s">
        <v>206</v>
      </c>
      <c r="M43" s="10" t="s">
        <v>179</v>
      </c>
      <c r="N43" s="10" t="str">
        <f t="shared" si="1"/>
        <v/>
      </c>
      <c r="O43" s="10" t="str">
        <f t="shared" si="2"/>
        <v/>
      </c>
      <c r="P43" s="29">
        <v>10</v>
      </c>
      <c r="Q43" s="20"/>
      <c r="R43" s="10"/>
      <c r="S43" s="10"/>
      <c r="T43"/>
    </row>
    <row r="44" spans="1:20" s="127" customFormat="1" ht="13.5" customHeight="1" x14ac:dyDescent="0.2">
      <c r="A44" s="3" t="s">
        <v>31</v>
      </c>
      <c r="B44" s="10">
        <f t="shared" si="0"/>
        <v>470</v>
      </c>
      <c r="C44" s="10">
        <v>470</v>
      </c>
      <c r="D44" s="10">
        <v>2300</v>
      </c>
      <c r="E44" s="10"/>
      <c r="F44" s="10" t="s">
        <v>31</v>
      </c>
      <c r="G44" s="10"/>
      <c r="H44" s="10">
        <v>0.7</v>
      </c>
      <c r="I44" s="10" t="s">
        <v>31</v>
      </c>
      <c r="J44" s="29">
        <v>10</v>
      </c>
      <c r="K44" s="29" t="s">
        <v>265</v>
      </c>
      <c r="L44" s="30" t="s">
        <v>206</v>
      </c>
      <c r="M44" s="10" t="s">
        <v>31</v>
      </c>
      <c r="N44" s="10" t="str">
        <f t="shared" si="1"/>
        <v>Y</v>
      </c>
      <c r="O44" s="10" t="str">
        <f t="shared" si="2"/>
        <v/>
      </c>
      <c r="P44" s="29">
        <v>50</v>
      </c>
      <c r="Q44" s="20"/>
      <c r="R44" s="10"/>
      <c r="S44" s="10"/>
      <c r="T44"/>
    </row>
    <row r="45" spans="1:20" s="127" customFormat="1" ht="13.5" customHeight="1" x14ac:dyDescent="0.2">
      <c r="A45" s="3" t="s">
        <v>32</v>
      </c>
      <c r="B45" s="10">
        <f t="shared" si="0"/>
        <v>17</v>
      </c>
      <c r="C45" s="10">
        <v>17</v>
      </c>
      <c r="D45" s="10">
        <v>83</v>
      </c>
      <c r="E45" s="10">
        <v>670</v>
      </c>
      <c r="F45" s="10" t="s">
        <v>32</v>
      </c>
      <c r="G45" s="10"/>
      <c r="H45" s="10">
        <v>1.8</v>
      </c>
      <c r="I45" s="10" t="s">
        <v>32</v>
      </c>
      <c r="J45" s="29">
        <v>2.5</v>
      </c>
      <c r="K45" s="29" t="s">
        <v>265</v>
      </c>
      <c r="L45" s="30" t="s">
        <v>206</v>
      </c>
      <c r="M45" s="10" t="s">
        <v>32</v>
      </c>
      <c r="N45" s="10" t="str">
        <f t="shared" si="1"/>
        <v>Y</v>
      </c>
      <c r="O45" s="10" t="str">
        <f t="shared" si="2"/>
        <v/>
      </c>
      <c r="P45" s="29">
        <v>10</v>
      </c>
      <c r="Q45" s="20"/>
      <c r="R45" s="10"/>
      <c r="S45" s="10"/>
      <c r="T45"/>
    </row>
    <row r="46" spans="1:20" s="127" customFormat="1" ht="13.5" customHeight="1" x14ac:dyDescent="0.2">
      <c r="A46" s="3" t="s">
        <v>176</v>
      </c>
      <c r="B46" s="10" t="str">
        <f t="shared" si="0"/>
        <v/>
      </c>
      <c r="C46" s="10"/>
      <c r="D46" s="10"/>
      <c r="E46" s="10"/>
      <c r="F46" s="10" t="s">
        <v>176</v>
      </c>
      <c r="G46" s="10"/>
      <c r="H46" s="10"/>
      <c r="I46" s="10" t="s">
        <v>176</v>
      </c>
      <c r="J46" s="29">
        <v>2.5</v>
      </c>
      <c r="K46" s="29" t="s">
        <v>265</v>
      </c>
      <c r="L46" s="30" t="s">
        <v>206</v>
      </c>
      <c r="M46" s="10" t="s">
        <v>176</v>
      </c>
      <c r="N46" s="10" t="str">
        <f t="shared" si="1"/>
        <v/>
      </c>
      <c r="O46" s="10" t="str">
        <f t="shared" si="2"/>
        <v/>
      </c>
      <c r="P46" s="29">
        <v>10</v>
      </c>
      <c r="Q46" s="20"/>
      <c r="R46" s="10"/>
      <c r="S46" s="10"/>
      <c r="T46"/>
    </row>
    <row r="47" spans="1:20" s="127" customFormat="1" ht="13.5" customHeight="1" x14ac:dyDescent="0.2">
      <c r="A47" s="3" t="s">
        <v>33</v>
      </c>
      <c r="B47" s="10">
        <f t="shared" si="0"/>
        <v>3500</v>
      </c>
      <c r="C47" s="10">
        <v>86000</v>
      </c>
      <c r="D47" s="10">
        <v>450000</v>
      </c>
      <c r="E47" s="10">
        <v>3500</v>
      </c>
      <c r="F47" s="10" t="s">
        <v>33</v>
      </c>
      <c r="G47" s="10"/>
      <c r="H47" s="10"/>
      <c r="I47" s="10" t="s">
        <v>33</v>
      </c>
      <c r="J47" s="29">
        <v>2.5</v>
      </c>
      <c r="K47" s="29" t="s">
        <v>261</v>
      </c>
      <c r="L47" s="30" t="s">
        <v>206</v>
      </c>
      <c r="M47" s="10" t="s">
        <v>33</v>
      </c>
      <c r="N47" s="10" t="str">
        <f t="shared" si="1"/>
        <v>Y</v>
      </c>
      <c r="O47" s="10" t="str">
        <f t="shared" si="2"/>
        <v/>
      </c>
      <c r="P47" s="29">
        <v>50</v>
      </c>
      <c r="Q47" s="20"/>
      <c r="R47" s="10"/>
      <c r="S47" s="10"/>
      <c r="T47"/>
    </row>
    <row r="48" spans="1:20" s="127" customFormat="1" ht="13.5" customHeight="1" x14ac:dyDescent="0.2">
      <c r="A48" s="3" t="s">
        <v>34</v>
      </c>
      <c r="B48" s="10">
        <f t="shared" si="0"/>
        <v>3</v>
      </c>
      <c r="C48" s="10">
        <v>3</v>
      </c>
      <c r="D48" s="10">
        <v>3</v>
      </c>
      <c r="E48" s="10">
        <v>6</v>
      </c>
      <c r="F48" s="10" t="s">
        <v>34</v>
      </c>
      <c r="G48" s="10"/>
      <c r="H48" s="10">
        <v>0.7</v>
      </c>
      <c r="I48" s="10" t="s">
        <v>34</v>
      </c>
      <c r="J48" s="29">
        <v>2</v>
      </c>
      <c r="K48" s="29" t="s">
        <v>267</v>
      </c>
      <c r="L48" s="30" t="s">
        <v>189</v>
      </c>
      <c r="M48" s="10" t="s">
        <v>34</v>
      </c>
      <c r="N48" s="10" t="str">
        <f t="shared" si="1"/>
        <v>Y</v>
      </c>
      <c r="O48" s="10" t="str">
        <f t="shared" si="2"/>
        <v/>
      </c>
      <c r="P48" s="29">
        <v>50</v>
      </c>
      <c r="Q48" s="20"/>
      <c r="R48" s="10"/>
      <c r="S48" s="10"/>
      <c r="T48"/>
    </row>
    <row r="49" spans="1:20" s="127" customFormat="1" ht="13.5" customHeight="1" x14ac:dyDescent="0.2">
      <c r="A49" s="3" t="s">
        <v>228</v>
      </c>
      <c r="B49" s="10">
        <f t="shared" si="0"/>
        <v>7.0000000000000007E-2</v>
      </c>
      <c r="C49" s="10"/>
      <c r="D49" s="10"/>
      <c r="E49" s="10">
        <v>7.0000000000000007E-2</v>
      </c>
      <c r="F49" s="10" t="s">
        <v>228</v>
      </c>
      <c r="G49" s="10" t="s">
        <v>150</v>
      </c>
      <c r="H49" s="10"/>
      <c r="I49" s="10" t="s">
        <v>228</v>
      </c>
      <c r="J49" s="29">
        <v>0.1</v>
      </c>
      <c r="K49" s="125" t="s">
        <v>268</v>
      </c>
      <c r="L49" s="30"/>
      <c r="M49" s="10" t="s">
        <v>228</v>
      </c>
      <c r="N49" s="10" t="str">
        <f t="shared" si="1"/>
        <v/>
      </c>
      <c r="O49" s="10" t="str">
        <f t="shared" si="2"/>
        <v/>
      </c>
      <c r="P49" s="29"/>
      <c r="Q49" s="20"/>
      <c r="R49" s="10"/>
      <c r="S49" s="10"/>
      <c r="T49"/>
    </row>
    <row r="50" spans="1:20" s="127" customFormat="1" ht="13.5" customHeight="1" x14ac:dyDescent="0.2">
      <c r="A50" s="3" t="s">
        <v>35</v>
      </c>
      <c r="B50" s="10">
        <f t="shared" si="0"/>
        <v>5.0999999999999997E-2</v>
      </c>
      <c r="C50" s="10">
        <v>130</v>
      </c>
      <c r="D50" s="10">
        <v>650</v>
      </c>
      <c r="E50" s="10">
        <v>5.0999999999999997E-2</v>
      </c>
      <c r="F50" s="10" t="s">
        <v>35</v>
      </c>
      <c r="G50" s="10" t="s">
        <v>150</v>
      </c>
      <c r="H50" s="10">
        <v>0.5</v>
      </c>
      <c r="I50" s="10" t="s">
        <v>35</v>
      </c>
      <c r="J50" s="29">
        <v>5</v>
      </c>
      <c r="K50" s="29" t="s">
        <v>267</v>
      </c>
      <c r="L50" s="30" t="s">
        <v>189</v>
      </c>
      <c r="M50" s="10" t="s">
        <v>35</v>
      </c>
      <c r="N50" s="10" t="str">
        <f t="shared" si="1"/>
        <v/>
      </c>
      <c r="O50" s="10" t="str">
        <f t="shared" si="2"/>
        <v/>
      </c>
      <c r="P50" s="29">
        <v>50</v>
      </c>
      <c r="Q50" s="20"/>
      <c r="R50" s="10"/>
      <c r="S50" s="10"/>
      <c r="T50"/>
    </row>
    <row r="51" spans="1:20" s="127" customFormat="1" ht="13.5" customHeight="1" x14ac:dyDescent="0.2">
      <c r="A51" s="3" t="s">
        <v>36</v>
      </c>
      <c r="B51" s="10">
        <f t="shared" si="0"/>
        <v>4.9000000000000005E-5</v>
      </c>
      <c r="C51" s="10">
        <v>0.1</v>
      </c>
      <c r="D51" s="10">
        <v>3</v>
      </c>
      <c r="E51" s="10">
        <v>4.9000000000000005E-5</v>
      </c>
      <c r="F51" s="10" t="s">
        <v>36</v>
      </c>
      <c r="G51" s="10" t="s">
        <v>150</v>
      </c>
      <c r="H51" s="10">
        <v>4.0000000000000001E-3</v>
      </c>
      <c r="I51" s="10" t="s">
        <v>36</v>
      </c>
      <c r="J51" s="29">
        <v>0.05</v>
      </c>
      <c r="K51" s="29" t="s">
        <v>269</v>
      </c>
      <c r="L51" s="30" t="s">
        <v>206</v>
      </c>
      <c r="M51" s="10" t="s">
        <v>36</v>
      </c>
      <c r="N51" s="10" t="str">
        <f t="shared" si="1"/>
        <v/>
      </c>
      <c r="O51" s="10" t="str">
        <f t="shared" si="2"/>
        <v/>
      </c>
      <c r="P51" s="29"/>
      <c r="Q51" s="20"/>
      <c r="R51" s="10"/>
      <c r="S51" s="10"/>
      <c r="T51"/>
    </row>
    <row r="52" spans="1:20" s="127" customFormat="1" ht="13.5" customHeight="1" x14ac:dyDescent="0.2">
      <c r="A52" s="3" t="s">
        <v>37</v>
      </c>
      <c r="B52" s="10">
        <f t="shared" si="0"/>
        <v>2.5999999999999999E-3</v>
      </c>
      <c r="C52" s="10"/>
      <c r="D52" s="10"/>
      <c r="E52" s="10">
        <v>2.5999999999999999E-3</v>
      </c>
      <c r="F52" s="10" t="s">
        <v>37</v>
      </c>
      <c r="G52" s="10" t="s">
        <v>150</v>
      </c>
      <c r="H52" s="10">
        <v>3.0000000000000001E-3</v>
      </c>
      <c r="I52" s="10" t="s">
        <v>37</v>
      </c>
      <c r="J52" s="29">
        <v>0.05</v>
      </c>
      <c r="K52" s="29" t="s">
        <v>265</v>
      </c>
      <c r="L52" s="30" t="s">
        <v>206</v>
      </c>
      <c r="M52" s="10" t="s">
        <v>37</v>
      </c>
      <c r="N52" s="10" t="str">
        <f t="shared" si="1"/>
        <v/>
      </c>
      <c r="O52" s="10" t="str">
        <f t="shared" si="2"/>
        <v/>
      </c>
      <c r="P52" s="29"/>
      <c r="Q52" s="20"/>
      <c r="R52" s="10"/>
      <c r="S52" s="10"/>
      <c r="T52"/>
    </row>
    <row r="53" spans="1:20" s="127" customFormat="1" ht="13.5" customHeight="1" x14ac:dyDescent="0.2">
      <c r="A53" s="3" t="s">
        <v>38</v>
      </c>
      <c r="B53" s="10">
        <f t="shared" si="0"/>
        <v>5.6000000000000001E-2</v>
      </c>
      <c r="C53" s="10">
        <v>5.6000000000000001E-2</v>
      </c>
      <c r="D53" s="10">
        <v>0.22</v>
      </c>
      <c r="E53" s="10">
        <v>62</v>
      </c>
      <c r="F53" s="10" t="s">
        <v>38</v>
      </c>
      <c r="G53" s="10"/>
      <c r="H53" s="10">
        <v>1.4E-2</v>
      </c>
      <c r="I53" s="10" t="s">
        <v>38</v>
      </c>
      <c r="J53" s="29">
        <v>0.05</v>
      </c>
      <c r="K53" s="29" t="s">
        <v>269</v>
      </c>
      <c r="L53" s="30" t="s">
        <v>206</v>
      </c>
      <c r="M53" s="10" t="s">
        <v>38</v>
      </c>
      <c r="N53" s="10" t="str">
        <f t="shared" si="1"/>
        <v>Y</v>
      </c>
      <c r="O53" s="10" t="str">
        <f t="shared" si="2"/>
        <v/>
      </c>
      <c r="P53" s="29"/>
      <c r="Q53" s="20"/>
      <c r="R53" s="10"/>
      <c r="S53" s="10"/>
      <c r="T53"/>
    </row>
    <row r="54" spans="1:20" s="127" customFormat="1" ht="13.5" customHeight="1" x14ac:dyDescent="0.2">
      <c r="A54" s="3" t="s">
        <v>39</v>
      </c>
      <c r="B54" s="10">
        <f t="shared" si="0"/>
        <v>8300</v>
      </c>
      <c r="C54" s="10"/>
      <c r="D54" s="10"/>
      <c r="E54" s="10">
        <v>8300</v>
      </c>
      <c r="F54" s="10" t="s">
        <v>39</v>
      </c>
      <c r="G54" s="10"/>
      <c r="H54" s="10">
        <v>0.66</v>
      </c>
      <c r="I54" s="10" t="s">
        <v>39</v>
      </c>
      <c r="J54" s="29">
        <v>2.5</v>
      </c>
      <c r="K54" s="29" t="s">
        <v>265</v>
      </c>
      <c r="L54" s="30" t="s">
        <v>206</v>
      </c>
      <c r="M54" s="10" t="s">
        <v>39</v>
      </c>
      <c r="N54" s="10" t="str">
        <f t="shared" si="1"/>
        <v>Y</v>
      </c>
      <c r="O54" s="10" t="str">
        <f t="shared" si="2"/>
        <v/>
      </c>
      <c r="P54" s="29">
        <v>10</v>
      </c>
      <c r="Q54" s="20"/>
      <c r="R54" s="10"/>
      <c r="S54" s="10"/>
      <c r="T54"/>
    </row>
    <row r="55" spans="1:20" s="127" customFormat="1" ht="13.5" customHeight="1" x14ac:dyDescent="0.2">
      <c r="A55" s="3" t="s">
        <v>40</v>
      </c>
      <c r="B55" s="10">
        <f t="shared" si="0"/>
        <v>1.2</v>
      </c>
      <c r="C55" s="10">
        <v>130</v>
      </c>
      <c r="D55" s="10">
        <v>640</v>
      </c>
      <c r="E55" s="10">
        <v>1.2</v>
      </c>
      <c r="F55" s="10" t="s">
        <v>40</v>
      </c>
      <c r="G55" s="10" t="s">
        <v>150</v>
      </c>
      <c r="H55" s="10">
        <v>0.2</v>
      </c>
      <c r="I55" s="10" t="s">
        <v>40</v>
      </c>
      <c r="J55" s="29">
        <v>0.5</v>
      </c>
      <c r="K55" s="29" t="s">
        <v>261</v>
      </c>
      <c r="L55" s="30" t="s">
        <v>206</v>
      </c>
      <c r="M55" s="10" t="s">
        <v>40</v>
      </c>
      <c r="N55" s="10" t="str">
        <f t="shared" si="1"/>
        <v>Y</v>
      </c>
      <c r="O55" s="10" t="str">
        <f t="shared" si="2"/>
        <v/>
      </c>
      <c r="P55" s="29">
        <v>10</v>
      </c>
      <c r="Q55" s="20"/>
      <c r="R55" s="10"/>
      <c r="S55" s="10"/>
      <c r="T55"/>
    </row>
    <row r="56" spans="1:20" s="127" customFormat="1" ht="13.5" customHeight="1" x14ac:dyDescent="0.2">
      <c r="A56" s="3" t="s">
        <v>229</v>
      </c>
      <c r="B56" s="10">
        <f t="shared" si="0"/>
        <v>1600000</v>
      </c>
      <c r="C56" s="10">
        <v>1600000</v>
      </c>
      <c r="D56" s="10">
        <v>2600000</v>
      </c>
      <c r="E56" s="10"/>
      <c r="F56" s="10" t="s">
        <v>229</v>
      </c>
      <c r="G56" s="10"/>
      <c r="H56" s="10"/>
      <c r="I56" s="10" t="s">
        <v>229</v>
      </c>
      <c r="J56" s="29"/>
      <c r="K56" s="29"/>
      <c r="L56" s="30"/>
      <c r="M56" s="10" t="s">
        <v>229</v>
      </c>
      <c r="N56" s="10" t="str">
        <f t="shared" si="1"/>
        <v>Y</v>
      </c>
      <c r="O56" s="10" t="str">
        <f t="shared" si="2"/>
        <v/>
      </c>
      <c r="P56" s="10"/>
      <c r="Q56" s="20"/>
      <c r="R56" s="10"/>
      <c r="S56" s="10"/>
      <c r="T56"/>
    </row>
    <row r="57" spans="1:20" s="127" customFormat="1" ht="13.5" customHeight="1" x14ac:dyDescent="0.2">
      <c r="A57" s="3" t="s">
        <v>230</v>
      </c>
      <c r="B57" s="10">
        <f t="shared" si="0"/>
        <v>1200000</v>
      </c>
      <c r="C57" s="10">
        <v>1200000</v>
      </c>
      <c r="D57" s="10">
        <v>2000000</v>
      </c>
      <c r="E57" s="10"/>
      <c r="F57" s="10" t="s">
        <v>230</v>
      </c>
      <c r="G57" s="10"/>
      <c r="H57" s="10"/>
      <c r="I57" s="10" t="s">
        <v>230</v>
      </c>
      <c r="J57" s="29"/>
      <c r="K57" s="29"/>
      <c r="L57" s="30"/>
      <c r="M57" s="10" t="s">
        <v>230</v>
      </c>
      <c r="N57" s="10" t="str">
        <f t="shared" si="1"/>
        <v>Y</v>
      </c>
      <c r="O57" s="10" t="str">
        <f t="shared" si="2"/>
        <v/>
      </c>
      <c r="P57" s="10"/>
      <c r="Q57" s="20"/>
      <c r="R57" s="10"/>
      <c r="S57" s="10"/>
      <c r="T57"/>
    </row>
    <row r="58" spans="1:20" s="127" customFormat="1" ht="13.5" customHeight="1" x14ac:dyDescent="0.2">
      <c r="A58" s="3" t="s">
        <v>41</v>
      </c>
      <c r="B58" s="10">
        <f t="shared" si="0"/>
        <v>8.6000000000000003E-5</v>
      </c>
      <c r="C58" s="10">
        <v>59</v>
      </c>
      <c r="D58" s="10">
        <v>300</v>
      </c>
      <c r="E58" s="10">
        <v>8.6000000000000003E-5</v>
      </c>
      <c r="F58" s="10" t="s">
        <v>41</v>
      </c>
      <c r="G58" s="10" t="s">
        <v>150</v>
      </c>
      <c r="H58" s="10">
        <v>44</v>
      </c>
      <c r="I58" s="10" t="s">
        <v>41</v>
      </c>
      <c r="J58" s="29">
        <v>50</v>
      </c>
      <c r="K58" s="29" t="s">
        <v>265</v>
      </c>
      <c r="L58" s="30" t="s">
        <v>189</v>
      </c>
      <c r="M58" s="10" t="s">
        <v>41</v>
      </c>
      <c r="N58" s="10" t="str">
        <f t="shared" si="1"/>
        <v/>
      </c>
      <c r="O58" s="10" t="str">
        <f t="shared" si="2"/>
        <v/>
      </c>
      <c r="P58" s="29">
        <v>50</v>
      </c>
      <c r="Q58" s="20"/>
      <c r="R58" s="10"/>
      <c r="S58" s="10"/>
      <c r="T58"/>
    </row>
    <row r="59" spans="1:20" s="127" customFormat="1" ht="13.5" customHeight="1" x14ac:dyDescent="0.2">
      <c r="A59" s="3" t="s">
        <v>42</v>
      </c>
      <c r="B59" s="10">
        <f t="shared" si="0"/>
        <v>3.8E-3</v>
      </c>
      <c r="C59" s="10">
        <v>0.1</v>
      </c>
      <c r="D59" s="10">
        <v>0.5</v>
      </c>
      <c r="E59" s="10">
        <v>3.8E-3</v>
      </c>
      <c r="F59" s="10" t="s">
        <v>42</v>
      </c>
      <c r="G59" s="10" t="s">
        <v>150</v>
      </c>
      <c r="H59" s="10">
        <v>1.2999999999999999E-2</v>
      </c>
      <c r="I59" s="10" t="s">
        <v>42</v>
      </c>
      <c r="J59" s="29">
        <v>2.5</v>
      </c>
      <c r="K59" s="29" t="s">
        <v>265</v>
      </c>
      <c r="L59" s="30" t="s">
        <v>206</v>
      </c>
      <c r="M59" s="10" t="s">
        <v>42</v>
      </c>
      <c r="N59" s="10" t="str">
        <f t="shared" si="1"/>
        <v/>
      </c>
      <c r="O59" s="10" t="str">
        <f t="shared" si="2"/>
        <v/>
      </c>
      <c r="P59" s="29">
        <v>10</v>
      </c>
      <c r="Q59" s="20"/>
      <c r="R59" s="10"/>
      <c r="S59" s="10"/>
      <c r="T59"/>
    </row>
    <row r="60" spans="1:20" s="127" customFormat="1" ht="13.5" customHeight="1" x14ac:dyDescent="0.2">
      <c r="A60" s="3" t="s">
        <v>43</v>
      </c>
      <c r="B60" s="10">
        <f t="shared" si="0"/>
        <v>3.8E-3</v>
      </c>
      <c r="C60" s="10"/>
      <c r="D60" s="10"/>
      <c r="E60" s="10">
        <v>3.8E-3</v>
      </c>
      <c r="F60" s="10" t="s">
        <v>43</v>
      </c>
      <c r="G60" s="10" t="s">
        <v>150</v>
      </c>
      <c r="H60" s="10">
        <v>2.3E-2</v>
      </c>
      <c r="I60" s="10" t="s">
        <v>43</v>
      </c>
      <c r="J60" s="29">
        <v>2.5</v>
      </c>
      <c r="K60" s="29" t="s">
        <v>265</v>
      </c>
      <c r="L60" s="30" t="s">
        <v>206</v>
      </c>
      <c r="M60" s="10" t="s">
        <v>43</v>
      </c>
      <c r="N60" s="10" t="str">
        <f t="shared" si="1"/>
        <v/>
      </c>
      <c r="O60" s="10" t="str">
        <f t="shared" si="2"/>
        <v/>
      </c>
      <c r="P60" s="29">
        <v>10</v>
      </c>
      <c r="Q60" s="20"/>
      <c r="R60" s="10"/>
      <c r="S60" s="10"/>
      <c r="T60"/>
    </row>
    <row r="61" spans="1:20" s="127" customFormat="1" ht="13.5" customHeight="1" x14ac:dyDescent="0.2">
      <c r="A61" s="3" t="s">
        <v>177</v>
      </c>
      <c r="B61" s="10" t="str">
        <f t="shared" si="0"/>
        <v/>
      </c>
      <c r="C61" s="10"/>
      <c r="D61" s="10"/>
      <c r="E61" s="10"/>
      <c r="F61" s="10" t="s">
        <v>177</v>
      </c>
      <c r="G61" s="10"/>
      <c r="H61" s="10"/>
      <c r="I61" s="10" t="s">
        <v>177</v>
      </c>
      <c r="J61" s="29">
        <v>2.5</v>
      </c>
      <c r="K61" s="29" t="s">
        <v>265</v>
      </c>
      <c r="L61" s="30" t="s">
        <v>206</v>
      </c>
      <c r="M61" s="10" t="s">
        <v>177</v>
      </c>
      <c r="N61" s="10" t="str">
        <f t="shared" si="1"/>
        <v/>
      </c>
      <c r="O61" s="10" t="str">
        <f t="shared" si="2"/>
        <v/>
      </c>
      <c r="P61" s="29">
        <v>20</v>
      </c>
      <c r="Q61" s="20"/>
      <c r="R61" s="10"/>
      <c r="S61" s="10"/>
      <c r="T61"/>
    </row>
    <row r="62" spans="1:20" s="127" customFormat="1" ht="13.5" customHeight="1" x14ac:dyDescent="0.2">
      <c r="A62" s="3" t="s">
        <v>44</v>
      </c>
      <c r="B62" s="10">
        <f t="shared" si="0"/>
        <v>3.8E-3</v>
      </c>
      <c r="C62" s="10"/>
      <c r="D62" s="10"/>
      <c r="E62" s="10">
        <v>3.8E-3</v>
      </c>
      <c r="F62" s="10" t="s">
        <v>44</v>
      </c>
      <c r="G62" s="10" t="s">
        <v>150</v>
      </c>
      <c r="H62" s="10">
        <v>1.7000000000000001E-2</v>
      </c>
      <c r="I62" s="10" t="s">
        <v>44</v>
      </c>
      <c r="J62" s="29">
        <v>2.5</v>
      </c>
      <c r="K62" s="29" t="s">
        <v>265</v>
      </c>
      <c r="L62" s="30" t="s">
        <v>206</v>
      </c>
      <c r="M62" s="10" t="s">
        <v>44</v>
      </c>
      <c r="N62" s="10" t="str">
        <f t="shared" si="1"/>
        <v/>
      </c>
      <c r="O62" s="10" t="str">
        <f t="shared" si="2"/>
        <v/>
      </c>
      <c r="P62" s="29">
        <v>10</v>
      </c>
      <c r="Q62" s="20"/>
      <c r="R62" s="10"/>
      <c r="S62" s="10"/>
      <c r="T62"/>
    </row>
    <row r="63" spans="1:20" s="127" customFormat="1" ht="13.5" customHeight="1" x14ac:dyDescent="0.2">
      <c r="A63" s="3" t="s">
        <v>231</v>
      </c>
      <c r="B63" s="10">
        <f t="shared" si="0"/>
        <v>0.2</v>
      </c>
      <c r="C63" s="10"/>
      <c r="D63" s="10"/>
      <c r="E63" s="10">
        <v>0.2</v>
      </c>
      <c r="F63" s="10" t="s">
        <v>231</v>
      </c>
      <c r="G63" s="10" t="s">
        <v>150</v>
      </c>
      <c r="H63" s="10"/>
      <c r="I63" s="10" t="s">
        <v>231</v>
      </c>
      <c r="J63" s="29">
        <v>0.5</v>
      </c>
      <c r="K63" s="29" t="s">
        <v>267</v>
      </c>
      <c r="L63" s="30"/>
      <c r="M63" s="10" t="s">
        <v>231</v>
      </c>
      <c r="N63" s="10" t="str">
        <f t="shared" si="1"/>
        <v/>
      </c>
      <c r="O63" s="10" t="str">
        <f t="shared" si="2"/>
        <v/>
      </c>
      <c r="P63" s="29"/>
      <c r="Q63" s="20"/>
      <c r="R63" s="10"/>
      <c r="S63" s="10"/>
      <c r="T63"/>
    </row>
    <row r="64" spans="1:20" s="127" customFormat="1" ht="13.5" customHeight="1" x14ac:dyDescent="0.2">
      <c r="A64" s="3" t="s">
        <v>45</v>
      </c>
      <c r="B64" s="10">
        <f t="shared" si="0"/>
        <v>9.0999999999999987E-3</v>
      </c>
      <c r="C64" s="10"/>
      <c r="D64" s="10"/>
      <c r="E64" s="10">
        <v>9.0999999999999987E-3</v>
      </c>
      <c r="F64" s="10" t="s">
        <v>45</v>
      </c>
      <c r="G64" s="10" t="s">
        <v>150</v>
      </c>
      <c r="H64" s="10">
        <v>6.0000000000000001E-3</v>
      </c>
      <c r="I64" s="10" t="s">
        <v>45</v>
      </c>
      <c r="J64" s="29">
        <v>0.05</v>
      </c>
      <c r="K64" s="29" t="s">
        <v>265</v>
      </c>
      <c r="L64" s="30" t="s">
        <v>206</v>
      </c>
      <c r="M64" s="10" t="s">
        <v>45</v>
      </c>
      <c r="N64" s="10" t="str">
        <f t="shared" si="1"/>
        <v/>
      </c>
      <c r="O64" s="10" t="str">
        <f t="shared" si="2"/>
        <v/>
      </c>
      <c r="P64" s="29"/>
      <c r="Q64" s="20"/>
      <c r="R64" s="10"/>
      <c r="S64" s="10"/>
      <c r="T64"/>
    </row>
    <row r="65" spans="1:20" s="127" customFormat="1" ht="13.5" customHeight="1" x14ac:dyDescent="0.2">
      <c r="A65" s="3" t="s">
        <v>46</v>
      </c>
      <c r="B65" s="10">
        <f t="shared" si="0"/>
        <v>5.6000000000000001E-2</v>
      </c>
      <c r="C65" s="10">
        <v>5.6000000000000001E-2</v>
      </c>
      <c r="D65" s="10">
        <v>0.22</v>
      </c>
      <c r="E65" s="10">
        <v>62</v>
      </c>
      <c r="F65" s="10" t="s">
        <v>46</v>
      </c>
      <c r="G65" s="10"/>
      <c r="H65" s="10">
        <v>4.0000000000000001E-3</v>
      </c>
      <c r="I65" s="10" t="s">
        <v>46</v>
      </c>
      <c r="J65" s="29">
        <v>0.05</v>
      </c>
      <c r="K65" s="29" t="s">
        <v>269</v>
      </c>
      <c r="L65" s="30" t="s">
        <v>206</v>
      </c>
      <c r="M65" s="10" t="s">
        <v>46</v>
      </c>
      <c r="N65" s="10" t="str">
        <f t="shared" si="1"/>
        <v>Y</v>
      </c>
      <c r="O65" s="10" t="str">
        <f t="shared" si="2"/>
        <v/>
      </c>
      <c r="P65" s="29"/>
      <c r="Q65" s="20"/>
      <c r="R65" s="10"/>
      <c r="S65" s="10"/>
      <c r="T65"/>
    </row>
    <row r="66" spans="1:20" s="127" customFormat="1" ht="13.5" customHeight="1" x14ac:dyDescent="0.2">
      <c r="A66" s="3" t="s">
        <v>178</v>
      </c>
      <c r="B66" s="10" t="str">
        <f t="shared" si="0"/>
        <v/>
      </c>
      <c r="C66" s="10"/>
      <c r="D66" s="10"/>
      <c r="E66" s="10"/>
      <c r="F66" s="10" t="s">
        <v>178</v>
      </c>
      <c r="G66" s="10"/>
      <c r="H66" s="10"/>
      <c r="I66" s="10" t="s">
        <v>178</v>
      </c>
      <c r="J66" s="29">
        <v>5</v>
      </c>
      <c r="K66" s="29" t="s">
        <v>265</v>
      </c>
      <c r="L66" s="30" t="s">
        <v>206</v>
      </c>
      <c r="M66" s="10" t="s">
        <v>178</v>
      </c>
      <c r="N66" s="10" t="str">
        <f t="shared" si="1"/>
        <v/>
      </c>
      <c r="O66" s="10" t="str">
        <f t="shared" si="2"/>
        <v/>
      </c>
      <c r="P66" s="29"/>
      <c r="Q66" s="20"/>
      <c r="R66" s="10"/>
      <c r="S66" s="10"/>
      <c r="T66"/>
    </row>
    <row r="67" spans="1:20" s="127" customFormat="1" ht="13.5" customHeight="1" x14ac:dyDescent="0.2">
      <c r="A67" s="3" t="s">
        <v>47</v>
      </c>
      <c r="B67" s="10">
        <f t="shared" ref="B67:B130" si="3">IF(SUM(C67:E67)&gt;0,MIN(C67:E67),"")</f>
        <v>3.0000000000000002E-2</v>
      </c>
      <c r="C67" s="10">
        <v>6000</v>
      </c>
      <c r="D67" s="10">
        <v>30000</v>
      </c>
      <c r="E67" s="10">
        <v>3.0000000000000002E-2</v>
      </c>
      <c r="F67" s="10" t="s">
        <v>47</v>
      </c>
      <c r="G67" s="10" t="s">
        <v>150</v>
      </c>
      <c r="H67" s="10">
        <v>0.3</v>
      </c>
      <c r="I67" s="10" t="s">
        <v>47</v>
      </c>
      <c r="J67" s="29">
        <v>5</v>
      </c>
      <c r="K67" s="29" t="s">
        <v>265</v>
      </c>
      <c r="L67" s="30" t="s">
        <v>206</v>
      </c>
      <c r="M67" s="10" t="s">
        <v>47</v>
      </c>
      <c r="N67" s="10" t="str">
        <f t="shared" ref="N67:N130" si="4">IF(B67&lt;&gt;"",IF(J67&lt;B67,"Y",""),"")</f>
        <v/>
      </c>
      <c r="O67" s="10" t="str">
        <f t="shared" ref="O67:O130" si="5">IF(J67&lt;H67,"Y","")</f>
        <v/>
      </c>
      <c r="P67" s="29">
        <v>10</v>
      </c>
      <c r="Q67" s="20"/>
      <c r="R67" s="10"/>
      <c r="S67" s="10"/>
      <c r="T67"/>
    </row>
    <row r="68" spans="1:20" s="127" customFormat="1" ht="13.5" customHeight="1" x14ac:dyDescent="0.2">
      <c r="A68" s="3" t="s">
        <v>48</v>
      </c>
      <c r="B68" s="10">
        <f t="shared" si="3"/>
        <v>1400</v>
      </c>
      <c r="C68" s="10"/>
      <c r="D68" s="10"/>
      <c r="E68" s="10">
        <v>1400</v>
      </c>
      <c r="F68" s="10" t="s">
        <v>48</v>
      </c>
      <c r="G68" s="10"/>
      <c r="H68" s="10">
        <v>0.8</v>
      </c>
      <c r="I68" s="10" t="s">
        <v>48</v>
      </c>
      <c r="J68" s="29">
        <v>5</v>
      </c>
      <c r="K68" s="29" t="s">
        <v>265</v>
      </c>
      <c r="L68" s="30" t="s">
        <v>206</v>
      </c>
      <c r="M68" s="10" t="s">
        <v>48</v>
      </c>
      <c r="N68" s="10" t="str">
        <f t="shared" si="4"/>
        <v>Y</v>
      </c>
      <c r="O68" s="10" t="str">
        <f t="shared" si="5"/>
        <v/>
      </c>
      <c r="P68" s="29">
        <v>10</v>
      </c>
      <c r="Q68" s="20"/>
      <c r="R68" s="10"/>
      <c r="S68" s="10"/>
      <c r="T68"/>
    </row>
    <row r="69" spans="1:20" s="127" customFormat="1" ht="13.5" customHeight="1" x14ac:dyDescent="0.2">
      <c r="A69" s="3" t="s">
        <v>49</v>
      </c>
      <c r="B69" s="10">
        <f t="shared" si="3"/>
        <v>1.2</v>
      </c>
      <c r="C69" s="10">
        <v>910</v>
      </c>
      <c r="D69" s="10">
        <v>4500</v>
      </c>
      <c r="E69" s="10">
        <v>1.2</v>
      </c>
      <c r="F69" s="10" t="s">
        <v>49</v>
      </c>
      <c r="G69" s="10" t="s">
        <v>150</v>
      </c>
      <c r="H69" s="10">
        <v>2</v>
      </c>
      <c r="I69" s="10" t="s">
        <v>49</v>
      </c>
      <c r="J69" s="29">
        <v>5</v>
      </c>
      <c r="K69" s="29" t="s">
        <v>265</v>
      </c>
      <c r="L69" s="30" t="s">
        <v>206</v>
      </c>
      <c r="M69" s="10" t="s">
        <v>49</v>
      </c>
      <c r="N69" s="10" t="str">
        <f t="shared" si="4"/>
        <v/>
      </c>
      <c r="O69" s="10" t="str">
        <f t="shared" si="5"/>
        <v/>
      </c>
      <c r="P69" s="29">
        <v>10</v>
      </c>
      <c r="Q69" s="20"/>
      <c r="R69" s="10"/>
      <c r="S69" s="10"/>
      <c r="T69"/>
    </row>
    <row r="70" spans="1:20" s="127" customFormat="1" ht="13.5" customHeight="1" x14ac:dyDescent="0.2">
      <c r="A70" s="3" t="s">
        <v>168</v>
      </c>
      <c r="B70" s="10" t="str">
        <f t="shared" si="3"/>
        <v/>
      </c>
      <c r="C70" s="10"/>
      <c r="D70" s="10"/>
      <c r="E70" s="10"/>
      <c r="F70" s="10" t="s">
        <v>168</v>
      </c>
      <c r="G70" s="10"/>
      <c r="H70" s="10"/>
      <c r="I70" s="10" t="s">
        <v>168</v>
      </c>
      <c r="J70" s="29">
        <v>200</v>
      </c>
      <c r="K70" s="29" t="s">
        <v>270</v>
      </c>
      <c r="L70" s="30" t="s">
        <v>206</v>
      </c>
      <c r="M70" s="10" t="s">
        <v>168</v>
      </c>
      <c r="N70" s="10" t="str">
        <f t="shared" si="4"/>
        <v/>
      </c>
      <c r="O70" s="10" t="str">
        <f t="shared" si="5"/>
        <v/>
      </c>
      <c r="P70" s="29"/>
      <c r="Q70" s="20" t="s">
        <v>150</v>
      </c>
      <c r="R70" s="10">
        <v>1000</v>
      </c>
      <c r="S70" s="10">
        <v>10000</v>
      </c>
      <c r="T70"/>
    </row>
    <row r="71" spans="1:20" s="127" customFormat="1" ht="13.5" customHeight="1" x14ac:dyDescent="0.2">
      <c r="A71" s="3" t="s">
        <v>50</v>
      </c>
      <c r="B71" s="10">
        <f t="shared" si="3"/>
        <v>4.3</v>
      </c>
      <c r="C71" s="10">
        <v>370</v>
      </c>
      <c r="D71" s="10">
        <v>1800</v>
      </c>
      <c r="E71" s="10">
        <v>4.3</v>
      </c>
      <c r="F71" s="10" t="s">
        <v>50</v>
      </c>
      <c r="G71" s="10" t="s">
        <v>150</v>
      </c>
      <c r="H71" s="10">
        <v>0.2</v>
      </c>
      <c r="I71" s="10" t="s">
        <v>50</v>
      </c>
      <c r="J71" s="29">
        <v>0.5</v>
      </c>
      <c r="K71" s="29" t="s">
        <v>261</v>
      </c>
      <c r="L71" s="30" t="s">
        <v>206</v>
      </c>
      <c r="M71" s="10" t="s">
        <v>50</v>
      </c>
      <c r="N71" s="10" t="str">
        <f t="shared" si="4"/>
        <v>Y</v>
      </c>
      <c r="O71" s="10" t="str">
        <f t="shared" si="5"/>
        <v/>
      </c>
      <c r="P71" s="29"/>
      <c r="Q71" s="20"/>
      <c r="R71" s="10"/>
      <c r="S71" s="10"/>
      <c r="T71"/>
    </row>
    <row r="72" spans="1:20" s="127" customFormat="1" ht="13.5" customHeight="1" x14ac:dyDescent="0.2">
      <c r="A72" s="3" t="s">
        <v>51</v>
      </c>
      <c r="B72" s="10">
        <f t="shared" si="3"/>
        <v>35</v>
      </c>
      <c r="C72" s="10">
        <v>35</v>
      </c>
      <c r="D72" s="10">
        <v>140</v>
      </c>
      <c r="E72" s="10">
        <v>150</v>
      </c>
      <c r="F72" s="10" t="s">
        <v>51</v>
      </c>
      <c r="G72" s="10"/>
      <c r="H72" s="10">
        <v>0.34</v>
      </c>
      <c r="I72" s="10" t="s">
        <v>51</v>
      </c>
      <c r="J72" s="29">
        <v>5</v>
      </c>
      <c r="K72" s="29" t="s">
        <v>265</v>
      </c>
      <c r="L72" s="30" t="s">
        <v>206</v>
      </c>
      <c r="M72" s="10" t="s">
        <v>51</v>
      </c>
      <c r="N72" s="10" t="str">
        <f t="shared" si="4"/>
        <v>Y</v>
      </c>
      <c r="O72" s="10" t="str">
        <f t="shared" si="5"/>
        <v/>
      </c>
      <c r="P72" s="29">
        <v>10</v>
      </c>
      <c r="Q72" s="20"/>
      <c r="R72" s="10"/>
      <c r="S72" s="10"/>
      <c r="T72"/>
    </row>
    <row r="73" spans="1:20" s="127" customFormat="1" ht="13.5" customHeight="1" x14ac:dyDescent="0.2">
      <c r="A73" s="3" t="s">
        <v>52</v>
      </c>
      <c r="B73" s="10">
        <f t="shared" si="3"/>
        <v>0.23</v>
      </c>
      <c r="C73" s="10">
        <v>560</v>
      </c>
      <c r="D73" s="10">
        <v>2800</v>
      </c>
      <c r="E73" s="10">
        <v>0.23</v>
      </c>
      <c r="F73" s="10" t="s">
        <v>52</v>
      </c>
      <c r="G73" s="10" t="s">
        <v>150</v>
      </c>
      <c r="H73" s="10">
        <v>0.12000000000000001</v>
      </c>
      <c r="I73" s="10" t="s">
        <v>52</v>
      </c>
      <c r="J73" s="29">
        <v>0.5</v>
      </c>
      <c r="K73" s="29" t="s">
        <v>261</v>
      </c>
      <c r="L73" s="30" t="s">
        <v>206</v>
      </c>
      <c r="M73" s="10" t="s">
        <v>52</v>
      </c>
      <c r="N73" s="10" t="str">
        <f t="shared" si="4"/>
        <v/>
      </c>
      <c r="O73" s="10" t="str">
        <f t="shared" si="5"/>
        <v/>
      </c>
      <c r="P73" s="29">
        <v>10</v>
      </c>
      <c r="Q73" s="20"/>
      <c r="R73" s="10"/>
      <c r="S73" s="10"/>
      <c r="T73"/>
    </row>
    <row r="74" spans="1:20" s="127" customFormat="1" ht="13.5" customHeight="1" x14ac:dyDescent="0.2">
      <c r="A74" s="3" t="s">
        <v>53</v>
      </c>
      <c r="B74" s="10">
        <f t="shared" si="3"/>
        <v>7.9999999999999993E-4</v>
      </c>
      <c r="C74" s="10">
        <v>4.3E-3</v>
      </c>
      <c r="D74" s="10">
        <v>2.4</v>
      </c>
      <c r="E74" s="10">
        <v>7.9999999999999993E-4</v>
      </c>
      <c r="F74" s="10" t="s">
        <v>53</v>
      </c>
      <c r="G74" s="10" t="s">
        <v>150</v>
      </c>
      <c r="H74" s="10">
        <v>1.4E-2</v>
      </c>
      <c r="I74" s="10" t="s">
        <v>53</v>
      </c>
      <c r="J74" s="29">
        <v>1</v>
      </c>
      <c r="K74" s="29" t="s">
        <v>269</v>
      </c>
      <c r="L74" s="30" t="s">
        <v>189</v>
      </c>
      <c r="M74" s="10" t="s">
        <v>53</v>
      </c>
      <c r="N74" s="10" t="str">
        <f t="shared" si="4"/>
        <v/>
      </c>
      <c r="O74" s="10" t="str">
        <f t="shared" si="5"/>
        <v/>
      </c>
      <c r="P74" s="29"/>
      <c r="Q74" s="20"/>
      <c r="R74" s="10"/>
      <c r="S74" s="10"/>
      <c r="T74"/>
    </row>
    <row r="75" spans="1:20" s="127" customFormat="1" ht="13.5" customHeight="1" x14ac:dyDescent="0.2">
      <c r="A75" s="3" t="s">
        <v>135</v>
      </c>
      <c r="B75" s="10">
        <f t="shared" si="3"/>
        <v>250000</v>
      </c>
      <c r="C75" s="10"/>
      <c r="D75" s="10"/>
      <c r="E75" s="10">
        <v>250000</v>
      </c>
      <c r="F75" s="10" t="s">
        <v>135</v>
      </c>
      <c r="G75" s="10"/>
      <c r="H75" s="10"/>
      <c r="I75" s="10" t="s">
        <v>135</v>
      </c>
      <c r="J75" s="29">
        <v>500</v>
      </c>
      <c r="K75" s="29" t="s">
        <v>270</v>
      </c>
      <c r="L75" s="30" t="s">
        <v>206</v>
      </c>
      <c r="M75" s="10" t="s">
        <v>135</v>
      </c>
      <c r="N75" s="10" t="str">
        <f t="shared" si="4"/>
        <v>Y</v>
      </c>
      <c r="O75" s="10" t="str">
        <f t="shared" si="5"/>
        <v/>
      </c>
      <c r="P75" s="29"/>
      <c r="Q75" s="20" t="s">
        <v>150</v>
      </c>
      <c r="R75" s="10">
        <v>250000</v>
      </c>
      <c r="S75" s="10">
        <v>2000000</v>
      </c>
      <c r="T75"/>
    </row>
    <row r="76" spans="1:20" s="127" customFormat="1" ht="13.5" customHeight="1" x14ac:dyDescent="0.2">
      <c r="A76" s="3" t="s">
        <v>54</v>
      </c>
      <c r="B76" s="10">
        <f t="shared" si="3"/>
        <v>130</v>
      </c>
      <c r="C76" s="10">
        <v>240</v>
      </c>
      <c r="D76" s="10">
        <v>1200</v>
      </c>
      <c r="E76" s="10">
        <v>130</v>
      </c>
      <c r="F76" s="10" t="s">
        <v>54</v>
      </c>
      <c r="G76" s="10"/>
      <c r="H76" s="10">
        <v>0.2</v>
      </c>
      <c r="I76" s="10" t="s">
        <v>54</v>
      </c>
      <c r="J76" s="29">
        <v>0.5</v>
      </c>
      <c r="K76" s="29" t="s">
        <v>261</v>
      </c>
      <c r="L76" s="30" t="s">
        <v>206</v>
      </c>
      <c r="M76" s="10" t="s">
        <v>54</v>
      </c>
      <c r="N76" s="10" t="str">
        <f t="shared" si="4"/>
        <v>Y</v>
      </c>
      <c r="O76" s="10" t="str">
        <f t="shared" si="5"/>
        <v/>
      </c>
      <c r="P76" s="29">
        <v>10</v>
      </c>
      <c r="Q76" s="20"/>
      <c r="R76" s="10"/>
      <c r="S76" s="10"/>
      <c r="T76"/>
    </row>
    <row r="77" spans="1:20" s="127" customFormat="1" ht="13.5" customHeight="1" x14ac:dyDescent="0.2">
      <c r="A77" s="3" t="s">
        <v>55</v>
      </c>
      <c r="B77" s="10">
        <f t="shared" si="3"/>
        <v>0.4</v>
      </c>
      <c r="C77" s="10"/>
      <c r="D77" s="10"/>
      <c r="E77" s="10">
        <v>0.4</v>
      </c>
      <c r="F77" s="10" t="s">
        <v>55</v>
      </c>
      <c r="G77" s="10" t="s">
        <v>150</v>
      </c>
      <c r="H77" s="10">
        <v>9.0000000000000011E-2</v>
      </c>
      <c r="I77" s="10" t="s">
        <v>55</v>
      </c>
      <c r="J77" s="29">
        <v>0.5</v>
      </c>
      <c r="K77" s="29" t="s">
        <v>261</v>
      </c>
      <c r="L77" s="30" t="s">
        <v>206</v>
      </c>
      <c r="M77" s="10" t="s">
        <v>55</v>
      </c>
      <c r="N77" s="10" t="str">
        <f t="shared" si="4"/>
        <v/>
      </c>
      <c r="O77" s="10" t="str">
        <f t="shared" si="5"/>
        <v/>
      </c>
      <c r="P77" s="29">
        <v>10</v>
      </c>
      <c r="Q77" s="20"/>
      <c r="R77" s="10"/>
      <c r="S77" s="10"/>
      <c r="T77"/>
    </row>
    <row r="78" spans="1:20" s="127" customFormat="1" ht="13.5" customHeight="1" x14ac:dyDescent="0.2">
      <c r="A78" s="3" t="s">
        <v>216</v>
      </c>
      <c r="B78" s="10" t="str">
        <f t="shared" si="3"/>
        <v/>
      </c>
      <c r="C78" s="10"/>
      <c r="D78" s="10"/>
      <c r="E78" s="10"/>
      <c r="F78" s="10" t="s">
        <v>216</v>
      </c>
      <c r="G78" s="10"/>
      <c r="H78" s="10"/>
      <c r="I78" s="10" t="s">
        <v>216</v>
      </c>
      <c r="J78" s="29">
        <v>0.5</v>
      </c>
      <c r="K78" s="29" t="s">
        <v>261</v>
      </c>
      <c r="L78" s="30" t="s">
        <v>206</v>
      </c>
      <c r="M78" s="10" t="s">
        <v>216</v>
      </c>
      <c r="N78" s="10" t="str">
        <f t="shared" si="4"/>
        <v/>
      </c>
      <c r="O78" s="10" t="str">
        <f t="shared" si="5"/>
        <v/>
      </c>
      <c r="P78" s="29">
        <v>50</v>
      </c>
      <c r="Q78" s="20"/>
      <c r="R78" s="10"/>
      <c r="S78" s="10"/>
      <c r="T78"/>
    </row>
    <row r="79" spans="1:20" s="127" customFormat="1" ht="13.5" customHeight="1" x14ac:dyDescent="0.2">
      <c r="A79" s="3" t="s">
        <v>56</v>
      </c>
      <c r="B79" s="10">
        <f t="shared" si="3"/>
        <v>5.7</v>
      </c>
      <c r="C79" s="10">
        <v>390</v>
      </c>
      <c r="D79" s="10">
        <v>1900</v>
      </c>
      <c r="E79" s="10">
        <v>5.7</v>
      </c>
      <c r="F79" s="10" t="s">
        <v>56</v>
      </c>
      <c r="G79" s="10" t="s">
        <v>150</v>
      </c>
      <c r="H79" s="10">
        <v>0.05</v>
      </c>
      <c r="I79" s="10" t="s">
        <v>56</v>
      </c>
      <c r="J79" s="29">
        <v>0.5</v>
      </c>
      <c r="K79" s="29" t="s">
        <v>261</v>
      </c>
      <c r="L79" s="30" t="s">
        <v>206</v>
      </c>
      <c r="M79" s="10" t="s">
        <v>56</v>
      </c>
      <c r="N79" s="10" t="str">
        <f t="shared" si="4"/>
        <v>Y</v>
      </c>
      <c r="O79" s="10" t="str">
        <f t="shared" si="5"/>
        <v/>
      </c>
      <c r="P79" s="29">
        <v>10</v>
      </c>
      <c r="Q79" s="20"/>
      <c r="R79" s="10"/>
      <c r="S79" s="10"/>
      <c r="T79"/>
    </row>
    <row r="80" spans="1:20" s="127" customFormat="1" ht="13.5" customHeight="1" x14ac:dyDescent="0.2">
      <c r="A80" s="3" t="s">
        <v>57</v>
      </c>
      <c r="B80" s="10">
        <f t="shared" si="3"/>
        <v>3.8E-3</v>
      </c>
      <c r="C80" s="10"/>
      <c r="D80" s="10"/>
      <c r="E80" s="10">
        <v>3.8E-3</v>
      </c>
      <c r="F80" s="10" t="s">
        <v>57</v>
      </c>
      <c r="G80" s="10" t="s">
        <v>150</v>
      </c>
      <c r="H80" s="10">
        <v>0.15</v>
      </c>
      <c r="I80" s="10" t="s">
        <v>57</v>
      </c>
      <c r="J80" s="29">
        <v>2.5</v>
      </c>
      <c r="K80" s="29" t="s">
        <v>265</v>
      </c>
      <c r="L80" s="30" t="s">
        <v>206</v>
      </c>
      <c r="M80" s="10" t="s">
        <v>57</v>
      </c>
      <c r="N80" s="10" t="str">
        <f t="shared" si="4"/>
        <v/>
      </c>
      <c r="O80" s="10" t="str">
        <f t="shared" si="5"/>
        <v/>
      </c>
      <c r="P80" s="29">
        <v>10</v>
      </c>
      <c r="Q80" s="20"/>
      <c r="R80" s="10"/>
      <c r="S80" s="10"/>
      <c r="T80"/>
    </row>
    <row r="81" spans="1:20" s="127" customFormat="1" ht="13.5" customHeight="1" x14ac:dyDescent="0.2">
      <c r="A81" s="3" t="s">
        <v>136</v>
      </c>
      <c r="B81" s="10">
        <f t="shared" si="3"/>
        <v>75000</v>
      </c>
      <c r="C81" s="10"/>
      <c r="D81" s="10"/>
      <c r="E81" s="10">
        <v>75000</v>
      </c>
      <c r="F81" s="10" t="s">
        <v>136</v>
      </c>
      <c r="G81" s="10"/>
      <c r="H81" s="10"/>
      <c r="I81" s="10" t="s">
        <v>136</v>
      </c>
      <c r="J81" s="29">
        <v>5</v>
      </c>
      <c r="K81" s="29" t="s">
        <v>271</v>
      </c>
      <c r="L81" s="30" t="s">
        <v>206</v>
      </c>
      <c r="M81" s="10" t="s">
        <v>136</v>
      </c>
      <c r="N81" s="10" t="str">
        <f t="shared" si="4"/>
        <v>Y</v>
      </c>
      <c r="O81" s="10" t="str">
        <f t="shared" si="5"/>
        <v/>
      </c>
      <c r="P81" s="10"/>
      <c r="Q81" s="20" t="s">
        <v>150</v>
      </c>
      <c r="R81" s="10"/>
      <c r="S81" s="10"/>
      <c r="T81"/>
    </row>
    <row r="82" spans="1:20" s="127" customFormat="1" ht="13.5" customHeight="1" x14ac:dyDescent="0.2">
      <c r="A82" s="3" t="s">
        <v>233</v>
      </c>
      <c r="B82" s="10">
        <f t="shared" si="3"/>
        <v>1000</v>
      </c>
      <c r="C82" s="10"/>
      <c r="D82" s="10"/>
      <c r="E82" s="10">
        <v>1000</v>
      </c>
      <c r="F82" s="10" t="s">
        <v>233</v>
      </c>
      <c r="G82" s="10"/>
      <c r="H82" s="10"/>
      <c r="I82" s="10" t="s">
        <v>233</v>
      </c>
      <c r="J82" s="29"/>
      <c r="K82" s="29"/>
      <c r="L82" s="30"/>
      <c r="M82" s="10" t="s">
        <v>233</v>
      </c>
      <c r="N82" s="10" t="str">
        <f t="shared" si="4"/>
        <v>Y</v>
      </c>
      <c r="O82" s="10" t="str">
        <f t="shared" si="5"/>
        <v/>
      </c>
      <c r="P82" s="10"/>
      <c r="Q82" s="20"/>
      <c r="R82" s="10"/>
      <c r="S82" s="10"/>
      <c r="T82"/>
    </row>
    <row r="83" spans="1:20" s="127" customFormat="1" ht="13.5" customHeight="1" x14ac:dyDescent="0.2">
      <c r="A83" s="3" t="s">
        <v>223</v>
      </c>
      <c r="B83" s="10" t="str">
        <f t="shared" si="3"/>
        <v/>
      </c>
      <c r="C83" s="10"/>
      <c r="D83" s="10"/>
      <c r="E83" s="10"/>
      <c r="F83" s="10" t="s">
        <v>181</v>
      </c>
      <c r="G83" s="10"/>
      <c r="H83" s="10"/>
      <c r="I83" s="10" t="s">
        <v>181</v>
      </c>
      <c r="J83" s="29">
        <v>0.05</v>
      </c>
      <c r="K83" s="29" t="s">
        <v>265</v>
      </c>
      <c r="L83" s="30" t="s">
        <v>206</v>
      </c>
      <c r="M83" s="10" t="s">
        <v>181</v>
      </c>
      <c r="N83" s="10" t="str">
        <f t="shared" si="4"/>
        <v/>
      </c>
      <c r="O83" s="10" t="str">
        <f t="shared" si="5"/>
        <v/>
      </c>
      <c r="P83" s="10"/>
      <c r="Q83" s="20"/>
      <c r="R83" s="10"/>
      <c r="S83" s="10"/>
      <c r="T83"/>
    </row>
    <row r="84" spans="1:20" s="127" customFormat="1" x14ac:dyDescent="0.2">
      <c r="A84" s="3" t="s">
        <v>58</v>
      </c>
      <c r="B84" s="10">
        <f t="shared" si="3"/>
        <v>0.17</v>
      </c>
      <c r="C84" s="10">
        <v>0.17</v>
      </c>
      <c r="D84" s="10">
        <v>0.17</v>
      </c>
      <c r="E84" s="10"/>
      <c r="F84" s="10" t="s">
        <v>58</v>
      </c>
      <c r="G84" s="10"/>
      <c r="H84" s="10"/>
      <c r="I84" s="10" t="s">
        <v>58</v>
      </c>
      <c r="J84" s="29">
        <v>1.5E-3</v>
      </c>
      <c r="K84" s="125" t="s">
        <v>272</v>
      </c>
      <c r="L84" s="30" t="s">
        <v>189</v>
      </c>
      <c r="M84" s="10" t="s">
        <v>58</v>
      </c>
      <c r="N84" s="10" t="str">
        <f t="shared" si="4"/>
        <v>Y</v>
      </c>
      <c r="O84" s="10" t="str">
        <f t="shared" si="5"/>
        <v/>
      </c>
      <c r="P84" s="10"/>
      <c r="Q84" s="20"/>
      <c r="R84" s="10"/>
      <c r="S84" s="10"/>
      <c r="T84"/>
    </row>
    <row r="85" spans="1:20" s="127" customFormat="1" ht="13.5" customHeight="1" x14ac:dyDescent="0.2">
      <c r="A85" s="3" t="s">
        <v>59</v>
      </c>
      <c r="B85" s="10">
        <f t="shared" si="3"/>
        <v>3.8E-3</v>
      </c>
      <c r="C85" s="10"/>
      <c r="D85" s="10"/>
      <c r="E85" s="10">
        <v>3.8E-3</v>
      </c>
      <c r="F85" s="10" t="s">
        <v>59</v>
      </c>
      <c r="G85" s="10" t="s">
        <v>150</v>
      </c>
      <c r="H85" s="10">
        <v>3.0000000000000002E-2</v>
      </c>
      <c r="I85" s="10" t="s">
        <v>59</v>
      </c>
      <c r="J85" s="29">
        <v>2.5</v>
      </c>
      <c r="K85" s="29" t="s">
        <v>265</v>
      </c>
      <c r="L85" s="30" t="s">
        <v>206</v>
      </c>
      <c r="M85" s="10" t="s">
        <v>59</v>
      </c>
      <c r="N85" s="10" t="str">
        <f t="shared" si="4"/>
        <v/>
      </c>
      <c r="O85" s="10" t="str">
        <f t="shared" si="5"/>
        <v/>
      </c>
      <c r="P85" s="10"/>
      <c r="Q85" s="20"/>
      <c r="R85" s="10"/>
      <c r="S85" s="10"/>
      <c r="T85"/>
    </row>
    <row r="86" spans="1:20" s="127" customFormat="1" ht="13.5" customHeight="1" x14ac:dyDescent="0.2">
      <c r="A86" s="3" t="s">
        <v>60</v>
      </c>
      <c r="B86" s="10" t="str">
        <f t="shared" si="3"/>
        <v/>
      </c>
      <c r="C86" s="10"/>
      <c r="D86" s="10"/>
      <c r="E86" s="10"/>
      <c r="F86" s="10" t="s">
        <v>60</v>
      </c>
      <c r="G86" s="10"/>
      <c r="H86" s="10"/>
      <c r="I86" s="10" t="s">
        <v>60</v>
      </c>
      <c r="J86" s="29">
        <v>0.5</v>
      </c>
      <c r="K86" s="29" t="s">
        <v>261</v>
      </c>
      <c r="L86" s="30" t="s">
        <v>206</v>
      </c>
      <c r="M86" s="10" t="s">
        <v>60</v>
      </c>
      <c r="N86" s="10" t="str">
        <f t="shared" si="4"/>
        <v/>
      </c>
      <c r="O86" s="10" t="str">
        <f t="shared" si="5"/>
        <v/>
      </c>
      <c r="P86" s="10"/>
      <c r="Q86" s="20"/>
      <c r="R86" s="10"/>
      <c r="S86" s="10"/>
      <c r="T86"/>
    </row>
    <row r="87" spans="1:20" s="127" customFormat="1" ht="13.5" customHeight="1" x14ac:dyDescent="0.2">
      <c r="A87" s="3" t="s">
        <v>205</v>
      </c>
      <c r="B87" s="10" t="str">
        <f t="shared" si="3"/>
        <v/>
      </c>
      <c r="C87" s="10"/>
      <c r="D87" s="10"/>
      <c r="E87" s="10"/>
      <c r="F87" s="10" t="s">
        <v>205</v>
      </c>
      <c r="G87" s="10"/>
      <c r="H87" s="10"/>
      <c r="I87" s="10" t="s">
        <v>205</v>
      </c>
      <c r="J87" s="29">
        <v>0.5</v>
      </c>
      <c r="K87" s="29" t="s">
        <v>261</v>
      </c>
      <c r="L87" s="30" t="s">
        <v>206</v>
      </c>
      <c r="M87" s="10" t="s">
        <v>205</v>
      </c>
      <c r="N87" s="10" t="str">
        <f t="shared" si="4"/>
        <v/>
      </c>
      <c r="O87" s="10" t="str">
        <f t="shared" si="5"/>
        <v/>
      </c>
      <c r="P87" s="10"/>
      <c r="Q87" s="20"/>
      <c r="R87" s="10"/>
      <c r="S87" s="10"/>
      <c r="T87"/>
    </row>
    <row r="88" spans="1:20" s="127" customFormat="1" ht="13.5" customHeight="1" x14ac:dyDescent="0.2">
      <c r="A88" s="3" t="s">
        <v>173</v>
      </c>
      <c r="B88" s="10">
        <f t="shared" si="3"/>
        <v>0.55000000000000004</v>
      </c>
      <c r="C88" s="10"/>
      <c r="D88" s="10"/>
      <c r="E88" s="10">
        <v>0.55000000000000004</v>
      </c>
      <c r="F88" s="10" t="s">
        <v>173</v>
      </c>
      <c r="G88" s="10" t="s">
        <v>150</v>
      </c>
      <c r="H88" s="10"/>
      <c r="I88" s="10" t="s">
        <v>173</v>
      </c>
      <c r="J88" s="29">
        <v>0.5</v>
      </c>
      <c r="K88" s="29" t="s">
        <v>261</v>
      </c>
      <c r="L88" s="30" t="s">
        <v>206</v>
      </c>
      <c r="M88" s="10" t="s">
        <v>173</v>
      </c>
      <c r="N88" s="10" t="str">
        <f t="shared" si="4"/>
        <v>Y</v>
      </c>
      <c r="O88" s="10" t="str">
        <f t="shared" si="5"/>
        <v/>
      </c>
      <c r="P88" s="29">
        <v>10</v>
      </c>
      <c r="Q88" s="20"/>
      <c r="R88" s="10"/>
      <c r="S88" s="10"/>
      <c r="T88"/>
    </row>
    <row r="89" spans="1:20" s="127" customFormat="1" ht="13.5" customHeight="1" x14ac:dyDescent="0.2">
      <c r="A89" s="3" t="s">
        <v>204</v>
      </c>
      <c r="B89" s="10" t="str">
        <f t="shared" si="3"/>
        <v/>
      </c>
      <c r="C89" s="10"/>
      <c r="D89" s="10"/>
      <c r="E89" s="10"/>
      <c r="F89" s="10" t="s">
        <v>204</v>
      </c>
      <c r="G89" s="10"/>
      <c r="H89" s="10"/>
      <c r="I89" s="10" t="s">
        <v>204</v>
      </c>
      <c r="J89" s="29">
        <v>0.5</v>
      </c>
      <c r="K89" s="29" t="s">
        <v>261</v>
      </c>
      <c r="L89" s="30" t="s">
        <v>206</v>
      </c>
      <c r="M89" s="10" t="s">
        <v>204</v>
      </c>
      <c r="N89" s="10" t="str">
        <f t="shared" si="4"/>
        <v/>
      </c>
      <c r="O89" s="10" t="str">
        <f t="shared" si="5"/>
        <v/>
      </c>
      <c r="P89" s="29"/>
      <c r="Q89" s="20"/>
      <c r="R89" s="10"/>
      <c r="S89" s="10"/>
      <c r="T89"/>
    </row>
    <row r="90" spans="1:20" s="127" customFormat="1" ht="13.5" customHeight="1" x14ac:dyDescent="0.2">
      <c r="A90" s="3" t="s">
        <v>61</v>
      </c>
      <c r="B90" s="10">
        <f t="shared" si="3"/>
        <v>5.2000000000000004E-5</v>
      </c>
      <c r="C90" s="10">
        <v>5.6000000000000001E-2</v>
      </c>
      <c r="D90" s="10">
        <v>0.24000000000000002</v>
      </c>
      <c r="E90" s="10">
        <v>5.2000000000000004E-5</v>
      </c>
      <c r="F90" s="10" t="s">
        <v>61</v>
      </c>
      <c r="G90" s="10"/>
      <c r="H90" s="10">
        <v>2E-3</v>
      </c>
      <c r="I90" s="10" t="s">
        <v>61</v>
      </c>
      <c r="J90" s="29">
        <v>0.05</v>
      </c>
      <c r="K90" s="29" t="s">
        <v>269</v>
      </c>
      <c r="L90" s="30" t="s">
        <v>206</v>
      </c>
      <c r="M90" s="10" t="s">
        <v>61</v>
      </c>
      <c r="N90" s="10" t="str">
        <f t="shared" si="4"/>
        <v/>
      </c>
      <c r="O90" s="10" t="str">
        <f t="shared" si="5"/>
        <v/>
      </c>
      <c r="P90" s="29"/>
      <c r="Q90" s="20"/>
      <c r="R90" s="10"/>
      <c r="S90" s="10"/>
      <c r="T90"/>
    </row>
    <row r="91" spans="1:20" s="127" customFormat="1" ht="13.5" customHeight="1" x14ac:dyDescent="0.2">
      <c r="A91" s="3" t="s">
        <v>62</v>
      </c>
      <c r="B91" s="10">
        <f t="shared" si="3"/>
        <v>800</v>
      </c>
      <c r="C91" s="10">
        <v>800</v>
      </c>
      <c r="D91" s="10">
        <v>4000</v>
      </c>
      <c r="E91" s="10">
        <v>17000</v>
      </c>
      <c r="F91" s="10" t="s">
        <v>62</v>
      </c>
      <c r="G91" s="10"/>
      <c r="H91" s="10">
        <v>0.49</v>
      </c>
      <c r="I91" s="10" t="s">
        <v>62</v>
      </c>
      <c r="J91" s="29">
        <v>5</v>
      </c>
      <c r="K91" s="29" t="s">
        <v>265</v>
      </c>
      <c r="L91" s="30" t="s">
        <v>206</v>
      </c>
      <c r="M91" s="10" t="s">
        <v>62</v>
      </c>
      <c r="N91" s="10" t="str">
        <f t="shared" si="4"/>
        <v>Y</v>
      </c>
      <c r="O91" s="10" t="str">
        <f t="shared" si="5"/>
        <v/>
      </c>
      <c r="P91" s="29">
        <v>10</v>
      </c>
      <c r="Q91" s="20"/>
      <c r="R91" s="10"/>
      <c r="S91" s="10"/>
      <c r="T91"/>
    </row>
    <row r="92" spans="1:20" s="127" customFormat="1" ht="13.5" customHeight="1" x14ac:dyDescent="0.2">
      <c r="A92" s="3" t="s">
        <v>63</v>
      </c>
      <c r="B92" s="10">
        <f t="shared" si="3"/>
        <v>500</v>
      </c>
      <c r="C92" s="10">
        <v>500</v>
      </c>
      <c r="D92" s="10">
        <v>2500</v>
      </c>
      <c r="E92" s="10">
        <v>270000</v>
      </c>
      <c r="F92" s="10" t="s">
        <v>63</v>
      </c>
      <c r="G92" s="10"/>
      <c r="H92" s="10">
        <v>0.28999999999999998</v>
      </c>
      <c r="I92" s="10" t="s">
        <v>63</v>
      </c>
      <c r="J92" s="29">
        <v>5</v>
      </c>
      <c r="K92" s="29" t="s">
        <v>265</v>
      </c>
      <c r="L92" s="30" t="s">
        <v>206</v>
      </c>
      <c r="M92" s="10" t="s">
        <v>63</v>
      </c>
      <c r="N92" s="10" t="str">
        <f t="shared" si="4"/>
        <v>Y</v>
      </c>
      <c r="O92" s="10" t="str">
        <f t="shared" si="5"/>
        <v/>
      </c>
      <c r="P92" s="29">
        <v>10</v>
      </c>
      <c r="Q92" s="20"/>
      <c r="R92" s="10"/>
      <c r="S92" s="10"/>
      <c r="T92"/>
    </row>
    <row r="93" spans="1:20" s="127" customFormat="1" ht="13.5" customHeight="1" x14ac:dyDescent="0.2">
      <c r="A93" s="3" t="s">
        <v>64</v>
      </c>
      <c r="B93" s="10">
        <f t="shared" si="3"/>
        <v>21</v>
      </c>
      <c r="C93" s="10">
        <v>21</v>
      </c>
      <c r="D93" s="10">
        <v>110</v>
      </c>
      <c r="E93" s="10">
        <v>2000</v>
      </c>
      <c r="F93" s="10" t="s">
        <v>64</v>
      </c>
      <c r="G93" s="10"/>
      <c r="H93" s="10">
        <v>0.36000000000000004</v>
      </c>
      <c r="I93" s="10" t="s">
        <v>64</v>
      </c>
      <c r="J93" s="29">
        <v>5</v>
      </c>
      <c r="K93" s="29" t="s">
        <v>265</v>
      </c>
      <c r="L93" s="30" t="s">
        <v>206</v>
      </c>
      <c r="M93" s="10" t="s">
        <v>64</v>
      </c>
      <c r="N93" s="10" t="str">
        <f t="shared" si="4"/>
        <v>Y</v>
      </c>
      <c r="O93" s="10" t="str">
        <f t="shared" si="5"/>
        <v/>
      </c>
      <c r="P93" s="29">
        <v>10</v>
      </c>
      <c r="Q93" s="20"/>
      <c r="R93" s="10"/>
      <c r="S93" s="10"/>
      <c r="T93"/>
    </row>
    <row r="94" spans="1:20" s="127" customFormat="1" ht="13.5" customHeight="1" x14ac:dyDescent="0.2">
      <c r="A94" s="3" t="s">
        <v>180</v>
      </c>
      <c r="B94" s="10" t="str">
        <f t="shared" si="3"/>
        <v/>
      </c>
      <c r="C94" s="10"/>
      <c r="D94" s="10"/>
      <c r="E94" s="10"/>
      <c r="F94" s="10" t="s">
        <v>180</v>
      </c>
      <c r="G94" s="10"/>
      <c r="H94" s="10"/>
      <c r="I94" s="10" t="s">
        <v>180</v>
      </c>
      <c r="J94" s="29">
        <v>5</v>
      </c>
      <c r="K94" s="29" t="s">
        <v>265</v>
      </c>
      <c r="L94" s="30" t="s">
        <v>206</v>
      </c>
      <c r="M94" s="10" t="s">
        <v>180</v>
      </c>
      <c r="N94" s="10" t="str">
        <f t="shared" si="4"/>
        <v/>
      </c>
      <c r="O94" s="10" t="str">
        <f t="shared" si="5"/>
        <v/>
      </c>
      <c r="P94" s="29">
        <v>10</v>
      </c>
      <c r="Q94" s="20"/>
      <c r="R94" s="10"/>
      <c r="S94" s="10"/>
      <c r="T94"/>
    </row>
    <row r="95" spans="1:20" s="127" customFormat="1" ht="13.5" customHeight="1" x14ac:dyDescent="0.2">
      <c r="A95" s="3" t="s">
        <v>65</v>
      </c>
      <c r="B95" s="10">
        <f t="shared" si="3"/>
        <v>300</v>
      </c>
      <c r="C95" s="10"/>
      <c r="D95" s="10"/>
      <c r="E95" s="10">
        <v>300</v>
      </c>
      <c r="F95" s="10" t="s">
        <v>65</v>
      </c>
      <c r="G95" s="10"/>
      <c r="H95" s="10">
        <v>1</v>
      </c>
      <c r="I95" s="10" t="s">
        <v>65</v>
      </c>
      <c r="J95" s="29">
        <v>20</v>
      </c>
      <c r="K95" s="29" t="s">
        <v>273</v>
      </c>
      <c r="L95" s="30" t="s">
        <v>206</v>
      </c>
      <c r="M95" s="10" t="s">
        <v>65</v>
      </c>
      <c r="N95" s="10" t="str">
        <f t="shared" si="4"/>
        <v>Y</v>
      </c>
      <c r="O95" s="10" t="str">
        <f t="shared" si="5"/>
        <v/>
      </c>
      <c r="P95" s="29"/>
      <c r="Q95" s="20" t="s">
        <v>150</v>
      </c>
      <c r="R95" s="10"/>
      <c r="S95" s="10"/>
      <c r="T95"/>
    </row>
    <row r="96" spans="1:20" s="127" customFormat="1" ht="13.5" customHeight="1" x14ac:dyDescent="0.2">
      <c r="A96" s="3" t="s">
        <v>182</v>
      </c>
      <c r="B96" s="10" t="str">
        <f t="shared" si="3"/>
        <v/>
      </c>
      <c r="C96" s="10"/>
      <c r="D96" s="10"/>
      <c r="E96" s="10"/>
      <c r="F96" s="10" t="s">
        <v>182</v>
      </c>
      <c r="G96" s="10"/>
      <c r="H96" s="10"/>
      <c r="I96" s="10" t="s">
        <v>182</v>
      </c>
      <c r="J96" s="29">
        <v>0.05</v>
      </c>
      <c r="K96" s="29" t="s">
        <v>269</v>
      </c>
      <c r="L96" s="30" t="s">
        <v>206</v>
      </c>
      <c r="M96" s="10" t="s">
        <v>182</v>
      </c>
      <c r="N96" s="10" t="str">
        <f t="shared" si="4"/>
        <v/>
      </c>
      <c r="O96" s="10" t="str">
        <f t="shared" si="5"/>
        <v/>
      </c>
      <c r="P96" s="29"/>
      <c r="Q96" s="20"/>
      <c r="R96" s="10"/>
      <c r="S96" s="10"/>
      <c r="T96"/>
    </row>
    <row r="97" spans="1:20" s="127" customFormat="1" ht="13.5" customHeight="1" x14ac:dyDescent="0.2">
      <c r="A97" s="3" t="s">
        <v>66</v>
      </c>
      <c r="B97" s="10">
        <f t="shared" si="3"/>
        <v>3.6000000000000004E-2</v>
      </c>
      <c r="C97" s="10">
        <v>3.6000000000000004E-2</v>
      </c>
      <c r="D97" s="10">
        <v>8.6000000000000007E-2</v>
      </c>
      <c r="E97" s="10">
        <v>5.8999999999999997E-2</v>
      </c>
      <c r="F97" s="10" t="s">
        <v>66</v>
      </c>
      <c r="G97" s="10"/>
      <c r="H97" s="10">
        <v>6.0000000000000001E-3</v>
      </c>
      <c r="I97" s="10" t="s">
        <v>66</v>
      </c>
      <c r="J97" s="29">
        <v>0.05</v>
      </c>
      <c r="K97" s="29" t="s">
        <v>269</v>
      </c>
      <c r="L97" s="30" t="s">
        <v>206</v>
      </c>
      <c r="M97" s="10" t="s">
        <v>66</v>
      </c>
      <c r="N97" s="10" t="str">
        <f t="shared" si="4"/>
        <v/>
      </c>
      <c r="O97" s="10" t="str">
        <f t="shared" si="5"/>
        <v/>
      </c>
      <c r="P97" s="29"/>
      <c r="Q97" s="20"/>
      <c r="R97" s="10"/>
      <c r="S97" s="10"/>
      <c r="T97"/>
    </row>
    <row r="98" spans="1:20" s="127" customFormat="1" ht="13.5" customHeight="1" x14ac:dyDescent="0.2">
      <c r="A98" s="3" t="s">
        <v>67</v>
      </c>
      <c r="B98" s="10">
        <f t="shared" si="3"/>
        <v>0.28999999999999998</v>
      </c>
      <c r="C98" s="10"/>
      <c r="D98" s="10"/>
      <c r="E98" s="10">
        <v>0.28999999999999998</v>
      </c>
      <c r="F98" s="10" t="s">
        <v>67</v>
      </c>
      <c r="G98" s="10"/>
      <c r="H98" s="10">
        <v>2.3E-2</v>
      </c>
      <c r="I98" s="10" t="s">
        <v>67</v>
      </c>
      <c r="J98" s="29">
        <v>0.05</v>
      </c>
      <c r="K98" s="29" t="s">
        <v>269</v>
      </c>
      <c r="L98" s="30" t="s">
        <v>206</v>
      </c>
      <c r="M98" s="10" t="s">
        <v>67</v>
      </c>
      <c r="N98" s="10" t="str">
        <f t="shared" si="4"/>
        <v>Y</v>
      </c>
      <c r="O98" s="10" t="str">
        <f t="shared" si="5"/>
        <v/>
      </c>
      <c r="P98" s="29"/>
      <c r="Q98" s="20"/>
      <c r="R98" s="10"/>
      <c r="S98" s="10"/>
      <c r="T98"/>
    </row>
    <row r="99" spans="1:20" s="127" customFormat="1" ht="13.5" customHeight="1" x14ac:dyDescent="0.2">
      <c r="A99" s="3" t="s">
        <v>68</v>
      </c>
      <c r="B99" s="10">
        <f t="shared" si="3"/>
        <v>530</v>
      </c>
      <c r="C99" s="10">
        <v>580</v>
      </c>
      <c r="D99" s="10">
        <v>2900</v>
      </c>
      <c r="E99" s="10">
        <v>530</v>
      </c>
      <c r="F99" s="10" t="s">
        <v>68</v>
      </c>
      <c r="G99" s="10"/>
      <c r="H99" s="10">
        <v>0.2</v>
      </c>
      <c r="I99" s="10" t="s">
        <v>68</v>
      </c>
      <c r="J99" s="29">
        <v>0.5</v>
      </c>
      <c r="K99" s="29" t="s">
        <v>261</v>
      </c>
      <c r="L99" s="30" t="s">
        <v>206</v>
      </c>
      <c r="M99" s="10" t="s">
        <v>68</v>
      </c>
      <c r="N99" s="10" t="str">
        <f t="shared" si="4"/>
        <v>Y</v>
      </c>
      <c r="O99" s="10" t="str">
        <f t="shared" si="5"/>
        <v/>
      </c>
      <c r="P99" s="29">
        <v>10</v>
      </c>
      <c r="Q99" s="20"/>
      <c r="R99" s="10"/>
      <c r="S99" s="10"/>
      <c r="T99"/>
    </row>
    <row r="100" spans="1:20" s="127" customFormat="1" ht="13.5" customHeight="1" x14ac:dyDescent="0.2">
      <c r="A100" s="3" t="s">
        <v>192</v>
      </c>
      <c r="B100" s="10" t="str">
        <f t="shared" si="3"/>
        <v/>
      </c>
      <c r="C100" s="10"/>
      <c r="D100" s="10"/>
      <c r="E100" s="10"/>
      <c r="F100" s="10" t="s">
        <v>192</v>
      </c>
      <c r="G100" s="10"/>
      <c r="H100" s="10"/>
      <c r="I100" s="10" t="s">
        <v>192</v>
      </c>
      <c r="J100" s="29">
        <v>1000</v>
      </c>
      <c r="K100" s="29" t="s">
        <v>274</v>
      </c>
      <c r="L100" s="30" t="s">
        <v>206</v>
      </c>
      <c r="M100" s="10" t="s">
        <v>192</v>
      </c>
      <c r="N100" s="10" t="str">
        <f t="shared" si="4"/>
        <v/>
      </c>
      <c r="O100" s="10" t="str">
        <f t="shared" si="5"/>
        <v/>
      </c>
      <c r="P100" s="29"/>
      <c r="Q100" s="20"/>
      <c r="R100" s="10"/>
      <c r="S100" s="10"/>
      <c r="T100"/>
    </row>
    <row r="101" spans="1:20" s="127" customFormat="1" ht="13.5" customHeight="1" x14ac:dyDescent="0.2">
      <c r="A101" s="3" t="s">
        <v>69</v>
      </c>
      <c r="B101" s="10">
        <f t="shared" si="3"/>
        <v>40</v>
      </c>
      <c r="C101" s="10">
        <v>40</v>
      </c>
      <c r="D101" s="10">
        <v>200</v>
      </c>
      <c r="E101" s="10">
        <v>130</v>
      </c>
      <c r="F101" s="10" t="s">
        <v>69</v>
      </c>
      <c r="G101" s="10"/>
      <c r="H101" s="10">
        <v>0.21000000000000002</v>
      </c>
      <c r="I101" s="10" t="s">
        <v>69</v>
      </c>
      <c r="J101" s="29">
        <v>2.5</v>
      </c>
      <c r="K101" s="29" t="s">
        <v>265</v>
      </c>
      <c r="L101" s="30" t="s">
        <v>206</v>
      </c>
      <c r="M101" s="10" t="s">
        <v>69</v>
      </c>
      <c r="N101" s="10" t="str">
        <f t="shared" si="4"/>
        <v>Y</v>
      </c>
      <c r="O101" s="10" t="str">
        <f t="shared" si="5"/>
        <v/>
      </c>
      <c r="P101" s="29">
        <v>10</v>
      </c>
      <c r="Q101" s="20"/>
      <c r="R101" s="10"/>
      <c r="S101" s="10"/>
      <c r="T101"/>
    </row>
    <row r="102" spans="1:20" s="127" customFormat="1" ht="13.5" customHeight="1" x14ac:dyDescent="0.2">
      <c r="A102" s="3" t="s">
        <v>70</v>
      </c>
      <c r="B102" s="10">
        <f t="shared" si="3"/>
        <v>1100</v>
      </c>
      <c r="C102" s="10"/>
      <c r="D102" s="10"/>
      <c r="E102" s="10">
        <v>1100</v>
      </c>
      <c r="F102" s="10" t="s">
        <v>70</v>
      </c>
      <c r="G102" s="10"/>
      <c r="H102" s="10">
        <v>0.21000000000000002</v>
      </c>
      <c r="I102" s="10" t="s">
        <v>70</v>
      </c>
      <c r="J102" s="29">
        <v>2.5</v>
      </c>
      <c r="K102" s="29" t="s">
        <v>265</v>
      </c>
      <c r="L102" s="30" t="s">
        <v>206</v>
      </c>
      <c r="M102" s="10" t="s">
        <v>70</v>
      </c>
      <c r="N102" s="10" t="str">
        <f t="shared" si="4"/>
        <v>Y</v>
      </c>
      <c r="O102" s="10" t="str">
        <f t="shared" si="5"/>
        <v/>
      </c>
      <c r="P102" s="29">
        <v>10</v>
      </c>
      <c r="Q102" s="20"/>
      <c r="R102" s="10"/>
      <c r="S102" s="10"/>
      <c r="T102"/>
    </row>
    <row r="103" spans="1:20" s="127" customFormat="1" ht="13.5" customHeight="1" x14ac:dyDescent="0.2">
      <c r="A103" s="3" t="s">
        <v>71</v>
      </c>
      <c r="B103" s="10">
        <f t="shared" si="3"/>
        <v>2000</v>
      </c>
      <c r="C103" s="10"/>
      <c r="D103" s="10"/>
      <c r="E103" s="10">
        <v>2000</v>
      </c>
      <c r="F103" s="10" t="s">
        <v>71</v>
      </c>
      <c r="G103" s="10"/>
      <c r="H103" s="10"/>
      <c r="I103" s="10" t="s">
        <v>71</v>
      </c>
      <c r="J103" s="29">
        <v>200</v>
      </c>
      <c r="K103" s="29" t="s">
        <v>270</v>
      </c>
      <c r="L103" s="30" t="s">
        <v>206</v>
      </c>
      <c r="M103" s="10" t="s">
        <v>71</v>
      </c>
      <c r="N103" s="10" t="str">
        <f t="shared" si="4"/>
        <v>Y</v>
      </c>
      <c r="O103" s="10" t="str">
        <f t="shared" si="5"/>
        <v/>
      </c>
      <c r="P103" s="10"/>
      <c r="Q103" s="20" t="s">
        <v>150</v>
      </c>
      <c r="R103" s="10"/>
      <c r="S103" s="10"/>
      <c r="T103"/>
    </row>
    <row r="104" spans="1:20" s="127" customFormat="1" ht="13.5" customHeight="1" x14ac:dyDescent="0.2">
      <c r="A104" s="3" t="s">
        <v>72</v>
      </c>
      <c r="B104" s="10">
        <f t="shared" si="3"/>
        <v>440</v>
      </c>
      <c r="C104" s="10">
        <v>440</v>
      </c>
      <c r="D104" s="10">
        <v>2200</v>
      </c>
      <c r="E104" s="10">
        <v>700</v>
      </c>
      <c r="F104" s="10" t="s">
        <v>72</v>
      </c>
      <c r="G104" s="10"/>
      <c r="H104" s="10"/>
      <c r="I104" s="10" t="s">
        <v>72</v>
      </c>
      <c r="J104" s="29">
        <v>21.5</v>
      </c>
      <c r="K104" s="32" t="s">
        <v>275</v>
      </c>
      <c r="L104" s="30" t="s">
        <v>206</v>
      </c>
      <c r="M104" s="10" t="s">
        <v>72</v>
      </c>
      <c r="N104" s="10" t="str">
        <f t="shared" si="4"/>
        <v>Y</v>
      </c>
      <c r="O104" s="10" t="str">
        <f t="shared" si="5"/>
        <v/>
      </c>
      <c r="P104" s="10"/>
      <c r="Q104" s="20"/>
      <c r="R104" s="10"/>
      <c r="S104" s="10"/>
      <c r="T104"/>
    </row>
    <row r="105" spans="1:20" s="127" customFormat="1" ht="13.5" customHeight="1" x14ac:dyDescent="0.2">
      <c r="A105" s="3" t="s">
        <v>73</v>
      </c>
      <c r="B105" s="10">
        <f t="shared" si="3"/>
        <v>5.2</v>
      </c>
      <c r="C105" s="10">
        <v>5.2</v>
      </c>
      <c r="D105" s="10">
        <v>22</v>
      </c>
      <c r="E105" s="10">
        <v>140</v>
      </c>
      <c r="F105" s="10" t="s">
        <v>73</v>
      </c>
      <c r="G105" s="10"/>
      <c r="H105" s="10">
        <v>1</v>
      </c>
      <c r="I105" s="10" t="s">
        <v>73</v>
      </c>
      <c r="J105" s="29">
        <v>1</v>
      </c>
      <c r="K105" s="29" t="s">
        <v>276</v>
      </c>
      <c r="L105" s="30" t="s">
        <v>206</v>
      </c>
      <c r="M105" s="10" t="s">
        <v>73</v>
      </c>
      <c r="N105" s="10" t="str">
        <f t="shared" si="4"/>
        <v>Y</v>
      </c>
      <c r="O105" s="10" t="str">
        <f t="shared" si="5"/>
        <v/>
      </c>
      <c r="P105" s="10"/>
      <c r="Q105" s="20"/>
      <c r="R105" s="10"/>
      <c r="S105" s="10"/>
      <c r="T105"/>
    </row>
    <row r="106" spans="1:20" s="127" customFormat="1" ht="13.5" customHeight="1" x14ac:dyDescent="0.2">
      <c r="A106" s="3" t="s">
        <v>74</v>
      </c>
      <c r="B106" s="10">
        <f t="shared" si="3"/>
        <v>9.8000000000000004E-2</v>
      </c>
      <c r="C106" s="10"/>
      <c r="D106" s="10">
        <v>0.95</v>
      </c>
      <c r="E106" s="10">
        <v>9.8000000000000004E-2</v>
      </c>
      <c r="F106" s="10" t="s">
        <v>74</v>
      </c>
      <c r="G106" s="10"/>
      <c r="H106" s="10">
        <v>4.0000000000000001E-3</v>
      </c>
      <c r="I106" s="10" t="s">
        <v>74</v>
      </c>
      <c r="J106" s="29">
        <v>0.05</v>
      </c>
      <c r="K106" s="29" t="s">
        <v>265</v>
      </c>
      <c r="L106" s="30" t="s">
        <v>206</v>
      </c>
      <c r="M106" s="10" t="s">
        <v>74</v>
      </c>
      <c r="N106" s="10" t="str">
        <f t="shared" si="4"/>
        <v>Y</v>
      </c>
      <c r="O106" s="10" t="str">
        <f t="shared" si="5"/>
        <v/>
      </c>
      <c r="P106" s="10"/>
      <c r="Q106" s="20"/>
      <c r="R106" s="10"/>
      <c r="S106" s="10"/>
      <c r="T106"/>
    </row>
    <row r="107" spans="1:20" s="127" customFormat="1" ht="13.5" customHeight="1" x14ac:dyDescent="0.2">
      <c r="A107" s="3" t="s">
        <v>183</v>
      </c>
      <c r="B107" s="10" t="str">
        <f t="shared" si="3"/>
        <v/>
      </c>
      <c r="C107" s="10"/>
      <c r="D107" s="10"/>
      <c r="E107" s="10"/>
      <c r="F107" s="10" t="s">
        <v>183</v>
      </c>
      <c r="G107" s="10"/>
      <c r="H107" s="10"/>
      <c r="I107" s="10" t="s">
        <v>183</v>
      </c>
      <c r="J107" s="29">
        <v>3</v>
      </c>
      <c r="K107" s="29" t="s">
        <v>277</v>
      </c>
      <c r="L107" s="30" t="s">
        <v>206</v>
      </c>
      <c r="M107" s="10" t="s">
        <v>183</v>
      </c>
      <c r="N107" s="10" t="str">
        <f t="shared" si="4"/>
        <v/>
      </c>
      <c r="O107" s="10" t="str">
        <f t="shared" si="5"/>
        <v/>
      </c>
      <c r="P107" s="10"/>
      <c r="Q107" s="20"/>
      <c r="R107" s="10"/>
      <c r="S107" s="10"/>
      <c r="T107"/>
    </row>
    <row r="108" spans="1:20" s="127" customFormat="1" ht="13.5" customHeight="1" x14ac:dyDescent="0.2">
      <c r="A108" s="3" t="s">
        <v>75</v>
      </c>
      <c r="B108" s="10">
        <f t="shared" si="3"/>
        <v>7.9000000000000009E-5</v>
      </c>
      <c r="C108" s="10">
        <v>3.8E-3</v>
      </c>
      <c r="D108" s="10">
        <v>0.51999999999999991</v>
      </c>
      <c r="E108" s="10">
        <v>7.9000000000000009E-5</v>
      </c>
      <c r="F108" s="10" t="s">
        <v>75</v>
      </c>
      <c r="G108" s="10" t="s">
        <v>150</v>
      </c>
      <c r="H108" s="10">
        <v>3.0000000000000001E-3</v>
      </c>
      <c r="I108" s="10" t="s">
        <v>75</v>
      </c>
      <c r="J108" s="29">
        <v>0.05</v>
      </c>
      <c r="K108" s="29" t="s">
        <v>269</v>
      </c>
      <c r="L108" s="30" t="s">
        <v>206</v>
      </c>
      <c r="M108" s="10" t="s">
        <v>75</v>
      </c>
      <c r="N108" s="10" t="str">
        <f t="shared" si="4"/>
        <v/>
      </c>
      <c r="O108" s="10" t="str">
        <f t="shared" si="5"/>
        <v/>
      </c>
      <c r="P108" s="10"/>
      <c r="Q108" s="20"/>
      <c r="R108" s="10"/>
      <c r="S108" s="10"/>
      <c r="T108"/>
    </row>
    <row r="109" spans="1:20" s="127" customFormat="1" ht="13.5" customHeight="1" x14ac:dyDescent="0.2">
      <c r="A109" s="3" t="s">
        <v>76</v>
      </c>
      <c r="B109" s="10">
        <f t="shared" si="3"/>
        <v>3.8999999999999999E-5</v>
      </c>
      <c r="C109" s="10">
        <v>3.8E-3</v>
      </c>
      <c r="D109" s="10">
        <v>0.5</v>
      </c>
      <c r="E109" s="10">
        <v>3.8999999999999999E-5</v>
      </c>
      <c r="F109" s="10" t="s">
        <v>76</v>
      </c>
      <c r="G109" s="10" t="s">
        <v>150</v>
      </c>
      <c r="H109" s="10">
        <v>8.3000000000000004E-2</v>
      </c>
      <c r="I109" s="10" t="s">
        <v>76</v>
      </c>
      <c r="J109" s="29">
        <v>0.05</v>
      </c>
      <c r="K109" s="29" t="s">
        <v>269</v>
      </c>
      <c r="L109" s="30" t="s">
        <v>206</v>
      </c>
      <c r="M109" s="10" t="s">
        <v>76</v>
      </c>
      <c r="N109" s="10" t="str">
        <f t="shared" si="4"/>
        <v/>
      </c>
      <c r="O109" s="10" t="str">
        <f t="shared" si="5"/>
        <v>Y</v>
      </c>
      <c r="P109" s="10"/>
      <c r="Q109" s="20"/>
      <c r="R109" s="10"/>
      <c r="S109" s="10"/>
      <c r="T109"/>
    </row>
    <row r="110" spans="1:20" s="127" customFormat="1" ht="13.5" customHeight="1" x14ac:dyDescent="0.2">
      <c r="A110" s="3" t="s">
        <v>77</v>
      </c>
      <c r="B110" s="10">
        <f t="shared" si="3"/>
        <v>2.8000000000000003E-4</v>
      </c>
      <c r="C110" s="10"/>
      <c r="D110" s="10"/>
      <c r="E110" s="10">
        <v>2.8000000000000003E-4</v>
      </c>
      <c r="F110" s="10" t="s">
        <v>77</v>
      </c>
      <c r="G110" s="10" t="s">
        <v>150</v>
      </c>
      <c r="H110" s="10">
        <v>0.05</v>
      </c>
      <c r="I110" s="10" t="s">
        <v>77</v>
      </c>
      <c r="J110" s="29">
        <v>5</v>
      </c>
      <c r="K110" s="29" t="s">
        <v>265</v>
      </c>
      <c r="L110" s="30" t="s">
        <v>206</v>
      </c>
      <c r="M110" s="10" t="s">
        <v>77</v>
      </c>
      <c r="N110" s="10" t="str">
        <f t="shared" si="4"/>
        <v/>
      </c>
      <c r="O110" s="10" t="str">
        <f t="shared" si="5"/>
        <v/>
      </c>
      <c r="P110" s="29">
        <v>10</v>
      </c>
      <c r="Q110" s="20"/>
      <c r="R110" s="10"/>
      <c r="S110" s="10"/>
      <c r="T110"/>
    </row>
    <row r="111" spans="1:20" s="127" customFormat="1" ht="13.5" customHeight="1" x14ac:dyDescent="0.2">
      <c r="A111" s="3" t="s">
        <v>78</v>
      </c>
      <c r="B111" s="10">
        <f t="shared" si="3"/>
        <v>0.44</v>
      </c>
      <c r="C111" s="10">
        <v>2</v>
      </c>
      <c r="D111" s="10">
        <v>10</v>
      </c>
      <c r="E111" s="10">
        <v>0.44</v>
      </c>
      <c r="F111" s="10" t="s">
        <v>78</v>
      </c>
      <c r="G111" s="10" t="s">
        <v>150</v>
      </c>
      <c r="H111" s="10">
        <v>0.34</v>
      </c>
      <c r="I111" s="10" t="s">
        <v>78</v>
      </c>
      <c r="J111" s="29">
        <v>0.5</v>
      </c>
      <c r="K111" s="29" t="s">
        <v>261</v>
      </c>
      <c r="L111" s="30" t="s">
        <v>206</v>
      </c>
      <c r="M111" s="10" t="s">
        <v>78</v>
      </c>
      <c r="N111" s="10" t="str">
        <f t="shared" si="4"/>
        <v/>
      </c>
      <c r="O111" s="10" t="str">
        <f t="shared" si="5"/>
        <v/>
      </c>
      <c r="P111" s="29">
        <v>10</v>
      </c>
      <c r="Q111" s="20"/>
      <c r="R111" s="10"/>
      <c r="S111" s="10"/>
      <c r="T111"/>
    </row>
    <row r="112" spans="1:20" s="127" customFormat="1" ht="13.5" customHeight="1" x14ac:dyDescent="0.2">
      <c r="A112" s="3" t="s">
        <v>79</v>
      </c>
      <c r="B112" s="10">
        <f t="shared" si="3"/>
        <v>1</v>
      </c>
      <c r="C112" s="10">
        <v>1</v>
      </c>
      <c r="D112" s="10">
        <v>5</v>
      </c>
      <c r="E112" s="10">
        <v>40</v>
      </c>
      <c r="F112" s="10" t="s">
        <v>79</v>
      </c>
      <c r="G112" s="10"/>
      <c r="H112" s="10">
        <v>0.4</v>
      </c>
      <c r="I112" s="10" t="s">
        <v>79</v>
      </c>
      <c r="J112" s="29">
        <v>5</v>
      </c>
      <c r="K112" s="29" t="s">
        <v>265</v>
      </c>
      <c r="L112" s="30" t="s">
        <v>206</v>
      </c>
      <c r="M112" s="10" t="s">
        <v>79</v>
      </c>
      <c r="N112" s="10" t="str">
        <f t="shared" si="4"/>
        <v/>
      </c>
      <c r="O112" s="10" t="str">
        <f t="shared" si="5"/>
        <v/>
      </c>
      <c r="P112" s="29">
        <v>10</v>
      </c>
      <c r="Q112" s="20"/>
      <c r="R112" s="10"/>
      <c r="S112" s="10"/>
      <c r="T112"/>
    </row>
    <row r="113" spans="1:20" s="127" customFormat="1" ht="13.5" customHeight="1" x14ac:dyDescent="0.2">
      <c r="A113" s="3" t="s">
        <v>80</v>
      </c>
      <c r="B113" s="10">
        <f t="shared" si="3"/>
        <v>1.4</v>
      </c>
      <c r="C113" s="10">
        <v>12</v>
      </c>
      <c r="D113" s="10">
        <v>60</v>
      </c>
      <c r="E113" s="10">
        <v>1.4</v>
      </c>
      <c r="F113" s="10" t="s">
        <v>80</v>
      </c>
      <c r="G113" s="10" t="s">
        <v>150</v>
      </c>
      <c r="H113" s="10">
        <v>3.0000000000000002E-2</v>
      </c>
      <c r="I113" s="10" t="s">
        <v>80</v>
      </c>
      <c r="J113" s="29">
        <v>5</v>
      </c>
      <c r="K113" s="29" t="s">
        <v>265</v>
      </c>
      <c r="L113" s="30" t="s">
        <v>206</v>
      </c>
      <c r="M113" s="10" t="s">
        <v>80</v>
      </c>
      <c r="N113" s="10" t="str">
        <f t="shared" si="4"/>
        <v/>
      </c>
      <c r="O113" s="10" t="str">
        <f t="shared" si="5"/>
        <v/>
      </c>
      <c r="P113" s="29">
        <v>10</v>
      </c>
      <c r="Q113" s="20"/>
      <c r="R113" s="10"/>
      <c r="S113" s="10"/>
      <c r="T113"/>
    </row>
    <row r="114" spans="1:20" s="127" customFormat="1" ht="13.5" customHeight="1" x14ac:dyDescent="0.2">
      <c r="A114" s="3" t="s">
        <v>81</v>
      </c>
      <c r="B114" s="27">
        <f t="shared" si="3"/>
        <v>10.395010395010395</v>
      </c>
      <c r="C114" s="27">
        <f>10/0.962</f>
        <v>10.395010395010395</v>
      </c>
      <c r="D114" s="18">
        <f>16/0.982</f>
        <v>16.293279022403258</v>
      </c>
      <c r="E114" s="10"/>
      <c r="F114" s="10" t="s">
        <v>81</v>
      </c>
      <c r="G114" s="10"/>
      <c r="H114" s="10">
        <v>7</v>
      </c>
      <c r="I114" s="10" t="s">
        <v>81</v>
      </c>
      <c r="J114" s="29">
        <v>1</v>
      </c>
      <c r="K114" s="29" t="s">
        <v>278</v>
      </c>
      <c r="L114" s="30" t="s">
        <v>206</v>
      </c>
      <c r="M114" s="10" t="s">
        <v>81</v>
      </c>
      <c r="N114" s="10" t="str">
        <f t="shared" si="4"/>
        <v>Y</v>
      </c>
      <c r="O114" s="10" t="str">
        <f t="shared" si="5"/>
        <v>Y</v>
      </c>
      <c r="P114" s="29"/>
      <c r="Q114" s="20"/>
      <c r="R114" s="10"/>
      <c r="S114" s="10"/>
      <c r="T114"/>
    </row>
    <row r="115" spans="1:20" s="127" customFormat="1" x14ac:dyDescent="0.2">
      <c r="A115" s="3" t="s">
        <v>82</v>
      </c>
      <c r="B115" s="10">
        <f t="shared" si="3"/>
        <v>3.8E-3</v>
      </c>
      <c r="C115" s="10"/>
      <c r="D115" s="10"/>
      <c r="E115" s="10">
        <v>3.8E-3</v>
      </c>
      <c r="F115" s="10" t="s">
        <v>82</v>
      </c>
      <c r="G115" s="10"/>
      <c r="H115" s="10">
        <v>4.3000000000000003E-2</v>
      </c>
      <c r="I115" s="10" t="s">
        <v>82</v>
      </c>
      <c r="J115" s="29">
        <v>2.5</v>
      </c>
      <c r="K115" s="29" t="s">
        <v>265</v>
      </c>
      <c r="L115" s="30" t="s">
        <v>206</v>
      </c>
      <c r="M115" s="10" t="s">
        <v>82</v>
      </c>
      <c r="N115" s="10" t="str">
        <f t="shared" si="4"/>
        <v/>
      </c>
      <c r="O115" s="10" t="str">
        <f t="shared" si="5"/>
        <v/>
      </c>
      <c r="P115" s="29">
        <v>20</v>
      </c>
      <c r="Q115" s="20"/>
      <c r="R115" s="10"/>
      <c r="S115" s="10"/>
      <c r="T115"/>
    </row>
    <row r="116" spans="1:20" s="127" customFormat="1" x14ac:dyDescent="0.2">
      <c r="A116" s="3" t="s">
        <v>83</v>
      </c>
      <c r="B116" s="10">
        <f t="shared" si="3"/>
        <v>35</v>
      </c>
      <c r="C116" s="10">
        <v>2100</v>
      </c>
      <c r="D116" s="10">
        <v>10000</v>
      </c>
      <c r="E116" s="10">
        <v>35</v>
      </c>
      <c r="F116" s="10" t="s">
        <v>83</v>
      </c>
      <c r="G116" s="10"/>
      <c r="H116" s="10">
        <v>2.2000000000000002</v>
      </c>
      <c r="I116" s="10" t="s">
        <v>83</v>
      </c>
      <c r="J116" s="29">
        <v>5</v>
      </c>
      <c r="K116" s="29" t="s">
        <v>265</v>
      </c>
      <c r="L116" s="30" t="s">
        <v>206</v>
      </c>
      <c r="M116" s="10" t="s">
        <v>83</v>
      </c>
      <c r="N116" s="10" t="str">
        <f t="shared" si="4"/>
        <v>Y</v>
      </c>
      <c r="O116" s="10" t="str">
        <f t="shared" si="5"/>
        <v/>
      </c>
      <c r="P116" s="29">
        <v>10</v>
      </c>
      <c r="Q116" s="20"/>
      <c r="R116" s="10"/>
      <c r="S116" s="10"/>
      <c r="T116"/>
    </row>
    <row r="117" spans="1:20" s="127" customFormat="1" x14ac:dyDescent="0.2">
      <c r="A117" s="3" t="s">
        <v>84</v>
      </c>
      <c r="B117" s="10">
        <f t="shared" si="3"/>
        <v>47</v>
      </c>
      <c r="C117" s="10">
        <v>110</v>
      </c>
      <c r="D117" s="10">
        <v>550</v>
      </c>
      <c r="E117" s="10">
        <v>47</v>
      </c>
      <c r="F117" s="10" t="s">
        <v>84</v>
      </c>
      <c r="G117" s="10"/>
      <c r="H117" s="10">
        <v>1.1800000000000002</v>
      </c>
      <c r="I117" s="10" t="s">
        <v>84</v>
      </c>
      <c r="J117" s="29">
        <v>0.5</v>
      </c>
      <c r="K117" s="29" t="s">
        <v>261</v>
      </c>
      <c r="L117" s="30" t="s">
        <v>206</v>
      </c>
      <c r="M117" s="10" t="s">
        <v>84</v>
      </c>
      <c r="N117" s="10" t="str">
        <f t="shared" si="4"/>
        <v>Y</v>
      </c>
      <c r="O117" s="10" t="str">
        <f t="shared" si="5"/>
        <v>Y</v>
      </c>
      <c r="P117" s="29"/>
      <c r="Q117" s="20"/>
      <c r="R117" s="10"/>
      <c r="S117" s="10"/>
      <c r="T117"/>
    </row>
    <row r="118" spans="1:20" s="127" customFormat="1" x14ac:dyDescent="0.2">
      <c r="A118" s="3" t="s">
        <v>85</v>
      </c>
      <c r="B118" s="10">
        <f t="shared" si="3"/>
        <v>5500</v>
      </c>
      <c r="C118" s="10">
        <v>5500</v>
      </c>
      <c r="D118" s="10">
        <v>28000</v>
      </c>
      <c r="E118" s="10"/>
      <c r="F118" s="10" t="s">
        <v>85</v>
      </c>
      <c r="G118" s="10"/>
      <c r="H118" s="10">
        <v>0.08</v>
      </c>
      <c r="I118" s="10" t="s">
        <v>85</v>
      </c>
      <c r="J118" s="29">
        <v>0.5</v>
      </c>
      <c r="K118" s="29" t="s">
        <v>261</v>
      </c>
      <c r="L118" s="30" t="s">
        <v>206</v>
      </c>
      <c r="M118" s="10" t="s">
        <v>85</v>
      </c>
      <c r="N118" s="10" t="str">
        <f t="shared" si="4"/>
        <v>Y</v>
      </c>
      <c r="O118" s="10" t="str">
        <f t="shared" si="5"/>
        <v/>
      </c>
      <c r="P118" s="29"/>
      <c r="Q118" s="20"/>
      <c r="R118" s="10"/>
      <c r="S118" s="10"/>
      <c r="T118"/>
    </row>
    <row r="119" spans="1:20" s="127" customFormat="1" x14ac:dyDescent="0.2">
      <c r="A119" s="3" t="s">
        <v>86</v>
      </c>
      <c r="B119" s="10">
        <f t="shared" si="3"/>
        <v>21000</v>
      </c>
      <c r="C119" s="10">
        <v>32000</v>
      </c>
      <c r="D119" s="10">
        <v>230000</v>
      </c>
      <c r="E119" s="10">
        <v>21000</v>
      </c>
      <c r="F119" s="10" t="s">
        <v>86</v>
      </c>
      <c r="G119" s="10"/>
      <c r="H119" s="10"/>
      <c r="I119" s="10" t="s">
        <v>86</v>
      </c>
      <c r="J119" s="29">
        <v>2.5</v>
      </c>
      <c r="K119" s="29" t="s">
        <v>261</v>
      </c>
      <c r="L119" s="30" t="s">
        <v>206</v>
      </c>
      <c r="M119" s="10" t="s">
        <v>86</v>
      </c>
      <c r="N119" s="10" t="str">
        <f t="shared" si="4"/>
        <v>Y</v>
      </c>
      <c r="O119" s="10" t="str">
        <f t="shared" si="5"/>
        <v/>
      </c>
      <c r="P119" s="29">
        <v>50</v>
      </c>
      <c r="Q119" s="20"/>
      <c r="R119" s="10"/>
      <c r="S119" s="10"/>
      <c r="T119"/>
    </row>
    <row r="120" spans="1:20" s="127" customFormat="1" x14ac:dyDescent="0.2">
      <c r="A120" s="3" t="s">
        <v>87</v>
      </c>
      <c r="B120" s="10">
        <f t="shared" si="3"/>
        <v>5000</v>
      </c>
      <c r="C120" s="10">
        <v>5000</v>
      </c>
      <c r="D120" s="10">
        <v>26000</v>
      </c>
      <c r="E120" s="10"/>
      <c r="F120" s="10" t="s">
        <v>87</v>
      </c>
      <c r="G120" s="10"/>
      <c r="H120" s="28"/>
      <c r="I120" s="10" t="s">
        <v>87</v>
      </c>
      <c r="J120" s="29">
        <v>2.5</v>
      </c>
      <c r="K120" s="29" t="s">
        <v>261</v>
      </c>
      <c r="L120" s="30" t="s">
        <v>206</v>
      </c>
      <c r="M120" s="10" t="s">
        <v>87</v>
      </c>
      <c r="N120" s="10" t="str">
        <f t="shared" si="4"/>
        <v>Y</v>
      </c>
      <c r="O120" s="10" t="str">
        <f t="shared" si="5"/>
        <v/>
      </c>
      <c r="P120" s="29"/>
      <c r="Q120" s="20"/>
      <c r="R120" s="10"/>
      <c r="S120" s="10"/>
      <c r="T120"/>
    </row>
    <row r="121" spans="1:20" s="127" customFormat="1" x14ac:dyDescent="0.2">
      <c r="A121" s="3" t="s">
        <v>88</v>
      </c>
      <c r="B121" s="10">
        <f t="shared" si="3"/>
        <v>4.5999999999999996</v>
      </c>
      <c r="C121" s="10">
        <v>2400</v>
      </c>
      <c r="D121" s="10">
        <v>12000</v>
      </c>
      <c r="E121" s="10">
        <v>4.5999999999999996</v>
      </c>
      <c r="F121" s="10" t="s">
        <v>88</v>
      </c>
      <c r="G121" s="10" t="s">
        <v>150</v>
      </c>
      <c r="H121" s="10">
        <v>0.25</v>
      </c>
      <c r="I121" s="10" t="s">
        <v>88</v>
      </c>
      <c r="J121" s="29">
        <v>0.5</v>
      </c>
      <c r="K121" s="29" t="s">
        <v>261</v>
      </c>
      <c r="L121" s="30" t="s">
        <v>206</v>
      </c>
      <c r="M121" s="10" t="s">
        <v>88</v>
      </c>
      <c r="N121" s="10" t="str">
        <f t="shared" si="4"/>
        <v>Y</v>
      </c>
      <c r="O121" s="10" t="str">
        <f t="shared" si="5"/>
        <v/>
      </c>
      <c r="P121" s="29">
        <v>10</v>
      </c>
      <c r="Q121" s="20"/>
      <c r="R121" s="10"/>
      <c r="S121" s="10"/>
      <c r="T121"/>
    </row>
    <row r="122" spans="1:20" s="127" customFormat="1" x14ac:dyDescent="0.2">
      <c r="A122" s="3" t="s">
        <v>89</v>
      </c>
      <c r="B122" s="10">
        <f t="shared" si="3"/>
        <v>69</v>
      </c>
      <c r="C122" s="10"/>
      <c r="D122" s="10"/>
      <c r="E122" s="10">
        <v>69</v>
      </c>
      <c r="F122" s="10" t="s">
        <v>89</v>
      </c>
      <c r="G122" s="10"/>
      <c r="H122" s="10"/>
      <c r="I122" s="10" t="s">
        <v>89</v>
      </c>
      <c r="J122" s="29">
        <v>0.05</v>
      </c>
      <c r="K122" s="29" t="s">
        <v>269</v>
      </c>
      <c r="L122" s="30" t="s">
        <v>206</v>
      </c>
      <c r="M122" s="10" t="s">
        <v>89</v>
      </c>
      <c r="N122" s="10" t="str">
        <f t="shared" si="4"/>
        <v>Y</v>
      </c>
      <c r="O122" s="10" t="str">
        <f t="shared" si="5"/>
        <v/>
      </c>
      <c r="P122" s="29"/>
      <c r="Q122" s="20"/>
      <c r="R122" s="10"/>
      <c r="S122" s="10"/>
      <c r="T122"/>
    </row>
    <row r="123" spans="1:20" s="127" customFormat="1" x14ac:dyDescent="0.2">
      <c r="A123" s="3" t="s">
        <v>201</v>
      </c>
      <c r="B123" s="10" t="str">
        <f t="shared" si="3"/>
        <v/>
      </c>
      <c r="C123" s="10"/>
      <c r="D123" s="10"/>
      <c r="E123" s="10"/>
      <c r="F123" s="10" t="s">
        <v>201</v>
      </c>
      <c r="G123" s="10"/>
      <c r="H123" s="10"/>
      <c r="I123" s="10" t="s">
        <v>201</v>
      </c>
      <c r="J123" s="29">
        <v>0.5</v>
      </c>
      <c r="K123" s="29" t="s">
        <v>261</v>
      </c>
      <c r="L123" s="30" t="s">
        <v>206</v>
      </c>
      <c r="M123" s="10" t="s">
        <v>201</v>
      </c>
      <c r="N123" s="10" t="str">
        <f t="shared" si="4"/>
        <v/>
      </c>
      <c r="O123" s="10" t="str">
        <f t="shared" si="5"/>
        <v/>
      </c>
      <c r="P123" s="29"/>
      <c r="Q123" s="20"/>
      <c r="R123" s="10"/>
      <c r="S123" s="10"/>
      <c r="T123"/>
    </row>
    <row r="124" spans="1:20" s="127" customFormat="1" x14ac:dyDescent="0.2">
      <c r="A124" s="3" t="s">
        <v>90</v>
      </c>
      <c r="B124" s="10">
        <f t="shared" si="3"/>
        <v>43</v>
      </c>
      <c r="C124" s="10">
        <v>43</v>
      </c>
      <c r="D124" s="10">
        <v>140</v>
      </c>
      <c r="E124" s="10"/>
      <c r="F124" s="10" t="s">
        <v>90</v>
      </c>
      <c r="G124" s="10"/>
      <c r="H124" s="10">
        <v>1.6</v>
      </c>
      <c r="I124" s="10" t="s">
        <v>90</v>
      </c>
      <c r="J124" s="29">
        <v>0.5</v>
      </c>
      <c r="K124" s="29" t="s">
        <v>261</v>
      </c>
      <c r="L124" s="30" t="s">
        <v>206</v>
      </c>
      <c r="M124" s="10" t="s">
        <v>90</v>
      </c>
      <c r="N124" s="10" t="str">
        <f t="shared" si="4"/>
        <v>Y</v>
      </c>
      <c r="O124" s="10" t="str">
        <f t="shared" si="5"/>
        <v>Y</v>
      </c>
      <c r="P124" s="29">
        <v>10</v>
      </c>
      <c r="Q124" s="20"/>
      <c r="R124" s="10"/>
      <c r="S124" s="10"/>
      <c r="T124"/>
    </row>
    <row r="125" spans="1:20" s="127" customFormat="1" x14ac:dyDescent="0.2">
      <c r="A125" s="3" t="s">
        <v>137</v>
      </c>
      <c r="B125" s="10">
        <f t="shared" si="3"/>
        <v>10000</v>
      </c>
      <c r="C125" s="10"/>
      <c r="D125" s="10"/>
      <c r="E125" s="10">
        <v>10000</v>
      </c>
      <c r="F125" s="10" t="s">
        <v>137</v>
      </c>
      <c r="G125" s="10"/>
      <c r="H125" s="28"/>
      <c r="I125" s="10" t="s">
        <v>137</v>
      </c>
      <c r="J125" s="29">
        <v>40</v>
      </c>
      <c r="K125" s="29" t="s">
        <v>279</v>
      </c>
      <c r="L125" s="30" t="s">
        <v>206</v>
      </c>
      <c r="M125" s="10" t="s">
        <v>137</v>
      </c>
      <c r="N125" s="10" t="str">
        <f t="shared" si="4"/>
        <v>Y</v>
      </c>
      <c r="O125" s="10" t="str">
        <f t="shared" si="5"/>
        <v/>
      </c>
      <c r="P125" s="29"/>
      <c r="Q125" s="20"/>
      <c r="R125" s="10"/>
      <c r="S125" s="10"/>
      <c r="T125"/>
    </row>
    <row r="126" spans="1:20" s="127" customFormat="1" x14ac:dyDescent="0.2">
      <c r="A126" s="3" t="s">
        <v>91</v>
      </c>
      <c r="B126" s="10">
        <f t="shared" si="3"/>
        <v>17</v>
      </c>
      <c r="C126" s="10">
        <v>810</v>
      </c>
      <c r="D126" s="10">
        <v>4000</v>
      </c>
      <c r="E126" s="10">
        <v>17</v>
      </c>
      <c r="F126" s="10" t="s">
        <v>91</v>
      </c>
      <c r="G126" s="10"/>
      <c r="H126" s="10">
        <v>1.9</v>
      </c>
      <c r="I126" s="10" t="s">
        <v>91</v>
      </c>
      <c r="J126" s="29">
        <v>5</v>
      </c>
      <c r="K126" s="29" t="s">
        <v>265</v>
      </c>
      <c r="L126" s="30" t="s">
        <v>206</v>
      </c>
      <c r="M126" s="10" t="s">
        <v>91</v>
      </c>
      <c r="N126" s="10" t="str">
        <f t="shared" si="4"/>
        <v>Y</v>
      </c>
      <c r="O126" s="10" t="str">
        <f t="shared" si="5"/>
        <v/>
      </c>
      <c r="P126" s="29">
        <v>10</v>
      </c>
      <c r="Q126" s="20"/>
      <c r="R126" s="10"/>
      <c r="S126" s="10"/>
      <c r="T126"/>
    </row>
    <row r="127" spans="1:20" s="127" customFormat="1" x14ac:dyDescent="0.2">
      <c r="A127" s="3" t="s">
        <v>219</v>
      </c>
      <c r="B127" s="10">
        <f t="shared" si="3"/>
        <v>6.8999999999999997E-4</v>
      </c>
      <c r="C127" s="10">
        <v>3400</v>
      </c>
      <c r="D127" s="10">
        <v>17000</v>
      </c>
      <c r="E127" s="10">
        <v>6.8999999999999997E-4</v>
      </c>
      <c r="F127" s="10" t="s">
        <v>92</v>
      </c>
      <c r="G127" s="10" t="s">
        <v>150</v>
      </c>
      <c r="H127" s="10">
        <v>0.15</v>
      </c>
      <c r="I127" s="10" t="s">
        <v>92</v>
      </c>
      <c r="J127" s="29">
        <v>5</v>
      </c>
      <c r="K127" s="29" t="s">
        <v>265</v>
      </c>
      <c r="L127" s="30" t="s">
        <v>206</v>
      </c>
      <c r="M127" s="10" t="s">
        <v>92</v>
      </c>
      <c r="N127" s="10" t="str">
        <f t="shared" si="4"/>
        <v/>
      </c>
      <c r="O127" s="10" t="str">
        <f t="shared" si="5"/>
        <v/>
      </c>
      <c r="P127" s="29"/>
      <c r="Q127" s="20"/>
      <c r="R127" s="10"/>
      <c r="S127" s="10"/>
      <c r="T127"/>
    </row>
    <row r="128" spans="1:20" s="127" customFormat="1" x14ac:dyDescent="0.2">
      <c r="A128" s="3" t="s">
        <v>220</v>
      </c>
      <c r="B128" s="10">
        <f t="shared" si="3"/>
        <v>5.0000000000000001E-3</v>
      </c>
      <c r="C128" s="10"/>
      <c r="D128" s="10"/>
      <c r="E128" s="10">
        <v>5.0000000000000001E-3</v>
      </c>
      <c r="F128" s="10" t="s">
        <v>93</v>
      </c>
      <c r="G128" s="10" t="s">
        <v>150</v>
      </c>
      <c r="H128" s="10">
        <v>0.46</v>
      </c>
      <c r="I128" s="10" t="s">
        <v>93</v>
      </c>
      <c r="J128" s="29">
        <v>5</v>
      </c>
      <c r="K128" s="29" t="s">
        <v>265</v>
      </c>
      <c r="L128" s="30" t="s">
        <v>206</v>
      </c>
      <c r="M128" s="10" t="s">
        <v>93</v>
      </c>
      <c r="N128" s="10" t="str">
        <f t="shared" si="4"/>
        <v/>
      </c>
      <c r="O128" s="10" t="str">
        <f t="shared" si="5"/>
        <v/>
      </c>
      <c r="P128" s="29">
        <v>20</v>
      </c>
      <c r="Q128" s="20"/>
      <c r="R128" s="10"/>
      <c r="S128" s="10"/>
      <c r="T128"/>
    </row>
    <row r="129" spans="1:20" s="127" customFormat="1" x14ac:dyDescent="0.2">
      <c r="A129" s="3" t="s">
        <v>221</v>
      </c>
      <c r="B129" s="10">
        <f t="shared" si="3"/>
        <v>3.3</v>
      </c>
      <c r="C129" s="10">
        <v>59</v>
      </c>
      <c r="D129" s="10">
        <v>300</v>
      </c>
      <c r="E129" s="10">
        <v>3.3</v>
      </c>
      <c r="F129" s="10" t="s">
        <v>94</v>
      </c>
      <c r="G129" s="10" t="s">
        <v>150</v>
      </c>
      <c r="H129" s="10">
        <v>0.80999999999999994</v>
      </c>
      <c r="I129" s="10" t="s">
        <v>94</v>
      </c>
      <c r="J129" s="29">
        <v>5</v>
      </c>
      <c r="K129" s="29" t="s">
        <v>265</v>
      </c>
      <c r="L129" s="30" t="s">
        <v>189</v>
      </c>
      <c r="M129" s="10" t="s">
        <v>94</v>
      </c>
      <c r="N129" s="10" t="str">
        <f t="shared" si="4"/>
        <v/>
      </c>
      <c r="O129" s="10" t="str">
        <f t="shared" si="5"/>
        <v/>
      </c>
      <c r="P129" s="29">
        <v>20</v>
      </c>
      <c r="Q129" s="20"/>
      <c r="R129" s="10"/>
      <c r="S129" s="10"/>
      <c r="T129"/>
    </row>
    <row r="130" spans="1:20" s="127" customFormat="1" x14ac:dyDescent="0.2">
      <c r="A130" s="3" t="s">
        <v>234</v>
      </c>
      <c r="B130" s="10">
        <f t="shared" si="3"/>
        <v>6.6</v>
      </c>
      <c r="C130" s="10">
        <v>6.6</v>
      </c>
      <c r="D130" s="10">
        <v>28</v>
      </c>
      <c r="E130" s="10"/>
      <c r="F130" s="10" t="s">
        <v>234</v>
      </c>
      <c r="G130" s="10"/>
      <c r="H130" s="10"/>
      <c r="I130" s="10" t="s">
        <v>234</v>
      </c>
      <c r="J130" s="29">
        <v>5</v>
      </c>
      <c r="K130" s="29" t="s">
        <v>280</v>
      </c>
      <c r="L130" s="30"/>
      <c r="M130" s="10" t="s">
        <v>234</v>
      </c>
      <c r="N130" s="10" t="str">
        <f t="shared" si="4"/>
        <v>Y</v>
      </c>
      <c r="O130" s="10" t="str">
        <f t="shared" si="5"/>
        <v/>
      </c>
      <c r="P130" s="10"/>
      <c r="Q130" s="20"/>
      <c r="R130" s="10"/>
      <c r="S130" s="10"/>
      <c r="T130"/>
    </row>
    <row r="131" spans="1:20" s="127" customFormat="1" x14ac:dyDescent="0.2">
      <c r="A131" s="3" t="s">
        <v>138</v>
      </c>
      <c r="B131" s="10">
        <f t="shared" ref="B131:B194" si="6">IF(SUM(C131:E131)&gt;0,MIN(C131:E131),"")</f>
        <v>50000</v>
      </c>
      <c r="C131" s="10"/>
      <c r="D131" s="10">
        <v>50000</v>
      </c>
      <c r="E131" s="10"/>
      <c r="F131" s="10" t="s">
        <v>138</v>
      </c>
      <c r="G131" s="10"/>
      <c r="H131" s="10"/>
      <c r="I131" s="10" t="s">
        <v>138</v>
      </c>
      <c r="J131" s="29">
        <v>5</v>
      </c>
      <c r="K131" s="29" t="s">
        <v>276</v>
      </c>
      <c r="L131" s="30" t="s">
        <v>206</v>
      </c>
      <c r="M131" s="10" t="s">
        <v>138</v>
      </c>
      <c r="N131" s="10" t="str">
        <f t="shared" ref="N131:N186" si="7">IF(B131&lt;&gt;"",IF(J131&lt;B131,"Y",""),"")</f>
        <v>Y</v>
      </c>
      <c r="O131" s="10" t="str">
        <f t="shared" ref="O131:O186" si="8">IF(J131&lt;H131,"Y","")</f>
        <v/>
      </c>
      <c r="P131" s="10"/>
      <c r="Q131" s="20" t="s">
        <v>150</v>
      </c>
      <c r="R131" s="10"/>
      <c r="S131" s="10"/>
      <c r="T131"/>
    </row>
    <row r="132" spans="1:20" s="127" customFormat="1" x14ac:dyDescent="0.2">
      <c r="A132" s="3" t="s">
        <v>203</v>
      </c>
      <c r="B132" s="10" t="str">
        <f t="shared" si="6"/>
        <v/>
      </c>
      <c r="C132" s="10"/>
      <c r="D132" s="10"/>
      <c r="E132" s="10"/>
      <c r="F132" s="10" t="s">
        <v>203</v>
      </c>
      <c r="G132" s="10"/>
      <c r="H132" s="10"/>
      <c r="I132" s="10" t="s">
        <v>203</v>
      </c>
      <c r="J132" s="29">
        <v>0.25</v>
      </c>
      <c r="K132" s="29" t="s">
        <v>269</v>
      </c>
      <c r="L132" s="30" t="s">
        <v>206</v>
      </c>
      <c r="M132" s="10" t="s">
        <v>203</v>
      </c>
      <c r="N132" s="10" t="str">
        <f t="shared" si="7"/>
        <v/>
      </c>
      <c r="O132" s="10" t="str">
        <f t="shared" si="8"/>
        <v/>
      </c>
      <c r="P132" s="10"/>
      <c r="Q132" s="20"/>
      <c r="R132" s="10"/>
      <c r="S132" s="10"/>
      <c r="T132"/>
    </row>
    <row r="133" spans="1:20" s="127" customFormat="1" x14ac:dyDescent="0.2">
      <c r="A133" s="3" t="s">
        <v>193</v>
      </c>
      <c r="B133" s="10" t="str">
        <f t="shared" si="6"/>
        <v/>
      </c>
      <c r="C133" s="10"/>
      <c r="D133" s="10"/>
      <c r="E133" s="10"/>
      <c r="F133" s="10" t="s">
        <v>193</v>
      </c>
      <c r="G133" s="10"/>
      <c r="H133" s="10">
        <v>30</v>
      </c>
      <c r="I133" s="10" t="s">
        <v>193</v>
      </c>
      <c r="J133" s="29" t="s">
        <v>199</v>
      </c>
      <c r="K133" s="29" t="s">
        <v>269</v>
      </c>
      <c r="L133" s="30" t="s">
        <v>206</v>
      </c>
      <c r="M133" s="10" t="s">
        <v>193</v>
      </c>
      <c r="N133" s="10" t="str">
        <f t="shared" si="7"/>
        <v/>
      </c>
      <c r="O133" s="10" t="str">
        <f t="shared" si="8"/>
        <v/>
      </c>
      <c r="P133" s="10"/>
      <c r="Q133" s="20"/>
      <c r="R133" s="10"/>
      <c r="S133" s="10"/>
      <c r="T133"/>
    </row>
    <row r="134" spans="1:20" s="127" customFormat="1" x14ac:dyDescent="0.2">
      <c r="A134" s="3" t="s">
        <v>194</v>
      </c>
      <c r="B134" s="10" t="str">
        <f t="shared" si="6"/>
        <v/>
      </c>
      <c r="C134" s="10"/>
      <c r="D134" s="10"/>
      <c r="E134" s="10"/>
      <c r="F134" s="10" t="s">
        <v>194</v>
      </c>
      <c r="G134" s="10"/>
      <c r="H134" s="10"/>
      <c r="I134" s="10" t="s">
        <v>194</v>
      </c>
      <c r="J134" s="29" t="s">
        <v>199</v>
      </c>
      <c r="K134" s="29" t="s">
        <v>269</v>
      </c>
      <c r="L134" s="30" t="s">
        <v>206</v>
      </c>
      <c r="M134" s="10" t="s">
        <v>194</v>
      </c>
      <c r="N134" s="10" t="str">
        <f t="shared" si="7"/>
        <v/>
      </c>
      <c r="O134" s="10" t="str">
        <f t="shared" si="8"/>
        <v/>
      </c>
      <c r="P134" s="10"/>
      <c r="Q134" s="20"/>
      <c r="R134" s="10"/>
      <c r="S134" s="10"/>
      <c r="T134"/>
    </row>
    <row r="135" spans="1:20" s="127" customFormat="1" x14ac:dyDescent="0.2">
      <c r="A135" s="3" t="s">
        <v>195</v>
      </c>
      <c r="B135" s="10" t="str">
        <f t="shared" si="6"/>
        <v/>
      </c>
      <c r="C135" s="10"/>
      <c r="D135" s="10"/>
      <c r="E135" s="10"/>
      <c r="F135" s="10" t="s">
        <v>195</v>
      </c>
      <c r="G135" s="10"/>
      <c r="H135" s="10">
        <v>6.5000000000000002E-2</v>
      </c>
      <c r="I135" s="10" t="s">
        <v>195</v>
      </c>
      <c r="J135" s="29" t="s">
        <v>199</v>
      </c>
      <c r="K135" s="29" t="s">
        <v>269</v>
      </c>
      <c r="L135" s="30" t="s">
        <v>206</v>
      </c>
      <c r="M135" s="10" t="s">
        <v>195</v>
      </c>
      <c r="N135" s="10" t="str">
        <f t="shared" si="7"/>
        <v/>
      </c>
      <c r="O135" s="10" t="str">
        <f t="shared" si="8"/>
        <v/>
      </c>
      <c r="P135" s="10"/>
      <c r="Q135" s="20"/>
      <c r="R135" s="10"/>
      <c r="S135" s="10"/>
      <c r="T135"/>
    </row>
    <row r="136" spans="1:20" s="127" customFormat="1" x14ac:dyDescent="0.2">
      <c r="A136" s="3" t="s">
        <v>196</v>
      </c>
      <c r="B136" s="10" t="str">
        <f t="shared" si="6"/>
        <v/>
      </c>
      <c r="C136" s="10"/>
      <c r="D136" s="10"/>
      <c r="E136" s="10"/>
      <c r="F136" s="10" t="s">
        <v>196</v>
      </c>
      <c r="G136" s="10"/>
      <c r="H136" s="10"/>
      <c r="I136" s="10" t="s">
        <v>196</v>
      </c>
      <c r="J136" s="29" t="s">
        <v>199</v>
      </c>
      <c r="K136" s="29" t="s">
        <v>269</v>
      </c>
      <c r="L136" s="30" t="s">
        <v>206</v>
      </c>
      <c r="M136" s="10" t="s">
        <v>196</v>
      </c>
      <c r="N136" s="10" t="str">
        <f t="shared" si="7"/>
        <v/>
      </c>
      <c r="O136" s="10" t="str">
        <f t="shared" si="8"/>
        <v/>
      </c>
      <c r="P136" s="10"/>
      <c r="Q136" s="20"/>
      <c r="R136" s="10"/>
      <c r="S136" s="10"/>
      <c r="T136"/>
    </row>
    <row r="137" spans="1:20" s="127" customFormat="1" x14ac:dyDescent="0.2">
      <c r="A137" s="3" t="s">
        <v>197</v>
      </c>
      <c r="B137" s="10" t="str">
        <f t="shared" si="6"/>
        <v/>
      </c>
      <c r="C137" s="10"/>
      <c r="D137" s="10"/>
      <c r="E137" s="10"/>
      <c r="F137" s="10" t="s">
        <v>197</v>
      </c>
      <c r="G137" s="10"/>
      <c r="H137" s="10"/>
      <c r="I137" s="10" t="s">
        <v>197</v>
      </c>
      <c r="J137" s="29" t="s">
        <v>199</v>
      </c>
      <c r="K137" s="29" t="s">
        <v>269</v>
      </c>
      <c r="L137" s="30" t="s">
        <v>206</v>
      </c>
      <c r="M137" s="10" t="s">
        <v>197</v>
      </c>
      <c r="N137" s="10" t="str">
        <f t="shared" si="7"/>
        <v/>
      </c>
      <c r="O137" s="10" t="str">
        <f t="shared" si="8"/>
        <v/>
      </c>
      <c r="P137" s="10"/>
      <c r="Q137" s="20"/>
      <c r="R137" s="10"/>
      <c r="S137" s="10"/>
      <c r="T137"/>
    </row>
    <row r="138" spans="1:20" s="127" customFormat="1" x14ac:dyDescent="0.2">
      <c r="A138" s="3" t="s">
        <v>198</v>
      </c>
      <c r="B138" s="10" t="str">
        <f t="shared" si="6"/>
        <v/>
      </c>
      <c r="C138" s="10"/>
      <c r="D138" s="10"/>
      <c r="E138" s="10"/>
      <c r="F138" s="10" t="s">
        <v>198</v>
      </c>
      <c r="G138" s="10"/>
      <c r="H138" s="10"/>
      <c r="I138" s="10" t="s">
        <v>198</v>
      </c>
      <c r="J138" s="29" t="s">
        <v>199</v>
      </c>
      <c r="K138" s="29" t="s">
        <v>269</v>
      </c>
      <c r="L138" s="30" t="s">
        <v>206</v>
      </c>
      <c r="M138" s="10" t="s">
        <v>198</v>
      </c>
      <c r="N138" s="10" t="str">
        <f t="shared" si="7"/>
        <v/>
      </c>
      <c r="O138" s="10" t="str">
        <f t="shared" si="8"/>
        <v/>
      </c>
      <c r="P138" s="10"/>
      <c r="Q138" s="20"/>
      <c r="R138" s="10"/>
      <c r="S138" s="10"/>
      <c r="T138"/>
    </row>
    <row r="139" spans="1:20" s="127" customFormat="1" x14ac:dyDescent="0.2">
      <c r="A139" s="3" t="s">
        <v>134</v>
      </c>
      <c r="B139" s="10">
        <f t="shared" si="6"/>
        <v>6.4000000000000011E-5</v>
      </c>
      <c r="C139" s="10">
        <v>1.4E-2</v>
      </c>
      <c r="D139" s="10"/>
      <c r="E139" s="10">
        <v>6.4000000000000011E-5</v>
      </c>
      <c r="F139" s="10" t="s">
        <v>134</v>
      </c>
      <c r="G139" s="10" t="s">
        <v>150</v>
      </c>
      <c r="H139" s="10"/>
      <c r="I139" s="10" t="s">
        <v>134</v>
      </c>
      <c r="J139" s="29">
        <v>1.75</v>
      </c>
      <c r="K139" s="29" t="s">
        <v>269</v>
      </c>
      <c r="L139" s="30" t="s">
        <v>191</v>
      </c>
      <c r="M139" s="10" t="s">
        <v>134</v>
      </c>
      <c r="N139" s="10" t="str">
        <f t="shared" si="7"/>
        <v/>
      </c>
      <c r="O139" s="10" t="str">
        <f t="shared" si="8"/>
        <v/>
      </c>
      <c r="P139" s="10"/>
      <c r="Q139" s="20"/>
      <c r="R139" s="10"/>
      <c r="S139" s="10"/>
      <c r="T139"/>
    </row>
    <row r="140" spans="1:20" s="127" customFormat="1" x14ac:dyDescent="0.2">
      <c r="A140" s="3" t="s">
        <v>95</v>
      </c>
      <c r="B140" s="10">
        <f t="shared" si="6"/>
        <v>30</v>
      </c>
      <c r="C140" s="10">
        <v>30</v>
      </c>
      <c r="D140" s="10">
        <v>160</v>
      </c>
      <c r="E140" s="10"/>
      <c r="F140" s="10" t="s">
        <v>95</v>
      </c>
      <c r="G140" s="10"/>
      <c r="H140" s="10">
        <v>0.36000000000000004</v>
      </c>
      <c r="I140" s="10" t="s">
        <v>95</v>
      </c>
      <c r="J140" s="29">
        <v>10</v>
      </c>
      <c r="K140" s="29" t="s">
        <v>265</v>
      </c>
      <c r="L140" s="30" t="s">
        <v>206</v>
      </c>
      <c r="M140" s="10" t="s">
        <v>95</v>
      </c>
      <c r="N140" s="10" t="str">
        <f t="shared" si="7"/>
        <v>Y</v>
      </c>
      <c r="O140" s="10" t="str">
        <f t="shared" si="8"/>
        <v/>
      </c>
      <c r="P140" s="10"/>
      <c r="Q140" s="20"/>
      <c r="R140" s="10"/>
      <c r="S140" s="10"/>
      <c r="T140"/>
    </row>
    <row r="141" spans="1:20" s="127" customFormat="1" x14ac:dyDescent="0.2">
      <c r="A141" s="3" t="s">
        <v>96</v>
      </c>
      <c r="B141" s="10">
        <f t="shared" si="6"/>
        <v>160</v>
      </c>
      <c r="C141" s="10">
        <v>160</v>
      </c>
      <c r="D141" s="10">
        <v>800</v>
      </c>
      <c r="E141" s="10"/>
      <c r="F141" s="10" t="s">
        <v>96</v>
      </c>
      <c r="G141" s="10"/>
      <c r="H141" s="10"/>
      <c r="I141" s="10" t="s">
        <v>96</v>
      </c>
      <c r="J141" s="29">
        <v>20</v>
      </c>
      <c r="K141" s="29" t="s">
        <v>265</v>
      </c>
      <c r="L141" s="30" t="s">
        <v>206</v>
      </c>
      <c r="M141" s="10" t="s">
        <v>96</v>
      </c>
      <c r="N141" s="10" t="str">
        <f t="shared" si="7"/>
        <v>Y</v>
      </c>
      <c r="O141" s="10" t="str">
        <f t="shared" si="8"/>
        <v/>
      </c>
      <c r="P141" s="29">
        <v>20</v>
      </c>
      <c r="Q141" s="20"/>
      <c r="R141" s="10"/>
      <c r="S141" s="10"/>
      <c r="T141"/>
    </row>
    <row r="142" spans="1:20" s="127" customFormat="1" x14ac:dyDescent="0.2">
      <c r="A142" s="3" t="s">
        <v>235</v>
      </c>
      <c r="B142" s="10">
        <f t="shared" si="6"/>
        <v>1400000</v>
      </c>
      <c r="C142" s="10">
        <v>1400000</v>
      </c>
      <c r="D142" s="10">
        <v>3500000</v>
      </c>
      <c r="E142" s="10"/>
      <c r="F142" s="10" t="s">
        <v>235</v>
      </c>
      <c r="G142" s="10"/>
      <c r="H142" s="10"/>
      <c r="I142" s="10" t="s">
        <v>235</v>
      </c>
      <c r="J142" s="29"/>
      <c r="K142" s="29"/>
      <c r="L142" s="30"/>
      <c r="M142" s="10" t="s">
        <v>235</v>
      </c>
      <c r="N142" s="10" t="str">
        <f t="shared" si="7"/>
        <v>Y</v>
      </c>
      <c r="O142" s="10" t="str">
        <f t="shared" si="8"/>
        <v/>
      </c>
      <c r="P142" s="29"/>
      <c r="Q142" s="20"/>
      <c r="R142" s="10"/>
      <c r="S142" s="10"/>
      <c r="T142"/>
    </row>
    <row r="143" spans="1:20" s="127" customFormat="1" x14ac:dyDescent="0.2">
      <c r="A143" s="3" t="s">
        <v>97</v>
      </c>
      <c r="B143" s="10">
        <f>IF(SUM(C143:E143)&gt;0,ROUND(MIN(C143:E143),5),"")</f>
        <v>0.27</v>
      </c>
      <c r="C143" s="18">
        <f>EXP(1.005*(A219)-5.134)</f>
        <v>6.6925836807833567</v>
      </c>
      <c r="D143" s="18">
        <f>EXP(1.005*(A219)-4.869)</f>
        <v>8.7233208775218429</v>
      </c>
      <c r="E143" s="10">
        <v>0.27</v>
      </c>
      <c r="F143" s="10" t="s">
        <v>97</v>
      </c>
      <c r="G143" s="10" t="s">
        <v>150</v>
      </c>
      <c r="H143" s="10">
        <v>0.59000000000000008</v>
      </c>
      <c r="I143" s="10" t="s">
        <v>97</v>
      </c>
      <c r="J143" s="29">
        <v>10</v>
      </c>
      <c r="K143" s="29" t="s">
        <v>265</v>
      </c>
      <c r="L143" s="30" t="s">
        <v>206</v>
      </c>
      <c r="M143" s="10" t="s">
        <v>97</v>
      </c>
      <c r="N143" s="10" t="str">
        <f t="shared" si="7"/>
        <v/>
      </c>
      <c r="O143" s="10" t="str">
        <f t="shared" si="8"/>
        <v/>
      </c>
      <c r="P143" s="29">
        <v>50</v>
      </c>
      <c r="Q143" s="20"/>
      <c r="R143" s="10"/>
      <c r="S143" s="10"/>
      <c r="T143"/>
    </row>
    <row r="144" spans="1:20" s="127" customFormat="1" x14ac:dyDescent="0.2">
      <c r="A144" s="3" t="s">
        <v>98</v>
      </c>
      <c r="B144" s="10">
        <f t="shared" si="6"/>
        <v>1</v>
      </c>
      <c r="C144" s="10">
        <v>1</v>
      </c>
      <c r="D144" s="10">
        <v>5</v>
      </c>
      <c r="E144" s="10"/>
      <c r="F144" s="10" t="s">
        <v>98</v>
      </c>
      <c r="G144" s="10"/>
      <c r="H144" s="10">
        <v>0.64</v>
      </c>
      <c r="I144" s="10" t="s">
        <v>98</v>
      </c>
      <c r="J144" s="29">
        <v>2.5</v>
      </c>
      <c r="K144" s="29" t="s">
        <v>265</v>
      </c>
      <c r="L144" s="30" t="s">
        <v>206</v>
      </c>
      <c r="M144" s="10" t="s">
        <v>98</v>
      </c>
      <c r="N144" s="10" t="str">
        <f t="shared" si="7"/>
        <v/>
      </c>
      <c r="O144" s="10" t="str">
        <f t="shared" si="8"/>
        <v/>
      </c>
      <c r="P144" s="29">
        <v>10</v>
      </c>
      <c r="Q144" s="20"/>
      <c r="R144" s="10"/>
      <c r="S144" s="10"/>
      <c r="T144"/>
    </row>
    <row r="145" spans="1:20" s="127" customFormat="1" x14ac:dyDescent="0.2">
      <c r="A145" s="3" t="s">
        <v>99</v>
      </c>
      <c r="B145" s="10">
        <f t="shared" si="6"/>
        <v>10400</v>
      </c>
      <c r="C145" s="10"/>
      <c r="D145" s="10"/>
      <c r="E145" s="10">
        <v>10400</v>
      </c>
      <c r="F145" s="10" t="s">
        <v>99</v>
      </c>
      <c r="G145" s="10"/>
      <c r="H145" s="10">
        <v>0.13999999999999999</v>
      </c>
      <c r="I145" s="10" t="s">
        <v>99</v>
      </c>
      <c r="J145" s="29">
        <v>10</v>
      </c>
      <c r="K145" s="29" t="s">
        <v>265</v>
      </c>
      <c r="L145" s="30" t="s">
        <v>206</v>
      </c>
      <c r="M145" s="10" t="s">
        <v>99</v>
      </c>
      <c r="N145" s="10" t="str">
        <f t="shared" si="7"/>
        <v>Y</v>
      </c>
      <c r="O145" s="10" t="str">
        <f t="shared" si="8"/>
        <v/>
      </c>
      <c r="P145" s="29">
        <v>10</v>
      </c>
      <c r="Q145" s="20"/>
      <c r="R145" s="10"/>
      <c r="S145" s="10"/>
      <c r="T145"/>
    </row>
    <row r="146" spans="1:20" s="127" customFormat="1" x14ac:dyDescent="0.2">
      <c r="A146" s="3" t="s">
        <v>100</v>
      </c>
      <c r="B146" s="10">
        <f t="shared" si="6"/>
        <v>830</v>
      </c>
      <c r="C146" s="10"/>
      <c r="D146" s="10"/>
      <c r="E146" s="10">
        <v>830</v>
      </c>
      <c r="F146" s="10" t="s">
        <v>100</v>
      </c>
      <c r="G146" s="10"/>
      <c r="H146" s="10">
        <v>0.27</v>
      </c>
      <c r="I146" s="10" t="s">
        <v>100</v>
      </c>
      <c r="J146" s="29">
        <v>2.5</v>
      </c>
      <c r="K146" s="29" t="s">
        <v>265</v>
      </c>
      <c r="L146" s="30" t="s">
        <v>206</v>
      </c>
      <c r="M146" s="10" t="s">
        <v>100</v>
      </c>
      <c r="N146" s="10" t="str">
        <f t="shared" si="7"/>
        <v>Y</v>
      </c>
      <c r="O146" s="10" t="str">
        <f t="shared" si="8"/>
        <v/>
      </c>
      <c r="P146" s="29">
        <v>10</v>
      </c>
      <c r="Q146" s="20"/>
      <c r="R146" s="10"/>
      <c r="S146" s="10"/>
      <c r="T146"/>
    </row>
    <row r="147" spans="1:20" s="127" customFormat="1" x14ac:dyDescent="0.2">
      <c r="A147" s="3" t="s">
        <v>185</v>
      </c>
      <c r="B147" s="10" t="str">
        <f t="shared" si="6"/>
        <v/>
      </c>
      <c r="C147" s="10"/>
      <c r="D147" s="10"/>
      <c r="E147" s="10"/>
      <c r="F147" s="10" t="s">
        <v>185</v>
      </c>
      <c r="G147" s="10"/>
      <c r="H147" s="10"/>
      <c r="I147" s="10" t="s">
        <v>185</v>
      </c>
      <c r="J147" s="29">
        <v>1</v>
      </c>
      <c r="K147" s="29" t="s">
        <v>282</v>
      </c>
      <c r="L147" s="30" t="s">
        <v>206</v>
      </c>
      <c r="M147" s="10" t="s">
        <v>185</v>
      </c>
      <c r="N147" s="10" t="str">
        <f t="shared" si="7"/>
        <v/>
      </c>
      <c r="O147" s="10" t="str">
        <f t="shared" si="8"/>
        <v/>
      </c>
      <c r="P147" s="29"/>
      <c r="Q147" s="20"/>
      <c r="R147" s="10"/>
      <c r="S147" s="10"/>
      <c r="T147"/>
    </row>
    <row r="148" spans="1:20" s="127" customFormat="1" x14ac:dyDescent="0.2">
      <c r="A148" s="3" t="s">
        <v>236</v>
      </c>
      <c r="B148" s="10">
        <f t="shared" si="6"/>
        <v>2700</v>
      </c>
      <c r="C148" s="10">
        <v>7200</v>
      </c>
      <c r="D148" s="10">
        <v>28000</v>
      </c>
      <c r="E148" s="10">
        <v>2700</v>
      </c>
      <c r="F148" s="10" t="s">
        <v>236</v>
      </c>
      <c r="G148" s="10"/>
      <c r="H148" s="10"/>
      <c r="I148" s="10" t="s">
        <v>236</v>
      </c>
      <c r="J148" s="29"/>
      <c r="K148" s="29"/>
      <c r="L148" s="30"/>
      <c r="M148" s="10" t="s">
        <v>236</v>
      </c>
      <c r="N148" s="10" t="str">
        <f t="shared" si="7"/>
        <v>Y</v>
      </c>
      <c r="O148" s="10" t="str">
        <f t="shared" si="8"/>
        <v/>
      </c>
      <c r="P148" s="29"/>
      <c r="Q148" s="20"/>
      <c r="R148" s="10"/>
      <c r="S148" s="10"/>
      <c r="T148"/>
    </row>
    <row r="149" spans="1:20" s="127" customFormat="1" x14ac:dyDescent="0.2">
      <c r="A149" s="3" t="s">
        <v>139</v>
      </c>
      <c r="B149" s="10">
        <f t="shared" si="6"/>
        <v>250000</v>
      </c>
      <c r="C149" s="10"/>
      <c r="D149" s="10"/>
      <c r="E149" s="10">
        <v>250000</v>
      </c>
      <c r="F149" s="10" t="s">
        <v>139</v>
      </c>
      <c r="G149" s="10"/>
      <c r="H149" s="10"/>
      <c r="I149" s="10" t="s">
        <v>139</v>
      </c>
      <c r="J149" s="29">
        <v>1000</v>
      </c>
      <c r="K149" s="29" t="s">
        <v>270</v>
      </c>
      <c r="L149" s="30" t="s">
        <v>206</v>
      </c>
      <c r="M149" s="10" t="s">
        <v>139</v>
      </c>
      <c r="N149" s="10" t="str">
        <f t="shared" si="7"/>
        <v>Y</v>
      </c>
      <c r="O149" s="10" t="str">
        <f t="shared" si="8"/>
        <v/>
      </c>
      <c r="P149" s="29"/>
      <c r="Q149" s="20" t="s">
        <v>150</v>
      </c>
      <c r="R149" s="10">
        <v>250000</v>
      </c>
      <c r="S149" s="10">
        <v>2000000</v>
      </c>
      <c r="T149"/>
    </row>
    <row r="150" spans="1:20" s="127" customFormat="1" x14ac:dyDescent="0.2">
      <c r="A150" s="3" t="s">
        <v>101</v>
      </c>
      <c r="B150" s="10">
        <f t="shared" si="6"/>
        <v>0.69</v>
      </c>
      <c r="C150" s="10">
        <v>140</v>
      </c>
      <c r="D150" s="10">
        <v>700</v>
      </c>
      <c r="E150" s="10">
        <v>0.69</v>
      </c>
      <c r="F150" s="10" t="s">
        <v>101</v>
      </c>
      <c r="G150" s="10" t="s">
        <v>150</v>
      </c>
      <c r="H150" s="10">
        <v>3.0000000000000002E-2</v>
      </c>
      <c r="I150" s="10" t="s">
        <v>101</v>
      </c>
      <c r="J150" s="29">
        <v>0.5</v>
      </c>
      <c r="K150" s="29" t="s">
        <v>261</v>
      </c>
      <c r="L150" s="30" t="s">
        <v>206</v>
      </c>
      <c r="M150" s="10" t="s">
        <v>101</v>
      </c>
      <c r="N150" s="10" t="str">
        <f t="shared" si="7"/>
        <v>Y</v>
      </c>
      <c r="O150" s="10" t="str">
        <f t="shared" si="8"/>
        <v/>
      </c>
      <c r="P150" s="29">
        <v>10</v>
      </c>
      <c r="Q150" s="20"/>
      <c r="R150" s="10"/>
      <c r="S150" s="10"/>
      <c r="T150"/>
    </row>
    <row r="151" spans="1:20" s="127" customFormat="1" x14ac:dyDescent="0.2">
      <c r="A151" s="3" t="s">
        <v>102</v>
      </c>
      <c r="B151" s="10">
        <f t="shared" si="6"/>
        <v>330</v>
      </c>
      <c r="C151" s="10">
        <v>330</v>
      </c>
      <c r="D151" s="10">
        <v>1700</v>
      </c>
      <c r="E151" s="10">
        <v>1300</v>
      </c>
      <c r="F151" s="10" t="s">
        <v>102</v>
      </c>
      <c r="G151" s="10"/>
      <c r="H151" s="10">
        <v>0.2</v>
      </c>
      <c r="I151" s="10" t="s">
        <v>102</v>
      </c>
      <c r="J151" s="29">
        <v>0.5</v>
      </c>
      <c r="K151" s="29" t="s">
        <v>261</v>
      </c>
      <c r="L151" s="30" t="s">
        <v>206</v>
      </c>
      <c r="M151" s="10" t="s">
        <v>102</v>
      </c>
      <c r="N151" s="10" t="str">
        <f t="shared" si="7"/>
        <v>Y</v>
      </c>
      <c r="O151" s="10" t="str">
        <f t="shared" si="8"/>
        <v/>
      </c>
      <c r="P151" s="29">
        <v>10</v>
      </c>
      <c r="Q151" s="20"/>
      <c r="R151" s="10"/>
      <c r="S151" s="10"/>
      <c r="T151"/>
    </row>
    <row r="152" spans="1:20" s="127" customFormat="1" x14ac:dyDescent="0.2">
      <c r="A152" s="3" t="s">
        <v>103</v>
      </c>
      <c r="B152" s="10">
        <f t="shared" si="6"/>
        <v>750</v>
      </c>
      <c r="C152" s="10"/>
      <c r="D152" s="10">
        <v>750</v>
      </c>
      <c r="E152" s="10"/>
      <c r="F152" s="10" t="s">
        <v>103</v>
      </c>
      <c r="G152" s="10"/>
      <c r="H152" s="10">
        <v>1</v>
      </c>
      <c r="I152" s="10" t="s">
        <v>103</v>
      </c>
      <c r="J152" s="29">
        <v>10</v>
      </c>
      <c r="K152" s="29" t="s">
        <v>283</v>
      </c>
      <c r="L152" s="30" t="s">
        <v>206</v>
      </c>
      <c r="M152" s="10" t="s">
        <v>103</v>
      </c>
      <c r="N152" s="10" t="str">
        <f t="shared" si="7"/>
        <v>Y</v>
      </c>
      <c r="O152" s="10" t="str">
        <f t="shared" si="8"/>
        <v/>
      </c>
      <c r="P152" s="10"/>
      <c r="Q152" s="20" t="s">
        <v>150</v>
      </c>
      <c r="R152" s="10"/>
      <c r="S152" s="10"/>
      <c r="T152"/>
    </row>
    <row r="153" spans="1:20" s="127" customFormat="1" x14ac:dyDescent="0.2">
      <c r="A153" s="3" t="s">
        <v>104</v>
      </c>
      <c r="B153" s="10">
        <f t="shared" si="6"/>
        <v>5.6</v>
      </c>
      <c r="C153" s="10">
        <v>220</v>
      </c>
      <c r="D153" s="10">
        <v>1100</v>
      </c>
      <c r="E153" s="10">
        <v>5.6</v>
      </c>
      <c r="F153" s="10" t="s">
        <v>104</v>
      </c>
      <c r="G153" s="10"/>
      <c r="H153" s="10">
        <v>0.4</v>
      </c>
      <c r="I153" s="10" t="s">
        <v>104</v>
      </c>
      <c r="J153" s="29">
        <v>2</v>
      </c>
      <c r="K153" s="29" t="s">
        <v>283</v>
      </c>
      <c r="L153" s="30" t="s">
        <v>206</v>
      </c>
      <c r="M153" s="10" t="s">
        <v>104</v>
      </c>
      <c r="N153" s="10" t="str">
        <f t="shared" si="7"/>
        <v>Y</v>
      </c>
      <c r="O153" s="10" t="str">
        <f t="shared" si="8"/>
        <v/>
      </c>
      <c r="P153" s="10"/>
      <c r="Q153" s="20" t="s">
        <v>150</v>
      </c>
      <c r="R153" s="10"/>
      <c r="S153" s="10"/>
      <c r="T153"/>
    </row>
    <row r="154" spans="1:20" s="127" customFormat="1" x14ac:dyDescent="0.2">
      <c r="A154" s="3" t="s">
        <v>105</v>
      </c>
      <c r="B154" s="10">
        <f t="shared" si="6"/>
        <v>10</v>
      </c>
      <c r="C154" s="10">
        <v>150</v>
      </c>
      <c r="D154" s="10">
        <v>340</v>
      </c>
      <c r="E154" s="10">
        <v>10</v>
      </c>
      <c r="F154" s="10" t="s">
        <v>105</v>
      </c>
      <c r="G154" s="10"/>
      <c r="H154" s="10">
        <v>0.5</v>
      </c>
      <c r="I154" s="10" t="s">
        <v>105</v>
      </c>
      <c r="J154" s="29">
        <v>3</v>
      </c>
      <c r="K154" s="29" t="s">
        <v>283</v>
      </c>
      <c r="L154" s="30" t="s">
        <v>206</v>
      </c>
      <c r="M154" s="10" t="s">
        <v>105</v>
      </c>
      <c r="N154" s="10" t="str">
        <f t="shared" si="7"/>
        <v>Y</v>
      </c>
      <c r="O154" s="10" t="str">
        <f t="shared" si="8"/>
        <v/>
      </c>
      <c r="P154" s="10"/>
      <c r="Q154" s="20" t="s">
        <v>150</v>
      </c>
      <c r="R154" s="10"/>
      <c r="S154" s="10"/>
      <c r="T154"/>
    </row>
    <row r="155" spans="1:20" s="127" customFormat="1" x14ac:dyDescent="0.2">
      <c r="A155" s="3" t="s">
        <v>106</v>
      </c>
      <c r="B155" s="10">
        <f t="shared" si="6"/>
        <v>2400</v>
      </c>
      <c r="C155" s="10">
        <v>4100</v>
      </c>
      <c r="D155" s="10">
        <v>21000</v>
      </c>
      <c r="E155" s="10">
        <v>2400</v>
      </c>
      <c r="F155" s="10" t="s">
        <v>106</v>
      </c>
      <c r="G155" s="10"/>
      <c r="H155" s="10">
        <v>1</v>
      </c>
      <c r="I155" s="10" t="s">
        <v>106</v>
      </c>
      <c r="J155" s="29">
        <v>2</v>
      </c>
      <c r="K155" s="29" t="s">
        <v>283</v>
      </c>
      <c r="L155" s="30" t="s">
        <v>206</v>
      </c>
      <c r="M155" s="10" t="s">
        <v>106</v>
      </c>
      <c r="N155" s="10" t="str">
        <f t="shared" si="7"/>
        <v>Y</v>
      </c>
      <c r="O155" s="10" t="str">
        <f t="shared" si="8"/>
        <v/>
      </c>
      <c r="P155" s="10"/>
      <c r="Q155" s="20" t="s">
        <v>150</v>
      </c>
      <c r="R155" s="10"/>
      <c r="S155" s="10"/>
      <c r="T155"/>
    </row>
    <row r="156" spans="1:20" s="127" customFormat="1" x14ac:dyDescent="0.2">
      <c r="A156" s="3" t="s">
        <v>281</v>
      </c>
      <c r="B156" s="10" t="str">
        <f t="shared" si="6"/>
        <v/>
      </c>
      <c r="C156" s="10"/>
      <c r="D156" s="10"/>
      <c r="E156" s="10"/>
      <c r="F156" s="10" t="s">
        <v>281</v>
      </c>
      <c r="G156" s="10"/>
      <c r="H156" s="10"/>
      <c r="I156" s="10" t="s">
        <v>281</v>
      </c>
      <c r="J156" s="29">
        <v>1</v>
      </c>
      <c r="K156" s="29" t="s">
        <v>273</v>
      </c>
      <c r="L156" s="30" t="s">
        <v>206</v>
      </c>
      <c r="M156" s="10" t="s">
        <v>281</v>
      </c>
      <c r="N156" s="10" t="str">
        <f t="shared" si="7"/>
        <v/>
      </c>
      <c r="O156" s="10" t="str">
        <f t="shared" si="8"/>
        <v/>
      </c>
      <c r="P156" s="10"/>
      <c r="Q156" s="20" t="s">
        <v>150</v>
      </c>
      <c r="R156" s="10"/>
      <c r="S156" s="10"/>
      <c r="T156"/>
    </row>
    <row r="157" spans="1:20" s="127" customFormat="1" x14ac:dyDescent="0.2">
      <c r="A157" s="3" t="s">
        <v>184</v>
      </c>
      <c r="B157" s="10" t="str">
        <f t="shared" si="6"/>
        <v/>
      </c>
      <c r="C157" s="10"/>
      <c r="D157" s="10"/>
      <c r="E157" s="10"/>
      <c r="F157" s="10" t="s">
        <v>184</v>
      </c>
      <c r="G157" s="10"/>
      <c r="H157" s="10"/>
      <c r="I157" s="10" t="s">
        <v>184</v>
      </c>
      <c r="J157" s="29">
        <v>4</v>
      </c>
      <c r="K157" s="29" t="s">
        <v>277</v>
      </c>
      <c r="L157" s="30" t="s">
        <v>206</v>
      </c>
      <c r="M157" s="10" t="s">
        <v>184</v>
      </c>
      <c r="N157" s="10" t="str">
        <f t="shared" si="7"/>
        <v/>
      </c>
      <c r="O157" s="10" t="str">
        <f t="shared" si="8"/>
        <v/>
      </c>
      <c r="P157" s="10"/>
      <c r="Q157" s="20"/>
      <c r="R157" s="10"/>
      <c r="S157" s="10"/>
      <c r="T157"/>
    </row>
    <row r="158" spans="1:20" s="127" customFormat="1" x14ac:dyDescent="0.2">
      <c r="A158" s="3" t="s">
        <v>107</v>
      </c>
      <c r="B158" s="10">
        <f t="shared" si="6"/>
        <v>1600</v>
      </c>
      <c r="C158" s="10">
        <v>1600</v>
      </c>
      <c r="D158" s="10">
        <v>8100</v>
      </c>
      <c r="E158" s="10">
        <v>3100</v>
      </c>
      <c r="F158" s="10" t="s">
        <v>107</v>
      </c>
      <c r="G158" s="10"/>
      <c r="H158" s="10">
        <v>0.2</v>
      </c>
      <c r="I158" s="10" t="s">
        <v>107</v>
      </c>
      <c r="J158" s="29">
        <v>200</v>
      </c>
      <c r="K158" s="29" t="s">
        <v>273</v>
      </c>
      <c r="L158" s="30" t="s">
        <v>206</v>
      </c>
      <c r="M158" s="10" t="s">
        <v>107</v>
      </c>
      <c r="N158" s="10" t="str">
        <f t="shared" si="7"/>
        <v>Y</v>
      </c>
      <c r="O158" s="10" t="str">
        <f t="shared" si="8"/>
        <v/>
      </c>
      <c r="P158" s="10"/>
      <c r="Q158" s="20" t="s">
        <v>150</v>
      </c>
      <c r="R158" s="10"/>
      <c r="S158" s="10"/>
      <c r="T158"/>
    </row>
    <row r="159" spans="1:20" s="127" customFormat="1" x14ac:dyDescent="0.2">
      <c r="A159" s="3" t="s">
        <v>108</v>
      </c>
      <c r="B159" s="18">
        <f>IF(SUM(C159:E159)&gt;0,ROUND(MIN(C159:E159),3),"")</f>
        <v>0.27100000000000002</v>
      </c>
      <c r="C159" s="26">
        <f>EXP(0.7409*LN(A218)-4.719)</f>
        <v>0.27062277304252191</v>
      </c>
      <c r="D159" s="18">
        <f>EXP(1.0166*LN(A218)-3.924)</f>
        <v>2.1331846651868007</v>
      </c>
      <c r="E159" s="10"/>
      <c r="F159" s="10" t="s">
        <v>108</v>
      </c>
      <c r="G159" s="10"/>
      <c r="H159" s="10">
        <v>0.05</v>
      </c>
      <c r="I159" s="10" t="s">
        <v>108</v>
      </c>
      <c r="J159" s="29">
        <v>0.2</v>
      </c>
      <c r="K159" s="29" t="s">
        <v>283</v>
      </c>
      <c r="L159" s="30" t="s">
        <v>206</v>
      </c>
      <c r="M159" s="10" t="s">
        <v>108</v>
      </c>
      <c r="N159" s="10" t="str">
        <f t="shared" si="7"/>
        <v>Y</v>
      </c>
      <c r="O159" s="10" t="str">
        <f t="shared" si="8"/>
        <v/>
      </c>
      <c r="P159" s="10"/>
      <c r="Q159" s="20" t="s">
        <v>150</v>
      </c>
      <c r="R159" s="10"/>
      <c r="S159" s="10"/>
      <c r="T159"/>
    </row>
    <row r="160" spans="1:20" s="127" customFormat="1" x14ac:dyDescent="0.2">
      <c r="A160" s="3" t="s">
        <v>214</v>
      </c>
      <c r="B160" s="18" t="str">
        <f t="shared" si="6"/>
        <v/>
      </c>
      <c r="C160" s="26"/>
      <c r="D160" s="18"/>
      <c r="E160" s="10"/>
      <c r="F160" s="10" t="s">
        <v>214</v>
      </c>
      <c r="G160" s="10"/>
      <c r="H160" s="10"/>
      <c r="I160" s="10" t="s">
        <v>214</v>
      </c>
      <c r="J160" s="29">
        <v>4</v>
      </c>
      <c r="K160" s="29" t="s">
        <v>283</v>
      </c>
      <c r="L160" s="30" t="s">
        <v>206</v>
      </c>
      <c r="M160" s="10" t="s">
        <v>214</v>
      </c>
      <c r="N160" s="10" t="str">
        <f t="shared" si="7"/>
        <v/>
      </c>
      <c r="O160" s="10" t="str">
        <f t="shared" si="8"/>
        <v/>
      </c>
      <c r="P160" s="10"/>
      <c r="Q160" s="20" t="s">
        <v>150</v>
      </c>
      <c r="R160" s="10"/>
      <c r="S160" s="10"/>
      <c r="T160"/>
    </row>
    <row r="161" spans="1:20" s="127" customFormat="1" x14ac:dyDescent="0.2">
      <c r="A161" s="3" t="s">
        <v>109</v>
      </c>
      <c r="B161" s="19">
        <f>IF(SUM(C161:E161)&gt;0,ROUND(MIN(C161:E161),1),"")</f>
        <v>86.2</v>
      </c>
      <c r="C161" s="19">
        <f>EXP(0.819*LN(A218)+0.6848)</f>
        <v>86.179676837374203</v>
      </c>
      <c r="D161" s="19">
        <f>EXP(0.819*LN(A218)+3.7256)</f>
        <v>1803.0489685600057</v>
      </c>
      <c r="E161" s="10"/>
      <c r="F161" s="10" t="s">
        <v>109</v>
      </c>
      <c r="G161" s="10"/>
      <c r="H161" s="10">
        <v>0.1</v>
      </c>
      <c r="I161" s="10" t="s">
        <v>109</v>
      </c>
      <c r="J161" s="29">
        <v>4</v>
      </c>
      <c r="K161" s="29" t="s">
        <v>283</v>
      </c>
      <c r="L161" s="30" t="s">
        <v>191</v>
      </c>
      <c r="M161" s="10" t="s">
        <v>109</v>
      </c>
      <c r="N161" s="10" t="str">
        <f t="shared" si="7"/>
        <v>Y</v>
      </c>
      <c r="O161" s="10" t="str">
        <f t="shared" si="8"/>
        <v/>
      </c>
      <c r="P161" s="10"/>
      <c r="Q161" s="20" t="s">
        <v>150</v>
      </c>
      <c r="R161" s="10"/>
      <c r="S161" s="10"/>
      <c r="T161"/>
    </row>
    <row r="162" spans="1:20" s="127" customFormat="1" x14ac:dyDescent="0.2">
      <c r="A162" s="3" t="s">
        <v>110</v>
      </c>
      <c r="B162" s="10">
        <f t="shared" si="6"/>
        <v>19</v>
      </c>
      <c r="C162" s="10">
        <v>19</v>
      </c>
      <c r="D162" s="10">
        <v>95</v>
      </c>
      <c r="E162" s="10"/>
      <c r="F162" s="10" t="s">
        <v>110</v>
      </c>
      <c r="G162" s="10"/>
      <c r="H162" s="10">
        <v>9.0000000000000011E-2</v>
      </c>
      <c r="I162" s="10" t="s">
        <v>110</v>
      </c>
      <c r="J162" s="29">
        <v>1</v>
      </c>
      <c r="K162" s="29" t="s">
        <v>283</v>
      </c>
      <c r="L162" s="30" t="s">
        <v>206</v>
      </c>
      <c r="M162" s="10" t="s">
        <v>110</v>
      </c>
      <c r="N162" s="10" t="str">
        <f t="shared" si="7"/>
        <v>Y</v>
      </c>
      <c r="O162" s="10" t="str">
        <f t="shared" si="8"/>
        <v/>
      </c>
      <c r="P162" s="10"/>
      <c r="Q162" s="20" t="s">
        <v>150</v>
      </c>
      <c r="R162" s="10"/>
      <c r="S162" s="10"/>
      <c r="T162"/>
    </row>
    <row r="163" spans="1:20" s="127" customFormat="1" x14ac:dyDescent="0.2">
      <c r="A163" s="3" t="s">
        <v>111</v>
      </c>
      <c r="B163" s="27">
        <f>IF(SUM(C163:E163)&gt;0,ROUND(MIN(C163:E163),2),"")</f>
        <v>9.33</v>
      </c>
      <c r="C163" s="27">
        <f>EXP(0.8545*LN(A218)-1.702)</f>
        <v>9.3289076055564397</v>
      </c>
      <c r="D163" s="19">
        <f>EXP(0.9422*LN(A218)-1.7)</f>
        <v>13.999076305191297</v>
      </c>
      <c r="E163" s="10"/>
      <c r="F163" s="10" t="s">
        <v>111</v>
      </c>
      <c r="G163" s="10"/>
      <c r="H163" s="10">
        <v>0.5</v>
      </c>
      <c r="I163" s="10" t="s">
        <v>111</v>
      </c>
      <c r="J163" s="29">
        <v>4</v>
      </c>
      <c r="K163" s="29" t="s">
        <v>283</v>
      </c>
      <c r="L163" s="30" t="s">
        <v>206</v>
      </c>
      <c r="M163" s="10" t="s">
        <v>111</v>
      </c>
      <c r="N163" s="10" t="str">
        <f t="shared" si="7"/>
        <v>Y</v>
      </c>
      <c r="O163" s="10" t="str">
        <f t="shared" si="8"/>
        <v/>
      </c>
      <c r="P163" s="10"/>
      <c r="Q163" s="20" t="s">
        <v>150</v>
      </c>
      <c r="R163" s="10"/>
      <c r="S163" s="10"/>
      <c r="T163"/>
    </row>
    <row r="164" spans="1:20" s="127" customFormat="1" x14ac:dyDescent="0.2">
      <c r="A164" s="3" t="s">
        <v>171</v>
      </c>
      <c r="B164" s="19" t="str">
        <f t="shared" si="6"/>
        <v/>
      </c>
      <c r="C164" s="19"/>
      <c r="D164" s="19"/>
      <c r="E164" s="10"/>
      <c r="F164" s="10" t="s">
        <v>171</v>
      </c>
      <c r="G164" s="10"/>
      <c r="H164" s="10"/>
      <c r="I164" s="10" t="s">
        <v>171</v>
      </c>
      <c r="J164" s="29">
        <v>10</v>
      </c>
      <c r="K164" s="29" t="s">
        <v>284</v>
      </c>
      <c r="L164" s="30" t="s">
        <v>206</v>
      </c>
      <c r="M164" s="10" t="s">
        <v>171</v>
      </c>
      <c r="N164" s="10" t="str">
        <f t="shared" si="7"/>
        <v/>
      </c>
      <c r="O164" s="10" t="str">
        <f t="shared" si="8"/>
        <v/>
      </c>
      <c r="P164" s="10"/>
      <c r="Q164" s="20"/>
      <c r="R164" s="10"/>
      <c r="S164" s="10"/>
      <c r="T164"/>
    </row>
    <row r="165" spans="1:20" s="127" customFormat="1" x14ac:dyDescent="0.2">
      <c r="A165" s="3" t="s">
        <v>170</v>
      </c>
      <c r="B165" s="19">
        <f t="shared" si="6"/>
        <v>500000</v>
      </c>
      <c r="C165" s="19"/>
      <c r="D165" s="19"/>
      <c r="E165" s="10">
        <v>500000</v>
      </c>
      <c r="F165" s="10" t="s">
        <v>170</v>
      </c>
      <c r="G165" s="10"/>
      <c r="H165" s="10"/>
      <c r="I165" s="10" t="s">
        <v>170</v>
      </c>
      <c r="J165" s="29">
        <v>2000</v>
      </c>
      <c r="K165" s="29" t="s">
        <v>285</v>
      </c>
      <c r="L165" s="30" t="s">
        <v>206</v>
      </c>
      <c r="M165" s="10" t="s">
        <v>170</v>
      </c>
      <c r="N165" s="10" t="str">
        <f t="shared" si="7"/>
        <v>Y</v>
      </c>
      <c r="O165" s="10" t="str">
        <f t="shared" si="8"/>
        <v/>
      </c>
      <c r="P165" s="10"/>
      <c r="Q165" s="20" t="s">
        <v>150</v>
      </c>
      <c r="R165" s="10">
        <v>1000000</v>
      </c>
      <c r="S165" s="10">
        <v>5000000</v>
      </c>
      <c r="T165"/>
    </row>
    <row r="166" spans="1:20" s="127" customFormat="1" x14ac:dyDescent="0.2">
      <c r="A166" s="3" t="s">
        <v>112</v>
      </c>
      <c r="B166" s="10">
        <f t="shared" si="6"/>
        <v>1500</v>
      </c>
      <c r="C166" s="10">
        <v>1500</v>
      </c>
      <c r="D166" s="10"/>
      <c r="E166" s="10"/>
      <c r="F166" s="10" t="s">
        <v>112</v>
      </c>
      <c r="G166" s="10"/>
      <c r="H166" s="10">
        <v>1</v>
      </c>
      <c r="I166" s="10" t="s">
        <v>112</v>
      </c>
      <c r="J166" s="29">
        <v>20</v>
      </c>
      <c r="K166" s="29" t="s">
        <v>273</v>
      </c>
      <c r="L166" s="30" t="s">
        <v>206</v>
      </c>
      <c r="M166" s="10" t="s">
        <v>112</v>
      </c>
      <c r="N166" s="10" t="str">
        <f t="shared" si="7"/>
        <v>Y</v>
      </c>
      <c r="O166" s="10" t="str">
        <f t="shared" si="8"/>
        <v/>
      </c>
      <c r="P166" s="10"/>
      <c r="Q166" s="20" t="s">
        <v>150</v>
      </c>
      <c r="R166" s="10"/>
      <c r="S166" s="10"/>
      <c r="T166"/>
    </row>
    <row r="167" spans="1:20" s="127" customFormat="1" x14ac:dyDescent="0.2">
      <c r="A167" s="3" t="s">
        <v>113</v>
      </c>
      <c r="B167" s="27">
        <f>IF(SUM(C167:E167)&gt;0,ROUND(MIN(C167:E167),2),"")</f>
        <v>3.18</v>
      </c>
      <c r="C167" s="27">
        <f>EXP(1.273*LN(A218)-4.705)</f>
        <v>3.1815918291892142</v>
      </c>
      <c r="D167" s="19">
        <f>EXP(1.273*LN(A218)-1.46)</f>
        <v>81.645087050644918</v>
      </c>
      <c r="E167" s="10"/>
      <c r="F167" s="10" t="s">
        <v>113</v>
      </c>
      <c r="G167" s="10"/>
      <c r="H167" s="10">
        <v>0.6</v>
      </c>
      <c r="I167" s="10" t="s">
        <v>113</v>
      </c>
      <c r="J167" s="29">
        <v>1</v>
      </c>
      <c r="K167" s="29" t="s">
        <v>283</v>
      </c>
      <c r="L167" s="30" t="s">
        <v>206</v>
      </c>
      <c r="M167" s="10" t="s">
        <v>113</v>
      </c>
      <c r="N167" s="10" t="str">
        <f t="shared" si="7"/>
        <v>Y</v>
      </c>
      <c r="O167" s="10" t="str">
        <f t="shared" si="8"/>
        <v/>
      </c>
      <c r="P167" s="10"/>
      <c r="Q167" s="20" t="s">
        <v>150</v>
      </c>
      <c r="R167" s="10"/>
      <c r="S167" s="10"/>
      <c r="T167"/>
    </row>
    <row r="168" spans="1:20" s="127" customFormat="1" x14ac:dyDescent="0.2">
      <c r="A168" s="3" t="s">
        <v>114</v>
      </c>
      <c r="B168" s="10">
        <f t="shared" si="6"/>
        <v>1000</v>
      </c>
      <c r="C168" s="10"/>
      <c r="D168" s="10"/>
      <c r="E168" s="10">
        <v>1000</v>
      </c>
      <c r="F168" s="10" t="s">
        <v>114</v>
      </c>
      <c r="G168" s="10"/>
      <c r="H168" s="10">
        <v>0.1</v>
      </c>
      <c r="I168" s="10" t="s">
        <v>114</v>
      </c>
      <c r="J168" s="29">
        <v>2</v>
      </c>
      <c r="K168" s="29" t="s">
        <v>283</v>
      </c>
      <c r="L168" s="30" t="s">
        <v>206</v>
      </c>
      <c r="M168" s="10" t="s">
        <v>114</v>
      </c>
      <c r="N168" s="10" t="str">
        <f t="shared" si="7"/>
        <v>Y</v>
      </c>
      <c r="O168" s="10" t="str">
        <f t="shared" si="8"/>
        <v/>
      </c>
      <c r="P168" s="10"/>
      <c r="Q168" s="20" t="s">
        <v>150</v>
      </c>
      <c r="R168" s="10"/>
      <c r="S168" s="10"/>
      <c r="T168"/>
    </row>
    <row r="169" spans="1:20" s="127" customFormat="1" x14ac:dyDescent="0.2">
      <c r="A169" s="3" t="s">
        <v>115</v>
      </c>
      <c r="B169" s="10">
        <f t="shared" si="6"/>
        <v>0.05</v>
      </c>
      <c r="C169" s="18">
        <f>0.77/0.85</f>
        <v>0.90588235294117647</v>
      </c>
      <c r="D169" s="18">
        <f>1.4/0.85</f>
        <v>1.6470588235294117</v>
      </c>
      <c r="E169" s="10">
        <v>0.05</v>
      </c>
      <c r="F169" s="10" t="s">
        <v>115</v>
      </c>
      <c r="G169" s="10"/>
      <c r="H169" s="10">
        <v>1.9999999999999998E-4</v>
      </c>
      <c r="I169" s="10" t="s">
        <v>115</v>
      </c>
      <c r="J169" s="29">
        <v>0.2</v>
      </c>
      <c r="K169" s="29" t="s">
        <v>286</v>
      </c>
      <c r="L169" s="30" t="s">
        <v>206</v>
      </c>
      <c r="M169" s="10" t="s">
        <v>115</v>
      </c>
      <c r="N169" s="10" t="str">
        <f t="shared" si="7"/>
        <v/>
      </c>
      <c r="O169" s="10" t="str">
        <f t="shared" si="8"/>
        <v/>
      </c>
      <c r="P169" s="10"/>
      <c r="Q169" s="20" t="s">
        <v>150</v>
      </c>
      <c r="R169" s="10"/>
      <c r="S169" s="10"/>
      <c r="T169"/>
    </row>
    <row r="170" spans="1:20" s="127" customFormat="1" x14ac:dyDescent="0.2">
      <c r="A170" s="3" t="s">
        <v>172</v>
      </c>
      <c r="B170" s="10" t="str">
        <f t="shared" si="6"/>
        <v/>
      </c>
      <c r="C170" s="10"/>
      <c r="D170" s="10"/>
      <c r="E170" s="10"/>
      <c r="F170" s="10" t="s">
        <v>172</v>
      </c>
      <c r="G170" s="10"/>
      <c r="H170" s="10"/>
      <c r="I170" s="10" t="s">
        <v>172</v>
      </c>
      <c r="J170" s="29">
        <v>4</v>
      </c>
      <c r="K170" s="29" t="s">
        <v>283</v>
      </c>
      <c r="L170" s="30" t="s">
        <v>206</v>
      </c>
      <c r="M170" s="10" t="s">
        <v>172</v>
      </c>
      <c r="N170" s="10" t="str">
        <f t="shared" si="7"/>
        <v/>
      </c>
      <c r="O170" s="10" t="str">
        <f t="shared" si="8"/>
        <v/>
      </c>
      <c r="P170" s="10"/>
      <c r="Q170" s="20" t="s">
        <v>150</v>
      </c>
      <c r="R170" s="10">
        <v>500</v>
      </c>
      <c r="S170" s="10">
        <v>5000</v>
      </c>
      <c r="T170"/>
    </row>
    <row r="171" spans="1:20" s="127" customFormat="1" x14ac:dyDescent="0.2">
      <c r="A171" s="3" t="s">
        <v>116</v>
      </c>
      <c r="B171" s="19">
        <f>IF(SUM(C171:E171)&gt;0,ROUND(MIN(C171:E171),1),"")</f>
        <v>52.2</v>
      </c>
      <c r="C171" s="19">
        <f>EXP(0.846*LN(A218)+0.0584)</f>
        <v>52.163028483303464</v>
      </c>
      <c r="D171" s="19">
        <f>EXP(0.846*LN(A218)+2.255)</f>
        <v>469.17412929110583</v>
      </c>
      <c r="E171" s="10">
        <v>610</v>
      </c>
      <c r="F171" s="10" t="s">
        <v>116</v>
      </c>
      <c r="G171" s="10"/>
      <c r="H171" s="10">
        <v>0.5</v>
      </c>
      <c r="I171" s="10" t="s">
        <v>116</v>
      </c>
      <c r="J171" s="29">
        <v>4</v>
      </c>
      <c r="K171" s="29" t="s">
        <v>283</v>
      </c>
      <c r="L171" s="30" t="s">
        <v>206</v>
      </c>
      <c r="M171" s="10" t="s">
        <v>116</v>
      </c>
      <c r="N171" s="10" t="str">
        <f t="shared" si="7"/>
        <v>Y</v>
      </c>
      <c r="O171" s="10" t="str">
        <f t="shared" si="8"/>
        <v/>
      </c>
      <c r="P171" s="10"/>
      <c r="Q171" s="20" t="s">
        <v>150</v>
      </c>
      <c r="R171" s="10"/>
      <c r="S171" s="10"/>
      <c r="T171"/>
    </row>
    <row r="172" spans="1:20" s="127" customFormat="1" x14ac:dyDescent="0.2">
      <c r="A172" s="3" t="s">
        <v>226</v>
      </c>
      <c r="B172" s="10">
        <f t="shared" si="6"/>
        <v>5</v>
      </c>
      <c r="C172" s="10"/>
      <c r="D172" s="10"/>
      <c r="E172" s="10">
        <v>5</v>
      </c>
      <c r="F172" s="10" t="s">
        <v>226</v>
      </c>
      <c r="G172" s="10"/>
      <c r="H172" s="10">
        <v>2</v>
      </c>
      <c r="I172" s="10" t="s">
        <v>226</v>
      </c>
      <c r="J172" s="29">
        <v>5</v>
      </c>
      <c r="K172" s="29" t="s">
        <v>287</v>
      </c>
      <c r="L172" s="30" t="s">
        <v>206</v>
      </c>
      <c r="M172" s="10" t="s">
        <v>226</v>
      </c>
      <c r="N172" s="10" t="str">
        <f t="shared" si="7"/>
        <v/>
      </c>
      <c r="O172" s="10" t="str">
        <f t="shared" si="8"/>
        <v/>
      </c>
      <c r="P172" s="10"/>
      <c r="Q172" s="20"/>
      <c r="R172" s="10"/>
      <c r="S172" s="10"/>
      <c r="T172"/>
    </row>
    <row r="173" spans="1:20" s="127" customFormat="1" x14ac:dyDescent="0.2">
      <c r="A173" s="3" t="s">
        <v>169</v>
      </c>
      <c r="B173" s="10">
        <f t="shared" si="6"/>
        <v>1.0999999999999999E-2</v>
      </c>
      <c r="C173" s="10">
        <v>1.0999999999999999E-2</v>
      </c>
      <c r="D173" s="10">
        <v>1.9E-2</v>
      </c>
      <c r="E173" s="10"/>
      <c r="F173" s="10" t="s">
        <v>169</v>
      </c>
      <c r="G173" s="10"/>
      <c r="H173" s="10"/>
      <c r="I173" s="10" t="s">
        <v>169</v>
      </c>
      <c r="J173" s="29">
        <v>20</v>
      </c>
      <c r="K173" s="29" t="s">
        <v>288</v>
      </c>
      <c r="L173" s="30" t="s">
        <v>206</v>
      </c>
      <c r="M173" s="10" t="s">
        <v>169</v>
      </c>
      <c r="N173" s="10" t="str">
        <f t="shared" si="7"/>
        <v/>
      </c>
      <c r="O173" s="10" t="str">
        <f t="shared" si="8"/>
        <v/>
      </c>
      <c r="P173" s="10"/>
      <c r="Q173" s="20"/>
      <c r="R173" s="10"/>
      <c r="S173" s="10"/>
      <c r="T173"/>
    </row>
    <row r="174" spans="1:20" s="127" customFormat="1" x14ac:dyDescent="0.2">
      <c r="A174" s="3" t="s">
        <v>117</v>
      </c>
      <c r="B174" s="27">
        <f t="shared" si="6"/>
        <v>4.9891540130151837</v>
      </c>
      <c r="C174" s="27">
        <f>4.6/0.922</f>
        <v>4.9891540130151837</v>
      </c>
      <c r="D174" s="10"/>
      <c r="E174" s="10"/>
      <c r="F174" s="10" t="s">
        <v>117</v>
      </c>
      <c r="G174" s="10"/>
      <c r="H174" s="10">
        <v>0.6</v>
      </c>
      <c r="I174" s="10" t="s">
        <v>117</v>
      </c>
      <c r="J174" s="29">
        <v>7</v>
      </c>
      <c r="K174" s="29" t="s">
        <v>283</v>
      </c>
      <c r="L174" s="30" t="s">
        <v>206</v>
      </c>
      <c r="M174" s="10" t="s">
        <v>117</v>
      </c>
      <c r="N174" s="10" t="str">
        <f t="shared" si="7"/>
        <v/>
      </c>
      <c r="O174" s="10" t="str">
        <f t="shared" si="8"/>
        <v/>
      </c>
      <c r="P174" s="10"/>
      <c r="Q174" s="20" t="s">
        <v>150</v>
      </c>
      <c r="R174" s="10"/>
      <c r="S174" s="10"/>
      <c r="T174"/>
    </row>
    <row r="175" spans="1:20" s="127" customFormat="1" x14ac:dyDescent="0.2">
      <c r="A175" s="3" t="s">
        <v>118</v>
      </c>
      <c r="B175" s="27">
        <f>IF(SUM(C175:E175)&gt;0,ROUND(MIN(C175:E175),2),"")</f>
        <v>3.78</v>
      </c>
      <c r="C175" s="10"/>
      <c r="D175" s="27">
        <f>EXP(1.72*LN(A218)-6.59)</f>
        <v>3.7844203073392748</v>
      </c>
      <c r="E175" s="10"/>
      <c r="F175" s="10" t="s">
        <v>118</v>
      </c>
      <c r="G175" s="10"/>
      <c r="H175" s="10">
        <v>0.1</v>
      </c>
      <c r="I175" s="10" t="s">
        <v>118</v>
      </c>
      <c r="J175" s="29">
        <v>0.4</v>
      </c>
      <c r="K175" s="29" t="s">
        <v>283</v>
      </c>
      <c r="L175" s="30" t="s">
        <v>206</v>
      </c>
      <c r="M175" s="10" t="s">
        <v>118</v>
      </c>
      <c r="N175" s="10" t="str">
        <f t="shared" si="7"/>
        <v>Y</v>
      </c>
      <c r="O175" s="10" t="str">
        <f t="shared" si="8"/>
        <v/>
      </c>
      <c r="P175" s="10"/>
      <c r="Q175" s="20" t="s">
        <v>150</v>
      </c>
      <c r="R175" s="10"/>
      <c r="S175" s="10"/>
      <c r="T175"/>
    </row>
    <row r="176" spans="1:20" s="127" customFormat="1" x14ac:dyDescent="0.2">
      <c r="A176" s="3" t="s">
        <v>186</v>
      </c>
      <c r="B176" s="27">
        <f t="shared" si="6"/>
        <v>4000</v>
      </c>
      <c r="C176" s="10"/>
      <c r="D176" s="27"/>
      <c r="E176" s="10">
        <v>4000</v>
      </c>
      <c r="F176" s="10" t="s">
        <v>186</v>
      </c>
      <c r="G176" s="10"/>
      <c r="H176" s="10"/>
      <c r="I176" s="10" t="s">
        <v>186</v>
      </c>
      <c r="J176" s="29">
        <v>10</v>
      </c>
      <c r="K176" s="29" t="s">
        <v>273</v>
      </c>
      <c r="L176" s="30" t="s">
        <v>206</v>
      </c>
      <c r="M176" s="10" t="s">
        <v>186</v>
      </c>
      <c r="N176" s="10" t="str">
        <f t="shared" si="7"/>
        <v>Y</v>
      </c>
      <c r="O176" s="10" t="str">
        <f t="shared" si="8"/>
        <v/>
      </c>
      <c r="P176" s="10"/>
      <c r="Q176" s="20" t="s">
        <v>150</v>
      </c>
      <c r="R176" s="10"/>
      <c r="S176" s="10"/>
      <c r="T176"/>
    </row>
    <row r="177" spans="1:20" s="127" customFormat="1" x14ac:dyDescent="0.2">
      <c r="A177" s="3" t="s">
        <v>119</v>
      </c>
      <c r="B177" s="10">
        <f t="shared" si="6"/>
        <v>0.24000000000000002</v>
      </c>
      <c r="C177" s="10">
        <v>13</v>
      </c>
      <c r="D177" s="10">
        <v>65</v>
      </c>
      <c r="E177" s="10">
        <v>0.24000000000000002</v>
      </c>
      <c r="F177" s="10" t="s">
        <v>119</v>
      </c>
      <c r="G177" s="10"/>
      <c r="H177" s="10">
        <v>0.3</v>
      </c>
      <c r="I177" s="10" t="s">
        <v>119</v>
      </c>
      <c r="J177" s="29">
        <v>2</v>
      </c>
      <c r="K177" s="29" t="s">
        <v>283</v>
      </c>
      <c r="L177" s="30" t="s">
        <v>206</v>
      </c>
      <c r="M177" s="10" t="s">
        <v>119</v>
      </c>
      <c r="N177" s="10" t="str">
        <f t="shared" si="7"/>
        <v/>
      </c>
      <c r="O177" s="10" t="str">
        <f t="shared" si="8"/>
        <v/>
      </c>
      <c r="P177" s="10"/>
      <c r="Q177" s="20" t="s">
        <v>150</v>
      </c>
      <c r="R177" s="10"/>
      <c r="S177" s="10"/>
      <c r="T177"/>
    </row>
    <row r="178" spans="1:20" s="127" customFormat="1" x14ac:dyDescent="0.2">
      <c r="A178" s="3" t="s">
        <v>200</v>
      </c>
      <c r="B178" s="10" t="str">
        <f t="shared" si="6"/>
        <v/>
      </c>
      <c r="C178" s="10"/>
      <c r="D178" s="10"/>
      <c r="E178" s="10"/>
      <c r="F178" s="10" t="s">
        <v>200</v>
      </c>
      <c r="G178" s="10"/>
      <c r="H178" s="10"/>
      <c r="I178" s="10" t="s">
        <v>200</v>
      </c>
      <c r="J178" s="29">
        <v>1000</v>
      </c>
      <c r="K178" s="29" t="s">
        <v>273</v>
      </c>
      <c r="L178" s="30" t="s">
        <v>206</v>
      </c>
      <c r="M178" s="10" t="s">
        <v>200</v>
      </c>
      <c r="N178" s="10" t="str">
        <f t="shared" si="7"/>
        <v/>
      </c>
      <c r="O178" s="10" t="str">
        <f t="shared" si="8"/>
        <v/>
      </c>
      <c r="P178" s="10"/>
      <c r="Q178" s="20" t="s">
        <v>150</v>
      </c>
      <c r="R178" s="10"/>
      <c r="S178" s="10"/>
      <c r="T178"/>
    </row>
    <row r="179" spans="1:20" s="127" customFormat="1" x14ac:dyDescent="0.2">
      <c r="A179" s="3" t="s">
        <v>187</v>
      </c>
      <c r="B179" s="10" t="str">
        <f t="shared" si="6"/>
        <v/>
      </c>
      <c r="C179" s="10"/>
      <c r="D179" s="10"/>
      <c r="E179" s="10"/>
      <c r="F179" s="10" t="s">
        <v>187</v>
      </c>
      <c r="G179" s="10"/>
      <c r="H179" s="10"/>
      <c r="I179" s="10" t="s">
        <v>187</v>
      </c>
      <c r="J179" s="29">
        <v>2</v>
      </c>
      <c r="K179" s="136" t="s">
        <v>289</v>
      </c>
      <c r="L179" s="30" t="s">
        <v>206</v>
      </c>
      <c r="M179" s="10" t="s">
        <v>187</v>
      </c>
      <c r="N179" s="10" t="str">
        <f t="shared" si="7"/>
        <v/>
      </c>
      <c r="O179" s="10" t="str">
        <f t="shared" si="8"/>
        <v/>
      </c>
      <c r="P179" s="10"/>
      <c r="Q179" s="20" t="s">
        <v>150</v>
      </c>
      <c r="R179" s="10"/>
      <c r="S179" s="10"/>
      <c r="T179"/>
    </row>
    <row r="180" spans="1:20" s="127" customFormat="1" x14ac:dyDescent="0.2">
      <c r="A180" s="3" t="s">
        <v>120</v>
      </c>
      <c r="B180" s="10">
        <f t="shared" si="6"/>
        <v>100</v>
      </c>
      <c r="C180" s="10">
        <v>100</v>
      </c>
      <c r="D180" s="10">
        <v>510</v>
      </c>
      <c r="E180" s="10"/>
      <c r="F180" s="10" t="s">
        <v>120</v>
      </c>
      <c r="G180" s="10"/>
      <c r="H180" s="10"/>
      <c r="I180" s="10" t="s">
        <v>120</v>
      </c>
      <c r="J180" s="29">
        <v>13</v>
      </c>
      <c r="K180" s="29" t="s">
        <v>283</v>
      </c>
      <c r="L180" s="30" t="s">
        <v>206</v>
      </c>
      <c r="M180" s="10" t="s">
        <v>120</v>
      </c>
      <c r="N180" s="10" t="str">
        <f t="shared" si="7"/>
        <v>Y</v>
      </c>
      <c r="O180" s="10" t="str">
        <f t="shared" si="8"/>
        <v/>
      </c>
      <c r="P180" s="10"/>
      <c r="Q180" s="20" t="s">
        <v>150</v>
      </c>
      <c r="R180" s="10"/>
      <c r="S180" s="10"/>
      <c r="T180"/>
    </row>
    <row r="181" spans="1:20" s="127" customFormat="1" x14ac:dyDescent="0.2">
      <c r="A181" s="3" t="s">
        <v>121</v>
      </c>
      <c r="B181" s="10">
        <f t="shared" si="6"/>
        <v>210</v>
      </c>
      <c r="C181" s="10">
        <v>210</v>
      </c>
      <c r="D181" s="10">
        <v>1100</v>
      </c>
      <c r="E181" s="10">
        <v>70000</v>
      </c>
      <c r="F181" s="10" t="s">
        <v>121</v>
      </c>
      <c r="G181" s="10"/>
      <c r="H181" s="10"/>
      <c r="I181" s="10" t="s">
        <v>121</v>
      </c>
      <c r="J181" s="29">
        <v>1.5</v>
      </c>
      <c r="K181" s="29" t="s">
        <v>261</v>
      </c>
      <c r="L181" s="30" t="s">
        <v>191</v>
      </c>
      <c r="M181" s="10" t="s">
        <v>121</v>
      </c>
      <c r="N181" s="10" t="str">
        <f t="shared" si="7"/>
        <v>Y</v>
      </c>
      <c r="O181" s="10" t="str">
        <f t="shared" si="8"/>
        <v/>
      </c>
      <c r="P181" s="10"/>
      <c r="Q181" s="20"/>
      <c r="R181" s="10"/>
      <c r="S181" s="10"/>
      <c r="T181"/>
    </row>
    <row r="182" spans="1:20" s="127" customFormat="1" x14ac:dyDescent="0.2">
      <c r="A182" s="3" t="s">
        <v>122</v>
      </c>
      <c r="B182" s="19">
        <f>IF(SUM(C182:E182)&gt;0,ROUND(MIN(C182:E182),1),"")</f>
        <v>119.8</v>
      </c>
      <c r="C182" s="19">
        <f>EXP(0.8473*LN(A218)+0.884)</f>
        <v>119.81641527070842</v>
      </c>
      <c r="D182" s="19">
        <f>EXP(0.8473*LN(A218)+0.884)</f>
        <v>119.81641527070842</v>
      </c>
      <c r="E182" s="10"/>
      <c r="F182" s="10" t="s">
        <v>122</v>
      </c>
      <c r="G182" s="10"/>
      <c r="H182" s="10">
        <v>0.05</v>
      </c>
      <c r="I182" s="10" t="s">
        <v>122</v>
      </c>
      <c r="J182" s="29">
        <v>5</v>
      </c>
      <c r="K182" s="29" t="s">
        <v>283</v>
      </c>
      <c r="L182" s="30" t="s">
        <v>206</v>
      </c>
      <c r="M182" s="10" t="s">
        <v>122</v>
      </c>
      <c r="N182" s="10" t="str">
        <f t="shared" si="7"/>
        <v>Y</v>
      </c>
      <c r="O182" s="10" t="str">
        <f t="shared" si="8"/>
        <v/>
      </c>
      <c r="P182" s="10"/>
      <c r="Q182" s="20" t="s">
        <v>150</v>
      </c>
      <c r="R182" s="10"/>
      <c r="S182" s="10"/>
      <c r="T182"/>
    </row>
    <row r="183" spans="1:20" s="127" customFormat="1" x14ac:dyDescent="0.2">
      <c r="A183" s="3" t="s">
        <v>123</v>
      </c>
      <c r="B183" s="11">
        <f t="shared" si="6"/>
        <v>1.9999999999999998E-4</v>
      </c>
      <c r="C183" s="10">
        <v>1.9999999999999998E-4</v>
      </c>
      <c r="D183" s="10">
        <v>0.73</v>
      </c>
      <c r="E183" s="10">
        <v>2.8000000000000003E-4</v>
      </c>
      <c r="F183" s="10" t="s">
        <v>123</v>
      </c>
      <c r="G183" s="10" t="s">
        <v>150</v>
      </c>
      <c r="H183" s="10">
        <v>0.24000000000000002</v>
      </c>
      <c r="I183" s="10" t="s">
        <v>123</v>
      </c>
      <c r="J183" s="29">
        <v>0.5</v>
      </c>
      <c r="K183" s="29" t="s">
        <v>269</v>
      </c>
      <c r="L183" s="30" t="s">
        <v>206</v>
      </c>
      <c r="M183" s="10" t="s">
        <v>123</v>
      </c>
      <c r="N183" s="10" t="str">
        <f t="shared" si="7"/>
        <v/>
      </c>
      <c r="O183" s="10" t="str">
        <f t="shared" si="8"/>
        <v/>
      </c>
      <c r="P183" s="10"/>
      <c r="Q183" s="20"/>
      <c r="R183" s="10"/>
      <c r="S183" s="10"/>
      <c r="T183"/>
    </row>
    <row r="184" spans="1:20" s="127" customFormat="1" x14ac:dyDescent="0.2">
      <c r="A184" s="3" t="s">
        <v>124</v>
      </c>
      <c r="B184" s="10">
        <f t="shared" si="6"/>
        <v>2.5</v>
      </c>
      <c r="C184" s="10">
        <v>450</v>
      </c>
      <c r="D184" s="10">
        <v>2300</v>
      </c>
      <c r="E184" s="10">
        <v>2.5</v>
      </c>
      <c r="F184" s="10" t="s">
        <v>124</v>
      </c>
      <c r="G184" s="10" t="s">
        <v>150</v>
      </c>
      <c r="H184" s="10">
        <v>0.12000000000000001</v>
      </c>
      <c r="I184" s="10" t="s">
        <v>124</v>
      </c>
      <c r="J184" s="29">
        <v>0.5</v>
      </c>
      <c r="K184" s="29" t="s">
        <v>261</v>
      </c>
      <c r="L184" s="30" t="s">
        <v>206</v>
      </c>
      <c r="M184" s="10" t="s">
        <v>124</v>
      </c>
      <c r="N184" s="10" t="str">
        <f t="shared" si="7"/>
        <v>Y</v>
      </c>
      <c r="O184" s="10" t="str">
        <f t="shared" si="8"/>
        <v/>
      </c>
      <c r="P184" s="29">
        <v>10</v>
      </c>
      <c r="Q184" s="20"/>
      <c r="R184" s="10"/>
      <c r="S184" s="10"/>
      <c r="T184"/>
    </row>
    <row r="185" spans="1:20" s="127" customFormat="1" x14ac:dyDescent="0.2">
      <c r="A185" s="3" t="s">
        <v>202</v>
      </c>
      <c r="B185" s="10" t="str">
        <f t="shared" si="6"/>
        <v/>
      </c>
      <c r="C185" s="10"/>
      <c r="D185" s="10"/>
      <c r="E185" s="10"/>
      <c r="F185" s="10" t="s">
        <v>202</v>
      </c>
      <c r="G185" s="10"/>
      <c r="H185" s="10"/>
      <c r="I185" s="10" t="s">
        <v>202</v>
      </c>
      <c r="J185" s="29">
        <v>0.5</v>
      </c>
      <c r="K185" s="29" t="s">
        <v>261</v>
      </c>
      <c r="L185" s="30" t="s">
        <v>206</v>
      </c>
      <c r="M185" s="10" t="s">
        <v>202</v>
      </c>
      <c r="N185" s="10" t="str">
        <f t="shared" si="7"/>
        <v/>
      </c>
      <c r="O185" s="10" t="str">
        <f t="shared" si="8"/>
        <v/>
      </c>
      <c r="P185" s="10"/>
      <c r="Q185" s="20"/>
      <c r="R185" s="10"/>
      <c r="S185" s="10"/>
      <c r="T185"/>
    </row>
    <row r="186" spans="1:20" s="127" customFormat="1" x14ac:dyDescent="0.2">
      <c r="A186" s="3" t="s">
        <v>125</v>
      </c>
      <c r="B186" s="10">
        <f t="shared" si="6"/>
        <v>2.5000000000000001E-2</v>
      </c>
      <c r="C186" s="10"/>
      <c r="D186" s="10"/>
      <c r="E186" s="10">
        <v>2.5000000000000001E-2</v>
      </c>
      <c r="F186" s="10" t="s">
        <v>125</v>
      </c>
      <c r="G186" s="10" t="s">
        <v>150</v>
      </c>
      <c r="H186" s="10">
        <v>0.18000000000000002</v>
      </c>
      <c r="I186" s="10" t="s">
        <v>125</v>
      </c>
      <c r="J186" s="29">
        <v>0.5</v>
      </c>
      <c r="K186" s="29" t="s">
        <v>261</v>
      </c>
      <c r="L186" s="30" t="s">
        <v>206</v>
      </c>
      <c r="M186" s="10" t="s">
        <v>125</v>
      </c>
      <c r="N186" s="10" t="str">
        <f t="shared" si="7"/>
        <v/>
      </c>
      <c r="O186" s="10" t="str">
        <f t="shared" si="8"/>
        <v/>
      </c>
      <c r="P186" s="29">
        <v>10</v>
      </c>
      <c r="Q186" s="20"/>
      <c r="R186" s="10"/>
      <c r="S186" s="10"/>
      <c r="T186"/>
    </row>
    <row r="187" spans="1:20" s="127" customFormat="1" x14ac:dyDescent="0.2">
      <c r="A187" s="22" t="s">
        <v>163</v>
      </c>
      <c r="B187" s="138" t="str">
        <f t="shared" si="6"/>
        <v/>
      </c>
      <c r="C187" s="20"/>
      <c r="D187" s="20"/>
      <c r="E187" s="20"/>
      <c r="F187" s="20" t="str">
        <f>A187</f>
        <v>Other (TYPE HERE)</v>
      </c>
      <c r="G187" s="20"/>
      <c r="H187" s="20"/>
      <c r="I187" s="20" t="str">
        <f>A187</f>
        <v>Other (TYPE HERE)</v>
      </c>
      <c r="J187" s="20"/>
      <c r="K187" s="126"/>
      <c r="L187" s="22"/>
      <c r="M187" s="20" t="str">
        <f>A187</f>
        <v>Other (TYPE HERE)</v>
      </c>
      <c r="N187" s="20"/>
      <c r="O187" s="20"/>
      <c r="P187" s="20"/>
      <c r="Q187" s="20"/>
      <c r="R187" s="10"/>
      <c r="S187" s="10"/>
      <c r="T187"/>
    </row>
    <row r="188" spans="1:20" s="127" customFormat="1" x14ac:dyDescent="0.2">
      <c r="A188" s="22" t="s">
        <v>163</v>
      </c>
      <c r="B188" s="138" t="str">
        <f t="shared" si="6"/>
        <v/>
      </c>
      <c r="C188" s="20"/>
      <c r="D188" s="20"/>
      <c r="E188" s="20"/>
      <c r="F188" s="20" t="str">
        <f>A188</f>
        <v>Other (TYPE HERE)</v>
      </c>
      <c r="G188" s="20"/>
      <c r="H188" s="20"/>
      <c r="I188" s="20" t="str">
        <f>A188</f>
        <v>Other (TYPE HERE)</v>
      </c>
      <c r="J188" s="20"/>
      <c r="K188" s="126"/>
      <c r="L188" s="22"/>
      <c r="M188" s="20" t="str">
        <f>A188</f>
        <v>Other (TYPE HERE)</v>
      </c>
      <c r="N188" s="20"/>
      <c r="O188" s="20"/>
      <c r="P188" s="20"/>
      <c r="Q188" s="20"/>
      <c r="R188" s="10"/>
      <c r="S188" s="10"/>
      <c r="T188"/>
    </row>
    <row r="189" spans="1:20" s="127" customFormat="1" x14ac:dyDescent="0.2">
      <c r="A189" s="22" t="s">
        <v>163</v>
      </c>
      <c r="B189" s="138" t="str">
        <f t="shared" si="6"/>
        <v/>
      </c>
      <c r="C189" s="20"/>
      <c r="D189" s="20"/>
      <c r="E189" s="20"/>
      <c r="F189" s="20"/>
      <c r="G189" s="20"/>
      <c r="H189" s="20"/>
      <c r="I189" s="20"/>
      <c r="J189" s="20"/>
      <c r="K189" s="126"/>
      <c r="L189" s="22"/>
      <c r="M189" s="20"/>
      <c r="N189" s="20"/>
      <c r="O189" s="20"/>
      <c r="P189" s="20"/>
      <c r="Q189" s="20"/>
      <c r="R189" s="10"/>
      <c r="S189" s="10"/>
      <c r="T189"/>
    </row>
    <row r="190" spans="1:20" s="127" customFormat="1" x14ac:dyDescent="0.2">
      <c r="A190" s="22" t="s">
        <v>163</v>
      </c>
      <c r="B190" s="138" t="str">
        <f t="shared" si="6"/>
        <v/>
      </c>
      <c r="C190" s="20"/>
      <c r="D190" s="20"/>
      <c r="E190" s="20"/>
      <c r="F190" s="20"/>
      <c r="G190" s="20"/>
      <c r="H190" s="20"/>
      <c r="I190" s="20"/>
      <c r="J190" s="20"/>
      <c r="K190" s="126"/>
      <c r="L190" s="22"/>
      <c r="M190" s="20"/>
      <c r="N190" s="20"/>
      <c r="O190" s="20"/>
      <c r="P190" s="20"/>
      <c r="Q190" s="20"/>
      <c r="R190" s="10"/>
      <c r="S190" s="10"/>
      <c r="T190"/>
    </row>
    <row r="191" spans="1:20" s="127" customFormat="1" x14ac:dyDescent="0.2">
      <c r="A191" s="22" t="s">
        <v>163</v>
      </c>
      <c r="B191" s="138" t="str">
        <f t="shared" si="6"/>
        <v/>
      </c>
      <c r="C191" s="20"/>
      <c r="D191" s="20"/>
      <c r="E191" s="20"/>
      <c r="F191" s="20"/>
      <c r="G191" s="20"/>
      <c r="H191" s="20"/>
      <c r="I191" s="20"/>
      <c r="J191" s="20"/>
      <c r="K191" s="126"/>
      <c r="L191" s="22"/>
      <c r="M191" s="20"/>
      <c r="N191" s="20"/>
      <c r="O191" s="20"/>
      <c r="P191" s="20"/>
      <c r="Q191" s="20"/>
      <c r="R191" s="10"/>
      <c r="S191" s="10"/>
      <c r="T191"/>
    </row>
    <row r="192" spans="1:20" s="127" customFormat="1" x14ac:dyDescent="0.2">
      <c r="A192" s="22" t="s">
        <v>163</v>
      </c>
      <c r="B192" s="138" t="str">
        <f t="shared" si="6"/>
        <v/>
      </c>
      <c r="C192" s="20"/>
      <c r="D192" s="20"/>
      <c r="E192" s="20"/>
      <c r="F192" s="20"/>
      <c r="G192" s="20"/>
      <c r="H192" s="20"/>
      <c r="I192" s="20"/>
      <c r="J192" s="20"/>
      <c r="K192" s="126"/>
      <c r="L192" s="22"/>
      <c r="M192" s="20"/>
      <c r="N192" s="20"/>
      <c r="O192" s="20"/>
      <c r="P192" s="20"/>
      <c r="Q192" s="20"/>
      <c r="R192" s="10"/>
      <c r="S192" s="10"/>
      <c r="T192"/>
    </row>
    <row r="193" spans="1:25" s="127" customFormat="1" x14ac:dyDescent="0.2">
      <c r="A193" s="22" t="s">
        <v>163</v>
      </c>
      <c r="B193" s="138" t="str">
        <f t="shared" si="6"/>
        <v/>
      </c>
      <c r="C193" s="20"/>
      <c r="D193" s="20"/>
      <c r="E193" s="20"/>
      <c r="F193" s="20"/>
      <c r="G193" s="20"/>
      <c r="H193" s="20"/>
      <c r="I193" s="20"/>
      <c r="J193" s="20"/>
      <c r="K193" s="126"/>
      <c r="L193" s="22"/>
      <c r="M193" s="20"/>
      <c r="N193" s="20"/>
      <c r="O193" s="20"/>
      <c r="P193" s="20"/>
      <c r="Q193" s="20"/>
      <c r="R193" s="10"/>
      <c r="S193" s="10"/>
      <c r="T193"/>
    </row>
    <row r="194" spans="1:25" s="127" customFormat="1" x14ac:dyDescent="0.2">
      <c r="A194" s="22" t="s">
        <v>163</v>
      </c>
      <c r="B194" s="138" t="str">
        <f t="shared" si="6"/>
        <v/>
      </c>
      <c r="C194" s="20"/>
      <c r="D194" s="20"/>
      <c r="E194" s="20"/>
      <c r="F194" s="20"/>
      <c r="G194" s="20"/>
      <c r="H194" s="20"/>
      <c r="I194" s="20"/>
      <c r="J194" s="20"/>
      <c r="K194" s="126"/>
      <c r="L194" s="22"/>
      <c r="M194" s="20"/>
      <c r="N194" s="20"/>
      <c r="O194" s="20"/>
      <c r="P194" s="20"/>
      <c r="Q194" s="20"/>
      <c r="R194" s="10"/>
      <c r="S194" s="10"/>
      <c r="T194"/>
    </row>
    <row r="195" spans="1:25" s="127" customFormat="1" x14ac:dyDescent="0.2">
      <c r="A195" s="22" t="s">
        <v>163</v>
      </c>
      <c r="B195" s="138" t="str">
        <f t="shared" ref="B195:B216" si="9">IF(SUM(C195:E195)&gt;0,MIN(C195:E195),"")</f>
        <v/>
      </c>
      <c r="C195" s="20"/>
      <c r="D195" s="20"/>
      <c r="E195" s="20"/>
      <c r="F195" s="20"/>
      <c r="G195" s="20"/>
      <c r="H195" s="20"/>
      <c r="I195" s="20"/>
      <c r="J195" s="20"/>
      <c r="K195" s="126"/>
      <c r="L195" s="22"/>
      <c r="M195" s="20"/>
      <c r="N195" s="20"/>
      <c r="O195" s="20"/>
      <c r="P195" s="20"/>
      <c r="Q195" s="20"/>
      <c r="R195" s="10"/>
      <c r="S195" s="10"/>
      <c r="T195"/>
    </row>
    <row r="196" spans="1:25" s="127" customFormat="1" x14ac:dyDescent="0.2">
      <c r="A196" s="22" t="s">
        <v>163</v>
      </c>
      <c r="B196" s="138" t="str">
        <f t="shared" si="9"/>
        <v/>
      </c>
      <c r="C196" s="20"/>
      <c r="D196" s="20"/>
      <c r="E196" s="20"/>
      <c r="F196" s="20"/>
      <c r="G196" s="20"/>
      <c r="H196" s="20"/>
      <c r="I196" s="20"/>
      <c r="J196" s="20"/>
      <c r="K196" s="126"/>
      <c r="L196" s="22"/>
      <c r="M196" s="20"/>
      <c r="N196" s="20"/>
      <c r="O196" s="20"/>
      <c r="P196" s="20"/>
      <c r="Q196" s="20"/>
      <c r="R196" s="10"/>
      <c r="S196" s="10"/>
      <c r="T196"/>
    </row>
    <row r="197" spans="1:25" s="127" customFormat="1" x14ac:dyDescent="0.2">
      <c r="A197" s="22" t="s">
        <v>163</v>
      </c>
      <c r="B197" s="138" t="str">
        <f t="shared" si="9"/>
        <v/>
      </c>
      <c r="C197" s="20"/>
      <c r="D197" s="20"/>
      <c r="E197" s="20"/>
      <c r="F197" s="20"/>
      <c r="G197" s="20"/>
      <c r="H197" s="20"/>
      <c r="I197" s="20"/>
      <c r="J197" s="20"/>
      <c r="K197" s="126"/>
      <c r="L197" s="22"/>
      <c r="M197" s="20"/>
      <c r="N197" s="20"/>
      <c r="O197" s="20"/>
      <c r="P197" s="20"/>
      <c r="Q197" s="20"/>
      <c r="R197" s="10"/>
      <c r="S197" s="10"/>
      <c r="T197"/>
    </row>
    <row r="198" spans="1:25" s="127" customFormat="1" x14ac:dyDescent="0.2">
      <c r="A198" s="22" t="s">
        <v>163</v>
      </c>
      <c r="B198" s="138" t="str">
        <f t="shared" si="9"/>
        <v/>
      </c>
      <c r="C198" s="20"/>
      <c r="D198" s="20"/>
      <c r="E198" s="20"/>
      <c r="F198" s="20"/>
      <c r="G198" s="20"/>
      <c r="H198" s="20"/>
      <c r="I198" s="20"/>
      <c r="J198" s="20"/>
      <c r="K198" s="126"/>
      <c r="L198" s="22"/>
      <c r="M198" s="20"/>
      <c r="N198" s="20"/>
      <c r="O198" s="20"/>
      <c r="P198" s="20"/>
      <c r="Q198" s="20"/>
      <c r="R198" s="10"/>
      <c r="S198" s="10"/>
      <c r="T198"/>
    </row>
    <row r="199" spans="1:25" s="127" customFormat="1" x14ac:dyDescent="0.2">
      <c r="A199" s="22" t="s">
        <v>163</v>
      </c>
      <c r="B199" s="138" t="str">
        <f t="shared" si="9"/>
        <v/>
      </c>
      <c r="C199" s="20"/>
      <c r="D199" s="20"/>
      <c r="E199" s="20"/>
      <c r="F199" s="20"/>
      <c r="G199" s="20"/>
      <c r="H199" s="20"/>
      <c r="I199" s="20"/>
      <c r="J199" s="20"/>
      <c r="K199" s="126"/>
      <c r="L199" s="22"/>
      <c r="M199" s="20"/>
      <c r="N199" s="20"/>
      <c r="O199" s="20"/>
      <c r="P199" s="20"/>
      <c r="Q199" s="20"/>
      <c r="R199" s="10"/>
      <c r="S199" s="10"/>
      <c r="T199"/>
    </row>
    <row r="200" spans="1:25" s="127" customFormat="1" x14ac:dyDescent="0.2">
      <c r="A200" s="22" t="s">
        <v>163</v>
      </c>
      <c r="B200" s="138" t="str">
        <f t="shared" si="9"/>
        <v/>
      </c>
      <c r="C200" s="20"/>
      <c r="D200" s="20"/>
      <c r="E200" s="20"/>
      <c r="F200" s="20"/>
      <c r="G200" s="20"/>
      <c r="H200" s="20"/>
      <c r="I200" s="20"/>
      <c r="J200" s="20"/>
      <c r="K200" s="126"/>
      <c r="L200" s="22"/>
      <c r="M200" s="20"/>
      <c r="N200" s="20"/>
      <c r="O200" s="20"/>
      <c r="P200" s="20"/>
      <c r="Q200" s="20"/>
      <c r="R200" s="10"/>
      <c r="S200" s="10"/>
      <c r="T200"/>
    </row>
    <row r="201" spans="1:25" s="127" customFormat="1" x14ac:dyDescent="0.2">
      <c r="A201" s="22" t="s">
        <v>163</v>
      </c>
      <c r="B201" s="138" t="str">
        <f t="shared" si="9"/>
        <v/>
      </c>
      <c r="C201" s="20"/>
      <c r="D201" s="20"/>
      <c r="E201" s="20"/>
      <c r="F201" s="20"/>
      <c r="G201" s="20"/>
      <c r="H201" s="20"/>
      <c r="I201" s="20"/>
      <c r="J201" s="20"/>
      <c r="K201" s="126"/>
      <c r="L201" s="22"/>
      <c r="M201" s="20"/>
      <c r="N201" s="20"/>
      <c r="O201" s="20"/>
      <c r="P201" s="20"/>
      <c r="Q201" s="20"/>
      <c r="R201" s="10"/>
      <c r="S201" s="10"/>
      <c r="T201"/>
    </row>
    <row r="202" spans="1:25" s="127" customFormat="1" x14ac:dyDescent="0.2">
      <c r="A202" s="22" t="s">
        <v>163</v>
      </c>
      <c r="B202" s="138" t="str">
        <f t="shared" si="9"/>
        <v/>
      </c>
      <c r="C202" s="20"/>
      <c r="D202" s="20"/>
      <c r="E202" s="20"/>
      <c r="F202" s="20"/>
      <c r="G202" s="20"/>
      <c r="H202" s="20"/>
      <c r="I202" s="20"/>
      <c r="J202" s="20"/>
      <c r="K202" s="126"/>
      <c r="L202" s="22"/>
      <c r="M202" s="20"/>
      <c r="N202" s="20"/>
      <c r="O202" s="20"/>
      <c r="P202" s="20"/>
      <c r="Q202" s="20"/>
      <c r="R202" s="10"/>
      <c r="S202" s="10"/>
      <c r="T202"/>
    </row>
    <row r="203" spans="1:25" s="127" customFormat="1" x14ac:dyDescent="0.2">
      <c r="A203" s="22" t="s">
        <v>163</v>
      </c>
      <c r="B203" s="138" t="str">
        <f t="shared" si="9"/>
        <v/>
      </c>
      <c r="C203" s="20"/>
      <c r="D203" s="20"/>
      <c r="E203" s="20"/>
      <c r="F203" s="20"/>
      <c r="G203" s="20"/>
      <c r="H203" s="20"/>
      <c r="I203" s="20"/>
      <c r="J203" s="20"/>
      <c r="K203" s="126"/>
      <c r="L203" s="22"/>
      <c r="M203" s="20"/>
      <c r="N203" s="20"/>
      <c r="O203" s="20"/>
      <c r="P203" s="20"/>
      <c r="Q203" s="20"/>
      <c r="R203" s="10"/>
      <c r="S203" s="10"/>
      <c r="T203"/>
    </row>
    <row r="204" spans="1:25" s="127" customFormat="1" x14ac:dyDescent="0.2">
      <c r="A204" s="22" t="s">
        <v>163</v>
      </c>
      <c r="B204" s="138" t="str">
        <f t="shared" si="9"/>
        <v/>
      </c>
      <c r="C204" s="20"/>
      <c r="D204" s="20"/>
      <c r="E204" s="20"/>
      <c r="F204" s="20"/>
      <c r="G204" s="20"/>
      <c r="H204" s="20"/>
      <c r="I204" s="20"/>
      <c r="J204" s="20"/>
      <c r="K204" s="126"/>
      <c r="L204" s="22"/>
      <c r="M204" s="20"/>
      <c r="N204" s="20"/>
      <c r="O204" s="20"/>
      <c r="P204" s="20"/>
      <c r="Q204" s="20"/>
      <c r="R204" s="10"/>
      <c r="S204" s="10"/>
      <c r="T204"/>
    </row>
    <row r="205" spans="1:25" s="127" customFormat="1" x14ac:dyDescent="0.2">
      <c r="A205" s="22" t="s">
        <v>163</v>
      </c>
      <c r="B205" s="138" t="str">
        <f t="shared" si="9"/>
        <v/>
      </c>
      <c r="C205" s="20"/>
      <c r="D205" s="20"/>
      <c r="E205" s="20"/>
      <c r="F205" s="20"/>
      <c r="G205" s="20"/>
      <c r="H205" s="20"/>
      <c r="I205" s="20"/>
      <c r="J205" s="20"/>
      <c r="K205" s="126"/>
      <c r="L205" s="22"/>
      <c r="M205" s="20"/>
      <c r="N205" s="20"/>
      <c r="O205" s="20"/>
      <c r="P205" s="20"/>
      <c r="Q205" s="20"/>
      <c r="R205" s="10"/>
      <c r="S205" s="10"/>
      <c r="T205"/>
    </row>
    <row r="206" spans="1:25" s="127" customFormat="1" x14ac:dyDescent="0.2">
      <c r="A206" s="22" t="s">
        <v>163</v>
      </c>
      <c r="B206" s="138" t="str">
        <f t="shared" si="9"/>
        <v/>
      </c>
      <c r="C206" s="20"/>
      <c r="D206" s="20"/>
      <c r="E206" s="20"/>
      <c r="F206" s="20"/>
      <c r="G206" s="20"/>
      <c r="H206" s="20"/>
      <c r="I206" s="20"/>
      <c r="J206" s="20"/>
      <c r="K206" s="126"/>
      <c r="L206" s="22"/>
      <c r="M206" s="20"/>
      <c r="N206" s="20"/>
      <c r="O206" s="20"/>
      <c r="P206" s="20"/>
      <c r="Q206" s="20"/>
      <c r="R206" s="10"/>
      <c r="S206" s="10"/>
      <c r="T206"/>
    </row>
    <row r="207" spans="1:25" s="127" customFormat="1" x14ac:dyDescent="0.2">
      <c r="A207" s="22" t="s">
        <v>163</v>
      </c>
      <c r="B207" s="138" t="str">
        <f t="shared" si="9"/>
        <v/>
      </c>
      <c r="C207" s="20"/>
      <c r="D207" s="20"/>
      <c r="E207" s="20"/>
      <c r="F207" s="20"/>
      <c r="G207" s="20"/>
      <c r="H207" s="20"/>
      <c r="I207" s="20"/>
      <c r="J207" s="20"/>
      <c r="K207" s="126"/>
      <c r="L207" s="22"/>
      <c r="M207" s="20"/>
      <c r="N207" s="20"/>
      <c r="O207" s="20"/>
      <c r="P207" s="20"/>
      <c r="Q207" s="20"/>
      <c r="R207" s="10"/>
      <c r="S207" s="10"/>
      <c r="T207"/>
    </row>
    <row r="208" spans="1:25" s="127" customFormat="1" x14ac:dyDescent="0.2">
      <c r="A208" s="22" t="s">
        <v>163</v>
      </c>
      <c r="B208" s="138" t="str">
        <f t="shared" si="9"/>
        <v/>
      </c>
      <c r="C208" s="20"/>
      <c r="D208" s="20"/>
      <c r="E208" s="20"/>
      <c r="F208" s="20"/>
      <c r="G208" s="20"/>
      <c r="H208" s="20"/>
      <c r="I208" s="20"/>
      <c r="J208" s="20"/>
      <c r="K208" s="126"/>
      <c r="L208" s="22"/>
      <c r="M208" s="20"/>
      <c r="N208" s="20"/>
      <c r="O208" s="20"/>
      <c r="P208" s="20"/>
      <c r="Q208" s="20"/>
      <c r="R208" s="10"/>
      <c r="S208" s="10"/>
      <c r="T208"/>
      <c r="Y208" s="128" t="s">
        <v>131</v>
      </c>
    </row>
    <row r="209" spans="1:21" s="127" customFormat="1" x14ac:dyDescent="0.2">
      <c r="A209" s="22" t="s">
        <v>163</v>
      </c>
      <c r="B209" s="138" t="str">
        <f t="shared" si="9"/>
        <v/>
      </c>
      <c r="C209" s="20"/>
      <c r="D209" s="20"/>
      <c r="E209" s="20"/>
      <c r="F209" s="20"/>
      <c r="G209" s="20"/>
      <c r="H209" s="20"/>
      <c r="I209" s="20"/>
      <c r="J209" s="20"/>
      <c r="K209" s="126"/>
      <c r="L209" s="22"/>
      <c r="M209" s="20"/>
      <c r="N209" s="20"/>
      <c r="O209" s="20"/>
      <c r="P209" s="20"/>
      <c r="Q209" s="20"/>
      <c r="R209" s="10"/>
      <c r="S209" s="10"/>
      <c r="T209"/>
    </row>
    <row r="210" spans="1:21" s="127" customFormat="1" x14ac:dyDescent="0.2">
      <c r="A210" s="22" t="s">
        <v>163</v>
      </c>
      <c r="B210" s="138" t="str">
        <f t="shared" si="9"/>
        <v/>
      </c>
      <c r="C210" s="20"/>
      <c r="D210" s="20"/>
      <c r="E210" s="20"/>
      <c r="F210" s="20"/>
      <c r="G210" s="20"/>
      <c r="H210" s="20"/>
      <c r="I210" s="20"/>
      <c r="J210" s="20"/>
      <c r="K210" s="126"/>
      <c r="L210" s="22"/>
      <c r="M210" s="20"/>
      <c r="N210" s="20"/>
      <c r="O210" s="20"/>
      <c r="P210" s="20"/>
      <c r="Q210" s="20"/>
      <c r="R210" s="10"/>
      <c r="S210" s="10"/>
      <c r="T210"/>
    </row>
    <row r="211" spans="1:21" s="127" customFormat="1" x14ac:dyDescent="0.2">
      <c r="A211" s="22" t="s">
        <v>163</v>
      </c>
      <c r="B211" s="138" t="str">
        <f t="shared" si="9"/>
        <v/>
      </c>
      <c r="C211" s="20"/>
      <c r="D211" s="20"/>
      <c r="E211" s="20"/>
      <c r="F211" s="20"/>
      <c r="G211" s="20"/>
      <c r="H211" s="20"/>
      <c r="I211" s="20"/>
      <c r="J211" s="20"/>
      <c r="K211" s="126"/>
      <c r="L211" s="22"/>
      <c r="M211" s="20"/>
      <c r="N211" s="20"/>
      <c r="O211" s="20"/>
      <c r="P211" s="20"/>
      <c r="Q211" s="20"/>
      <c r="R211" s="10"/>
      <c r="S211" s="10"/>
      <c r="T211"/>
    </row>
    <row r="212" spans="1:21" s="127" customFormat="1" x14ac:dyDescent="0.2">
      <c r="A212" s="22" t="s">
        <v>163</v>
      </c>
      <c r="B212" s="138" t="str">
        <f t="shared" si="9"/>
        <v/>
      </c>
      <c r="C212" s="20"/>
      <c r="D212" s="20"/>
      <c r="E212" s="20"/>
      <c r="F212" s="20"/>
      <c r="G212" s="20"/>
      <c r="H212" s="20"/>
      <c r="I212" s="20"/>
      <c r="J212" s="20"/>
      <c r="K212" s="126"/>
      <c r="L212" s="22"/>
      <c r="M212" s="20"/>
      <c r="N212" s="20"/>
      <c r="O212" s="20"/>
      <c r="P212" s="20"/>
      <c r="Q212" s="20"/>
      <c r="R212" s="10"/>
      <c r="S212" s="10"/>
      <c r="T212"/>
    </row>
    <row r="213" spans="1:21" s="127" customFormat="1" x14ac:dyDescent="0.2">
      <c r="A213" s="22" t="s">
        <v>163</v>
      </c>
      <c r="B213" s="138" t="str">
        <f t="shared" si="9"/>
        <v/>
      </c>
      <c r="C213" s="20"/>
      <c r="D213" s="20"/>
      <c r="E213" s="20"/>
      <c r="F213" s="20"/>
      <c r="G213" s="20"/>
      <c r="H213" s="20"/>
      <c r="I213" s="20"/>
      <c r="J213" s="20"/>
      <c r="K213" s="126"/>
      <c r="L213" s="22"/>
      <c r="M213" s="20"/>
      <c r="N213" s="20"/>
      <c r="O213" s="20"/>
      <c r="P213" s="20"/>
      <c r="Q213" s="20"/>
      <c r="R213" s="10"/>
      <c r="S213" s="10"/>
      <c r="T213"/>
    </row>
    <row r="214" spans="1:21" s="127" customFormat="1" x14ac:dyDescent="0.2">
      <c r="A214" s="22" t="s">
        <v>163</v>
      </c>
      <c r="B214" s="138" t="str">
        <f t="shared" si="9"/>
        <v/>
      </c>
      <c r="C214" s="20"/>
      <c r="D214" s="20"/>
      <c r="E214" s="20"/>
      <c r="F214" s="20"/>
      <c r="G214" s="20"/>
      <c r="H214" s="20"/>
      <c r="I214" s="20"/>
      <c r="J214" s="20"/>
      <c r="K214" s="126"/>
      <c r="L214" s="22"/>
      <c r="M214" s="20"/>
      <c r="N214" s="20"/>
      <c r="O214" s="20"/>
      <c r="P214" s="20"/>
      <c r="Q214" s="20"/>
      <c r="R214" s="10"/>
      <c r="S214" s="10"/>
      <c r="T214"/>
    </row>
    <row r="215" spans="1:21" s="127" customFormat="1" x14ac:dyDescent="0.2">
      <c r="A215" s="22" t="s">
        <v>163</v>
      </c>
      <c r="B215" s="138" t="str">
        <f t="shared" si="9"/>
        <v/>
      </c>
      <c r="C215" s="20"/>
      <c r="D215" s="20"/>
      <c r="E215" s="20"/>
      <c r="F215" s="20"/>
      <c r="G215" s="20"/>
      <c r="H215" s="20"/>
      <c r="I215" s="20"/>
      <c r="J215" s="20"/>
      <c r="K215" s="126"/>
      <c r="L215" s="22"/>
      <c r="M215" s="20"/>
      <c r="N215" s="20"/>
      <c r="O215" s="20"/>
      <c r="P215" s="20"/>
      <c r="Q215" s="20"/>
      <c r="R215" s="10"/>
      <c r="S215" s="10"/>
      <c r="T215"/>
    </row>
    <row r="216" spans="1:21" s="127" customFormat="1" x14ac:dyDescent="0.2">
      <c r="A216" s="22" t="s">
        <v>163</v>
      </c>
      <c r="B216" s="138" t="str">
        <f t="shared" si="9"/>
        <v/>
      </c>
      <c r="C216" s="20"/>
      <c r="D216" s="20"/>
      <c r="E216" s="20"/>
      <c r="F216" s="20"/>
      <c r="G216" s="20"/>
      <c r="H216" s="20"/>
      <c r="I216" s="20"/>
      <c r="J216" s="20"/>
      <c r="K216" s="126"/>
      <c r="L216" s="22"/>
      <c r="M216" s="20"/>
      <c r="N216" s="20"/>
      <c r="O216" s="20"/>
      <c r="P216" s="20"/>
      <c r="Q216" s="20"/>
      <c r="R216" s="10"/>
      <c r="S216" s="10"/>
      <c r="T216"/>
    </row>
    <row r="217" spans="1:21" x14ac:dyDescent="0.2">
      <c r="A217" s="139"/>
      <c r="B217" s="140"/>
      <c r="C217" s="140"/>
      <c r="D217" s="140"/>
      <c r="E217" s="140"/>
      <c r="F217" s="140"/>
      <c r="G217" s="140"/>
      <c r="H217" s="141"/>
      <c r="I217" s="140"/>
      <c r="J217" s="140"/>
      <c r="K217" s="140"/>
      <c r="L217" s="139"/>
      <c r="M217" s="140"/>
      <c r="N217" s="140">
        <f>COUNTIF(N2:N186,"Y")</f>
        <v>100</v>
      </c>
      <c r="O217" s="140">
        <f>COUNTIF(O2:O186,"Y")</f>
        <v>6</v>
      </c>
      <c r="P217" s="140"/>
      <c r="Q217" s="140"/>
      <c r="R217" s="140"/>
      <c r="S217" s="140"/>
      <c r="T217" s="127"/>
      <c r="U217" s="127"/>
    </row>
    <row r="218" spans="1:21" hidden="1" x14ac:dyDescent="0.2">
      <c r="A218" s="1">
        <f>IF('Major Sewage'!J7=100,IF(Industrial!J7=100,IF('Other Discharges'!I7=100,100,'Other Discharges'!I7),Industrial!J7),'Major Sewage'!J7)</f>
        <v>100</v>
      </c>
      <c r="B218" s="10" t="s">
        <v>253</v>
      </c>
      <c r="J218" s="29"/>
      <c r="K218" s="29"/>
      <c r="L218" s="31"/>
    </row>
    <row r="219" spans="1:21" hidden="1" x14ac:dyDescent="0.2">
      <c r="A219" s="1">
        <f>IF('Major Sewage'!AJ7=7,IF(Industrial!AJ7=7,IF('Other Discharges'!AI7=7,7,'Other Discharges'!AI7),Industrial!AJ7),'Major Sewage'!AJ7)</f>
        <v>7</v>
      </c>
      <c r="B219" s="10" t="s">
        <v>254</v>
      </c>
      <c r="J219" s="29"/>
      <c r="K219" s="29"/>
      <c r="L219" s="31"/>
    </row>
    <row r="220" spans="1:21" hidden="1" x14ac:dyDescent="0.2">
      <c r="A220" s="1"/>
    </row>
    <row r="221" spans="1:21" hidden="1" x14ac:dyDescent="0.2">
      <c r="A221" s="1"/>
    </row>
    <row r="222" spans="1:21" hidden="1" x14ac:dyDescent="0.2">
      <c r="A222" s="1"/>
    </row>
    <row r="223" spans="1:21" hidden="1" x14ac:dyDescent="0.2">
      <c r="A223" s="1"/>
    </row>
    <row r="224" spans="1:21" hidden="1" x14ac:dyDescent="0.2">
      <c r="A224" s="1"/>
    </row>
    <row r="225" spans="1:1" hidden="1" x14ac:dyDescent="0.2">
      <c r="A225" s="1"/>
    </row>
    <row r="226" spans="1:1" hidden="1" x14ac:dyDescent="0.2">
      <c r="A226" s="1"/>
    </row>
    <row r="227" spans="1:1" hidden="1" x14ac:dyDescent="0.2">
      <c r="A227" s="1"/>
    </row>
    <row r="228" spans="1:1" hidden="1" x14ac:dyDescent="0.2">
      <c r="A228" s="1"/>
    </row>
    <row r="229" spans="1:1" hidden="1" x14ac:dyDescent="0.2">
      <c r="A229" s="1"/>
    </row>
  </sheetData>
  <sheetProtection password="CC39" sheet="1" objects="1" scenarios="1" insertRows="0" sort="0"/>
  <sortState ref="A2:G143">
    <sortCondition ref="A2:A143"/>
  </sortState>
  <phoneticPr fontId="0" type="noConversion"/>
  <dataValidations count="1">
    <dataValidation type="list" allowBlank="1" showInputMessage="1" showErrorMessage="1" sqref="Q2:Q216 G187:G216">
      <formula1>$T$1:$T$2</formula1>
    </dataValidation>
  </dataValidations>
  <printOptions horizontalCentered="1"/>
  <pageMargins left="0.18" right="0.18" top="0.05" bottom="0.05" header="0.1" footer="0.1"/>
  <pageSetup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Major Sewage</vt:lpstr>
      <vt:lpstr>Industrial</vt:lpstr>
      <vt:lpstr>Other Discharges</vt:lpstr>
      <vt:lpstr>Reference</vt:lpstr>
      <vt:lpstr>Industrial!Print_Area</vt:lpstr>
      <vt:lpstr>Instructions!Print_Area</vt:lpstr>
      <vt:lpstr>'Major Sewage'!Print_Area</vt:lpstr>
      <vt:lpstr>'Other Discharges'!Print_Area</vt:lpstr>
      <vt:lpstr>Industrial!Range</vt:lpstr>
      <vt:lpstr>'Major Sewage'!Range</vt:lpstr>
      <vt:lpstr>Range</vt:lpstr>
    </vt:vector>
  </TitlesOfParts>
  <Company>DEP - Commonwealth of 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Furjanic</dc:creator>
  <dc:description>Version 2.2.  Updated IW list based on new application and modified Reference sheet equations for certain metals to use Total vs. Dissolved criteria.</dc:description>
  <cp:lastModifiedBy>Sean Furjanic</cp:lastModifiedBy>
  <cp:lastPrinted>2015-02-27T15:39:09Z</cp:lastPrinted>
  <dcterms:created xsi:type="dcterms:W3CDTF">2007-05-07T12:39:57Z</dcterms:created>
  <dcterms:modified xsi:type="dcterms:W3CDTF">2015-02-27T16:35:43Z</dcterms:modified>
</cp:coreProperties>
</file>